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22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G:\Mi unidad\DATA ANALYST - THEPOWER\EJERCICIO TEMA 3\"/>
    </mc:Choice>
  </mc:AlternateContent>
  <xr:revisionPtr revIDLastSave="0" documentId="13_ncr:1_{C53B9187-EA7A-45D9-8EF4-73B47A3B56BF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Tabla1" sheetId="2" r:id="rId1"/>
    <sheet name="Tablas dinámicas" sheetId="4" r:id="rId2"/>
    <sheet name="Dashboard" sheetId="9" r:id="rId3"/>
    <sheet name="Hoja5" sheetId="8" r:id="rId4"/>
    <sheet name="Hoja1" sheetId="3" r:id="rId5"/>
    <sheet name="Hoja2" sheetId="5" r:id="rId6"/>
    <sheet name="Hoja3" sheetId="6" r:id="rId7"/>
    <sheet name="Hoja4" sheetId="7" r:id="rId8"/>
    <sheet name="Hoja6" sheetId="10" r:id="rId9"/>
  </sheets>
  <definedNames>
    <definedName name="_xlchart.v5.0" hidden="1">'Tablas dinámicas'!$B$110</definedName>
    <definedName name="_xlchart.v5.1" hidden="1">'Tablas dinámicas'!$B$111:$B$293</definedName>
    <definedName name="_xlchart.v5.2" hidden="1">'Tablas dinámicas'!$C$110</definedName>
    <definedName name="_xlchart.v5.3" hidden="1">'Tablas dinámicas'!$C$111:$C$293</definedName>
    <definedName name="DatosExternos_1" localSheetId="0" hidden="1">Tabla1!$A$1:$R$904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Q2" i="2"/>
  <c r="U2" i="2" s="1"/>
  <c r="Q3" i="2"/>
  <c r="U3" i="2" s="1"/>
  <c r="Q4" i="2"/>
  <c r="U4" i="2" s="1"/>
  <c r="Q5" i="2"/>
  <c r="Q6" i="2"/>
  <c r="Q7" i="2"/>
  <c r="Q8" i="2"/>
  <c r="Q9" i="2"/>
  <c r="Q10" i="2"/>
  <c r="Q11" i="2"/>
  <c r="Q12" i="2"/>
  <c r="Q13" i="2"/>
  <c r="Q14" i="2"/>
  <c r="U14" i="2" s="1"/>
  <c r="Q15" i="2"/>
  <c r="U15" i="2" s="1"/>
  <c r="Q16" i="2"/>
  <c r="U16" i="2" s="1"/>
  <c r="Q17" i="2"/>
  <c r="Q18" i="2"/>
  <c r="Q19" i="2"/>
  <c r="Q20" i="2"/>
  <c r="Q21" i="2"/>
  <c r="Q22" i="2"/>
  <c r="Q23" i="2"/>
  <c r="Q24" i="2"/>
  <c r="Q25" i="2"/>
  <c r="Q26" i="2"/>
  <c r="U26" i="2" s="1"/>
  <c r="Q27" i="2"/>
  <c r="U27" i="2" s="1"/>
  <c r="Q28" i="2"/>
  <c r="Q29" i="2"/>
  <c r="Q30" i="2"/>
  <c r="Q31" i="2"/>
  <c r="Q32" i="2"/>
  <c r="Q33" i="2"/>
  <c r="Q34" i="2"/>
  <c r="Q35" i="2"/>
  <c r="Q36" i="2"/>
  <c r="Q37" i="2"/>
  <c r="Q38" i="2"/>
  <c r="Q39" i="2"/>
  <c r="U39" i="2" s="1"/>
  <c r="Q40" i="2"/>
  <c r="U40" i="2" s="1"/>
  <c r="Q41" i="2"/>
  <c r="Q42" i="2"/>
  <c r="Q43" i="2"/>
  <c r="Q44" i="2"/>
  <c r="Q45" i="2"/>
  <c r="Q46" i="2"/>
  <c r="Q47" i="2"/>
  <c r="Q48" i="2"/>
  <c r="Q49" i="2"/>
  <c r="Q50" i="2"/>
  <c r="U50" i="2" s="1"/>
  <c r="Q51" i="2"/>
  <c r="U51" i="2" s="1"/>
  <c r="Q52" i="2"/>
  <c r="U52" i="2" s="1"/>
  <c r="Q53" i="2"/>
  <c r="Q54" i="2"/>
  <c r="Q55" i="2"/>
  <c r="Q56" i="2"/>
  <c r="Q57" i="2"/>
  <c r="Q58" i="2"/>
  <c r="Q59" i="2"/>
  <c r="Q60" i="2"/>
  <c r="Q61" i="2"/>
  <c r="Q62" i="2"/>
  <c r="U62" i="2" s="1"/>
  <c r="Q63" i="2"/>
  <c r="U63" i="2" s="1"/>
  <c r="Q64" i="2"/>
  <c r="Q65" i="2"/>
  <c r="Q66" i="2"/>
  <c r="Q67" i="2"/>
  <c r="Q68" i="2"/>
  <c r="Q69" i="2"/>
  <c r="Q70" i="2"/>
  <c r="Q71" i="2"/>
  <c r="Q72" i="2"/>
  <c r="Q73" i="2"/>
  <c r="Q74" i="2"/>
  <c r="U74" i="2" s="1"/>
  <c r="Q75" i="2"/>
  <c r="U75" i="2" s="1"/>
  <c r="Q76" i="2"/>
  <c r="U76" i="2" s="1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U98" i="2" s="1"/>
  <c r="Q99" i="2"/>
  <c r="U99" i="2" s="1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U122" i="2" s="1"/>
  <c r="Q123" i="2"/>
  <c r="U123" i="2" s="1"/>
  <c r="Q124" i="2"/>
  <c r="U124" i="2" s="1"/>
  <c r="Q125" i="2"/>
  <c r="Q126" i="2"/>
  <c r="Q127" i="2"/>
  <c r="Q128" i="2"/>
  <c r="Q129" i="2"/>
  <c r="Q130" i="2"/>
  <c r="Q131" i="2"/>
  <c r="Q132" i="2"/>
  <c r="Q133" i="2"/>
  <c r="Q134" i="2"/>
  <c r="U134" i="2" s="1"/>
  <c r="Q135" i="2"/>
  <c r="U135" i="2" s="1"/>
  <c r="Q136" i="2"/>
  <c r="Q137" i="2"/>
  <c r="Q138" i="2"/>
  <c r="Q139" i="2"/>
  <c r="Q140" i="2"/>
  <c r="Q141" i="2"/>
  <c r="Q142" i="2"/>
  <c r="Q143" i="2"/>
  <c r="Q144" i="2"/>
  <c r="Q145" i="2"/>
  <c r="Q146" i="2"/>
  <c r="U146" i="2" s="1"/>
  <c r="Q147" i="2"/>
  <c r="U147" i="2" s="1"/>
  <c r="Q148" i="2"/>
  <c r="Q149" i="2"/>
  <c r="Q150" i="2"/>
  <c r="Q151" i="2"/>
  <c r="Q152" i="2"/>
  <c r="Q153" i="2"/>
  <c r="Q154" i="2"/>
  <c r="Q155" i="2"/>
  <c r="Q156" i="2"/>
  <c r="Q157" i="2"/>
  <c r="Q158" i="2"/>
  <c r="U158" i="2" s="1"/>
  <c r="Q159" i="2"/>
  <c r="U159" i="2" s="1"/>
  <c r="Q160" i="2"/>
  <c r="U160" i="2" s="1"/>
  <c r="Q161" i="2"/>
  <c r="Q162" i="2"/>
  <c r="Q163" i="2"/>
  <c r="Q164" i="2"/>
  <c r="Q165" i="2"/>
  <c r="Q166" i="2"/>
  <c r="Q167" i="2"/>
  <c r="Q168" i="2"/>
  <c r="Q169" i="2"/>
  <c r="Q170" i="2"/>
  <c r="U170" i="2" s="1"/>
  <c r="Q171" i="2"/>
  <c r="U171" i="2" s="1"/>
  <c r="Q172" i="2"/>
  <c r="U172" i="2" s="1"/>
  <c r="Q173" i="2"/>
  <c r="Q174" i="2"/>
  <c r="Q175" i="2"/>
  <c r="Q176" i="2"/>
  <c r="Q177" i="2"/>
  <c r="Q178" i="2"/>
  <c r="Q179" i="2"/>
  <c r="Q180" i="2"/>
  <c r="Q181" i="2"/>
  <c r="Q182" i="2"/>
  <c r="U182" i="2" s="1"/>
  <c r="Q183" i="2"/>
  <c r="U183" i="2" s="1"/>
  <c r="Q184" i="2"/>
  <c r="Q185" i="2"/>
  <c r="Q186" i="2"/>
  <c r="Q187" i="2"/>
  <c r="Q188" i="2"/>
  <c r="Q189" i="2"/>
  <c r="Q190" i="2"/>
  <c r="Q191" i="2"/>
  <c r="Q192" i="2"/>
  <c r="Q193" i="2"/>
  <c r="Q194" i="2"/>
  <c r="U194" i="2" s="1"/>
  <c r="Q195" i="2"/>
  <c r="U195" i="2" s="1"/>
  <c r="Q196" i="2"/>
  <c r="U196" i="2" s="1"/>
  <c r="Q197" i="2"/>
  <c r="Q198" i="2"/>
  <c r="Q199" i="2"/>
  <c r="Q200" i="2"/>
  <c r="Q201" i="2"/>
  <c r="Q202" i="2"/>
  <c r="Q203" i="2"/>
  <c r="Q204" i="2"/>
  <c r="Q205" i="2"/>
  <c r="Q206" i="2"/>
  <c r="U206" i="2" s="1"/>
  <c r="Q207" i="2"/>
  <c r="U207" i="2" s="1"/>
  <c r="Q208" i="2"/>
  <c r="U208" i="2" s="1"/>
  <c r="Q209" i="2"/>
  <c r="Q210" i="2"/>
  <c r="Q211" i="2"/>
  <c r="Q212" i="2"/>
  <c r="Q213" i="2"/>
  <c r="Q214" i="2"/>
  <c r="Q215" i="2"/>
  <c r="Q216" i="2"/>
  <c r="Q217" i="2"/>
  <c r="Q218" i="2"/>
  <c r="U218" i="2" s="1"/>
  <c r="Q219" i="2"/>
  <c r="U219" i="2" s="1"/>
  <c r="Q220" i="2"/>
  <c r="U220" i="2" s="1"/>
  <c r="Q221" i="2"/>
  <c r="Q222" i="2"/>
  <c r="Q223" i="2"/>
  <c r="Q224" i="2"/>
  <c r="Q225" i="2"/>
  <c r="Q226" i="2"/>
  <c r="Q227" i="2"/>
  <c r="Q228" i="2"/>
  <c r="Q229" i="2"/>
  <c r="Q230" i="2"/>
  <c r="U230" i="2" s="1"/>
  <c r="Q231" i="2"/>
  <c r="Q232" i="2"/>
  <c r="Q233" i="2"/>
  <c r="Q234" i="2"/>
  <c r="Q235" i="2"/>
  <c r="Q236" i="2"/>
  <c r="Q237" i="2"/>
  <c r="Q238" i="2"/>
  <c r="Q239" i="2"/>
  <c r="Q240" i="2"/>
  <c r="Q241" i="2"/>
  <c r="Q242" i="2"/>
  <c r="U242" i="2" s="1"/>
  <c r="Q243" i="2"/>
  <c r="U243" i="2" s="1"/>
  <c r="Q244" i="2"/>
  <c r="Q245" i="2"/>
  <c r="Q246" i="2"/>
  <c r="Q247" i="2"/>
  <c r="Q248" i="2"/>
  <c r="Q249" i="2"/>
  <c r="Q250" i="2"/>
  <c r="Q251" i="2"/>
  <c r="Q252" i="2"/>
  <c r="Q253" i="2"/>
  <c r="Q254" i="2"/>
  <c r="U254" i="2" s="1"/>
  <c r="Q255" i="2"/>
  <c r="U255" i="2" s="1"/>
  <c r="Q256" i="2"/>
  <c r="U256" i="2" s="1"/>
  <c r="Q257" i="2"/>
  <c r="Q258" i="2"/>
  <c r="Q259" i="2"/>
  <c r="Q260" i="2"/>
  <c r="Q261" i="2"/>
  <c r="Q262" i="2"/>
  <c r="Q263" i="2"/>
  <c r="Q264" i="2"/>
  <c r="Q265" i="2"/>
  <c r="Q266" i="2"/>
  <c r="U266" i="2" s="1"/>
  <c r="Q267" i="2"/>
  <c r="U267" i="2" s="1"/>
  <c r="Q268" i="2"/>
  <c r="Q269" i="2"/>
  <c r="Q270" i="2"/>
  <c r="Q271" i="2"/>
  <c r="Q272" i="2"/>
  <c r="Q273" i="2"/>
  <c r="Q274" i="2"/>
  <c r="Q275" i="2"/>
  <c r="Q276" i="2"/>
  <c r="Q277" i="2"/>
  <c r="Q278" i="2"/>
  <c r="U278" i="2" s="1"/>
  <c r="Q279" i="2"/>
  <c r="U279" i="2" s="1"/>
  <c r="Q280" i="2"/>
  <c r="U280" i="2" s="1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U302" i="2" s="1"/>
  <c r="Q303" i="2"/>
  <c r="U303" i="2" s="1"/>
  <c r="Q304" i="2"/>
  <c r="U304" i="2" s="1"/>
  <c r="Q305" i="2"/>
  <c r="Q306" i="2"/>
  <c r="Q307" i="2"/>
  <c r="Q308" i="2"/>
  <c r="Q309" i="2"/>
  <c r="Q310" i="2"/>
  <c r="Q311" i="2"/>
  <c r="Q312" i="2"/>
  <c r="Q313" i="2"/>
  <c r="Q314" i="2"/>
  <c r="Q315" i="2"/>
  <c r="Q316" i="2"/>
  <c r="U316" i="2" s="1"/>
  <c r="Q317" i="2"/>
  <c r="Q318" i="2"/>
  <c r="Q319" i="2"/>
  <c r="Q320" i="2"/>
  <c r="Q321" i="2"/>
  <c r="Q322" i="2"/>
  <c r="Q323" i="2"/>
  <c r="Q324" i="2"/>
  <c r="Q325" i="2"/>
  <c r="Q326" i="2"/>
  <c r="U326" i="2" s="1"/>
  <c r="Q327" i="2"/>
  <c r="U327" i="2" s="1"/>
  <c r="Q328" i="2"/>
  <c r="U328" i="2" s="1"/>
  <c r="Q329" i="2"/>
  <c r="Q330" i="2"/>
  <c r="Q331" i="2"/>
  <c r="Q332" i="2"/>
  <c r="Q333" i="2"/>
  <c r="Q334" i="2"/>
  <c r="Q335" i="2"/>
  <c r="Q336" i="2"/>
  <c r="Q337" i="2"/>
  <c r="Q338" i="2"/>
  <c r="U338" i="2" s="1"/>
  <c r="Q339" i="2"/>
  <c r="U339" i="2" s="1"/>
  <c r="Q340" i="2"/>
  <c r="U340" i="2" s="1"/>
  <c r="Q341" i="2"/>
  <c r="Q342" i="2"/>
  <c r="Q343" i="2"/>
  <c r="Q344" i="2"/>
  <c r="Q345" i="2"/>
  <c r="Q346" i="2"/>
  <c r="Q347" i="2"/>
  <c r="Q348" i="2"/>
  <c r="Q349" i="2"/>
  <c r="Q350" i="2"/>
  <c r="U350" i="2" s="1"/>
  <c r="Q351" i="2"/>
  <c r="U351" i="2" s="1"/>
  <c r="Q352" i="2"/>
  <c r="U352" i="2" s="1"/>
  <c r="Q353" i="2"/>
  <c r="Q354" i="2"/>
  <c r="Q355" i="2"/>
  <c r="Q356" i="2"/>
  <c r="Q357" i="2"/>
  <c r="Q358" i="2"/>
  <c r="Q359" i="2"/>
  <c r="Q360" i="2"/>
  <c r="Q361" i="2"/>
  <c r="Q362" i="2"/>
  <c r="U362" i="2" s="1"/>
  <c r="Q363" i="2"/>
  <c r="U363" i="2" s="1"/>
  <c r="Q364" i="2"/>
  <c r="U364" i="2" s="1"/>
  <c r="Q365" i="2"/>
  <c r="Q366" i="2"/>
  <c r="Q367" i="2"/>
  <c r="Q368" i="2"/>
  <c r="Q369" i="2"/>
  <c r="Q370" i="2"/>
  <c r="Q371" i="2"/>
  <c r="Q372" i="2"/>
  <c r="Q373" i="2"/>
  <c r="Q374" i="2"/>
  <c r="U374" i="2" s="1"/>
  <c r="Q375" i="2"/>
  <c r="Q376" i="2"/>
  <c r="Q377" i="2"/>
  <c r="Q378" i="2"/>
  <c r="Q379" i="2"/>
  <c r="Q380" i="2"/>
  <c r="Q381" i="2"/>
  <c r="Q382" i="2"/>
  <c r="Q383" i="2"/>
  <c r="Q384" i="2"/>
  <c r="Q385" i="2"/>
  <c r="Q386" i="2"/>
  <c r="U386" i="2" s="1"/>
  <c r="Q387" i="2"/>
  <c r="U387" i="2" s="1"/>
  <c r="Q388" i="2"/>
  <c r="Q389" i="2"/>
  <c r="Q390" i="2"/>
  <c r="Q391" i="2"/>
  <c r="Q392" i="2"/>
  <c r="Q393" i="2"/>
  <c r="Q394" i="2"/>
  <c r="Q395" i="2"/>
  <c r="Q396" i="2"/>
  <c r="Q397" i="2"/>
  <c r="Q398" i="2"/>
  <c r="U398" i="2" s="1"/>
  <c r="Q399" i="2"/>
  <c r="U399" i="2" s="1"/>
  <c r="Q400" i="2"/>
  <c r="U400" i="2" s="1"/>
  <c r="Q401" i="2"/>
  <c r="Q402" i="2"/>
  <c r="Q403" i="2"/>
  <c r="Q404" i="2"/>
  <c r="Q405" i="2"/>
  <c r="Q406" i="2"/>
  <c r="Q407" i="2"/>
  <c r="Q408" i="2"/>
  <c r="Q409" i="2"/>
  <c r="Q410" i="2"/>
  <c r="U410" i="2" s="1"/>
  <c r="Q411" i="2"/>
  <c r="U411" i="2" s="1"/>
  <c r="Q412" i="2"/>
  <c r="U412" i="2" s="1"/>
  <c r="Q413" i="2"/>
  <c r="Q414" i="2"/>
  <c r="Q415" i="2"/>
  <c r="Q416" i="2"/>
  <c r="Q417" i="2"/>
  <c r="Q418" i="2"/>
  <c r="Q419" i="2"/>
  <c r="Q420" i="2"/>
  <c r="Q421" i="2"/>
  <c r="Q422" i="2"/>
  <c r="U422" i="2" s="1"/>
  <c r="Q423" i="2"/>
  <c r="U423" i="2" s="1"/>
  <c r="Q424" i="2"/>
  <c r="U424" i="2" s="1"/>
  <c r="Q425" i="2"/>
  <c r="Q426" i="2"/>
  <c r="Q427" i="2"/>
  <c r="Q428" i="2"/>
  <c r="Q429" i="2"/>
  <c r="Q430" i="2"/>
  <c r="Q431" i="2"/>
  <c r="Q432" i="2"/>
  <c r="Q433" i="2"/>
  <c r="Q434" i="2"/>
  <c r="U434" i="2" s="1"/>
  <c r="Q435" i="2"/>
  <c r="U435" i="2" s="1"/>
  <c r="Q436" i="2"/>
  <c r="U436" i="2" s="1"/>
  <c r="Q437" i="2"/>
  <c r="Q438" i="2"/>
  <c r="Q439" i="2"/>
  <c r="Q440" i="2"/>
  <c r="Q441" i="2"/>
  <c r="Q442" i="2"/>
  <c r="Q443" i="2"/>
  <c r="Q444" i="2"/>
  <c r="Q445" i="2"/>
  <c r="Q446" i="2"/>
  <c r="U446" i="2" s="1"/>
  <c r="Q447" i="2"/>
  <c r="U447" i="2" s="1"/>
  <c r="Q448" i="2"/>
  <c r="U448" i="2" s="1"/>
  <c r="Q449" i="2"/>
  <c r="Q450" i="2"/>
  <c r="Q451" i="2"/>
  <c r="Q452" i="2"/>
  <c r="Q453" i="2"/>
  <c r="Q454" i="2"/>
  <c r="Q455" i="2"/>
  <c r="Q456" i="2"/>
  <c r="Q457" i="2"/>
  <c r="Q458" i="2"/>
  <c r="U458" i="2" s="1"/>
  <c r="Q459" i="2"/>
  <c r="U459" i="2" s="1"/>
  <c r="Q460" i="2"/>
  <c r="U460" i="2" s="1"/>
  <c r="Q461" i="2"/>
  <c r="Q462" i="2"/>
  <c r="Q463" i="2"/>
  <c r="Q464" i="2"/>
  <c r="Q465" i="2"/>
  <c r="Q466" i="2"/>
  <c r="Q467" i="2"/>
  <c r="Q468" i="2"/>
  <c r="Q469" i="2"/>
  <c r="Q470" i="2"/>
  <c r="U470" i="2" s="1"/>
  <c r="Q471" i="2"/>
  <c r="U471" i="2" s="1"/>
  <c r="Q472" i="2"/>
  <c r="U472" i="2" s="1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U494" i="2" s="1"/>
  <c r="Q495" i="2"/>
  <c r="U495" i="2" s="1"/>
  <c r="Q496" i="2"/>
  <c r="U496" i="2" s="1"/>
  <c r="Q497" i="2"/>
  <c r="Q498" i="2"/>
  <c r="Q499" i="2"/>
  <c r="Q500" i="2"/>
  <c r="Q501" i="2"/>
  <c r="Q502" i="2"/>
  <c r="Q503" i="2"/>
  <c r="Q504" i="2"/>
  <c r="Q505" i="2"/>
  <c r="Q506" i="2"/>
  <c r="U506" i="2" s="1"/>
  <c r="Q507" i="2"/>
  <c r="U507" i="2" s="1"/>
  <c r="Q508" i="2"/>
  <c r="U508" i="2" s="1"/>
  <c r="Q509" i="2"/>
  <c r="Q510" i="2"/>
  <c r="Q511" i="2"/>
  <c r="Q512" i="2"/>
  <c r="Q513" i="2"/>
  <c r="Q514" i="2"/>
  <c r="Q515" i="2"/>
  <c r="Q516" i="2"/>
  <c r="Q517" i="2"/>
  <c r="Q518" i="2"/>
  <c r="U518" i="2" s="1"/>
  <c r="Q519" i="2"/>
  <c r="Q520" i="2"/>
  <c r="U520" i="2" s="1"/>
  <c r="Q521" i="2"/>
  <c r="Q522" i="2"/>
  <c r="Q523" i="2"/>
  <c r="Q524" i="2"/>
  <c r="Q525" i="2"/>
  <c r="Q526" i="2"/>
  <c r="Q527" i="2"/>
  <c r="Q528" i="2"/>
  <c r="Q529" i="2"/>
  <c r="Q530" i="2"/>
  <c r="Q531" i="2"/>
  <c r="U531" i="2" s="1"/>
  <c r="Q532" i="2"/>
  <c r="Q533" i="2"/>
  <c r="Q534" i="2"/>
  <c r="Q535" i="2"/>
  <c r="Q536" i="2"/>
  <c r="Q537" i="2"/>
  <c r="Q538" i="2"/>
  <c r="Q539" i="2"/>
  <c r="Q540" i="2"/>
  <c r="Q541" i="2"/>
  <c r="Q542" i="2"/>
  <c r="U542" i="2" s="1"/>
  <c r="Q543" i="2"/>
  <c r="U543" i="2" s="1"/>
  <c r="Q544" i="2"/>
  <c r="U544" i="2" s="1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U566" i="2" s="1"/>
  <c r="Q567" i="2"/>
  <c r="U567" i="2" s="1"/>
  <c r="Q568" i="2"/>
  <c r="U568" i="2" s="1"/>
  <c r="Q569" i="2"/>
  <c r="Q570" i="2"/>
  <c r="Q571" i="2"/>
  <c r="Q572" i="2"/>
  <c r="Q573" i="2"/>
  <c r="Q574" i="2"/>
  <c r="Q575" i="2"/>
  <c r="Q576" i="2"/>
  <c r="Q577" i="2"/>
  <c r="Q578" i="2"/>
  <c r="U578" i="2" s="1"/>
  <c r="Q579" i="2"/>
  <c r="U579" i="2" s="1"/>
  <c r="Q580" i="2"/>
  <c r="Q581" i="2"/>
  <c r="Q582" i="2"/>
  <c r="Q583" i="2"/>
  <c r="Q584" i="2"/>
  <c r="Q585" i="2"/>
  <c r="Q586" i="2"/>
  <c r="Q587" i="2"/>
  <c r="Q588" i="2"/>
  <c r="Q589" i="2"/>
  <c r="Q590" i="2"/>
  <c r="U590" i="2" s="1"/>
  <c r="Q591" i="2"/>
  <c r="U591" i="2" s="1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U604" i="2" s="1"/>
  <c r="Q605" i="2"/>
  <c r="Q606" i="2"/>
  <c r="Q607" i="2"/>
  <c r="Q608" i="2"/>
  <c r="Q609" i="2"/>
  <c r="Q610" i="2"/>
  <c r="Q611" i="2"/>
  <c r="Q612" i="2"/>
  <c r="Q613" i="2"/>
  <c r="Q614" i="2"/>
  <c r="U614" i="2" s="1"/>
  <c r="Q615" i="2"/>
  <c r="U615" i="2" s="1"/>
  <c r="Q616" i="2"/>
  <c r="U616" i="2" s="1"/>
  <c r="Q617" i="2"/>
  <c r="Q618" i="2"/>
  <c r="Q619" i="2"/>
  <c r="Q620" i="2"/>
  <c r="Q621" i="2"/>
  <c r="Q622" i="2"/>
  <c r="Q623" i="2"/>
  <c r="Q624" i="2"/>
  <c r="Q625" i="2"/>
  <c r="Q626" i="2"/>
  <c r="U626" i="2" s="1"/>
  <c r="Q627" i="2"/>
  <c r="U627" i="2" s="1"/>
  <c r="Q628" i="2"/>
  <c r="U628" i="2" s="1"/>
  <c r="Q629" i="2"/>
  <c r="Q630" i="2"/>
  <c r="Q631" i="2"/>
  <c r="Q632" i="2"/>
  <c r="Q633" i="2"/>
  <c r="Q634" i="2"/>
  <c r="Q635" i="2"/>
  <c r="Q636" i="2"/>
  <c r="Q637" i="2"/>
  <c r="Q638" i="2"/>
  <c r="U638" i="2" s="1"/>
  <c r="Q639" i="2"/>
  <c r="U639" i="2" s="1"/>
  <c r="Q640" i="2"/>
  <c r="U640" i="2" s="1"/>
  <c r="Q641" i="2"/>
  <c r="Q642" i="2"/>
  <c r="Q643" i="2"/>
  <c r="Q644" i="2"/>
  <c r="Q645" i="2"/>
  <c r="Q646" i="2"/>
  <c r="Q647" i="2"/>
  <c r="Q648" i="2"/>
  <c r="Q649" i="2"/>
  <c r="Q650" i="2"/>
  <c r="U650" i="2" s="1"/>
  <c r="Q651" i="2"/>
  <c r="U651" i="2" s="1"/>
  <c r="Q652" i="2"/>
  <c r="U652" i="2" s="1"/>
  <c r="Q653" i="2"/>
  <c r="Q654" i="2"/>
  <c r="Q655" i="2"/>
  <c r="Q656" i="2"/>
  <c r="Q657" i="2"/>
  <c r="Q658" i="2"/>
  <c r="Q659" i="2"/>
  <c r="Q660" i="2"/>
  <c r="Q661" i="2"/>
  <c r="Q662" i="2"/>
  <c r="U662" i="2" s="1"/>
  <c r="Q663" i="2"/>
  <c r="Q664" i="2"/>
  <c r="Q665" i="2"/>
  <c r="Q666" i="2"/>
  <c r="Q667" i="2"/>
  <c r="Q668" i="2"/>
  <c r="Q669" i="2"/>
  <c r="Q670" i="2"/>
  <c r="Q671" i="2"/>
  <c r="Q672" i="2"/>
  <c r="Q673" i="2"/>
  <c r="Q674" i="2"/>
  <c r="U674" i="2" s="1"/>
  <c r="Q675" i="2"/>
  <c r="U675" i="2" s="1"/>
  <c r="Q676" i="2"/>
  <c r="Q677" i="2"/>
  <c r="Q678" i="2"/>
  <c r="Q679" i="2"/>
  <c r="Q680" i="2"/>
  <c r="Q681" i="2"/>
  <c r="Q682" i="2"/>
  <c r="Q683" i="2"/>
  <c r="Q684" i="2"/>
  <c r="Q685" i="2"/>
  <c r="Q686" i="2"/>
  <c r="U686" i="2" s="1"/>
  <c r="Q687" i="2"/>
  <c r="U687" i="2" s="1"/>
  <c r="Q688" i="2"/>
  <c r="Q689" i="2"/>
  <c r="Q690" i="2"/>
  <c r="Q691" i="2"/>
  <c r="Q692" i="2"/>
  <c r="Q693" i="2"/>
  <c r="Q694" i="2"/>
  <c r="Q695" i="2"/>
  <c r="Q696" i="2"/>
  <c r="Q697" i="2"/>
  <c r="Q698" i="2"/>
  <c r="U698" i="2" s="1"/>
  <c r="Q699" i="2"/>
  <c r="U699" i="2" s="1"/>
  <c r="Q700" i="2"/>
  <c r="U700" i="2" s="1"/>
  <c r="Q701" i="2"/>
  <c r="Q702" i="2"/>
  <c r="Q703" i="2"/>
  <c r="Q704" i="2"/>
  <c r="Q705" i="2"/>
  <c r="Q706" i="2"/>
  <c r="Q707" i="2"/>
  <c r="Q708" i="2"/>
  <c r="Q709" i="2"/>
  <c r="Q710" i="2"/>
  <c r="U710" i="2" s="1"/>
  <c r="Q711" i="2"/>
  <c r="U711" i="2" s="1"/>
  <c r="Q712" i="2"/>
  <c r="U712" i="2" s="1"/>
  <c r="Q713" i="2"/>
  <c r="Q714" i="2"/>
  <c r="Q715" i="2"/>
  <c r="Q716" i="2"/>
  <c r="Q717" i="2"/>
  <c r="Q718" i="2"/>
  <c r="Q719" i="2"/>
  <c r="Q720" i="2"/>
  <c r="Q721" i="2"/>
  <c r="Q722" i="2"/>
  <c r="U722" i="2" s="1"/>
  <c r="Q723" i="2"/>
  <c r="U723" i="2" s="1"/>
  <c r="Q724" i="2"/>
  <c r="U724" i="2" s="1"/>
  <c r="Q725" i="2"/>
  <c r="Q726" i="2"/>
  <c r="Q727" i="2"/>
  <c r="Q728" i="2"/>
  <c r="Q729" i="2"/>
  <c r="Q730" i="2"/>
  <c r="Q731" i="2"/>
  <c r="Q732" i="2"/>
  <c r="Q733" i="2"/>
  <c r="Q734" i="2"/>
  <c r="U734" i="2" s="1"/>
  <c r="Q735" i="2"/>
  <c r="U735" i="2" s="1"/>
  <c r="Q736" i="2"/>
  <c r="Q737" i="2"/>
  <c r="Q738" i="2"/>
  <c r="Q739" i="2"/>
  <c r="Q740" i="2"/>
  <c r="Q741" i="2"/>
  <c r="Q742" i="2"/>
  <c r="Q743" i="2"/>
  <c r="Q744" i="2"/>
  <c r="Q745" i="2"/>
  <c r="Q746" i="2"/>
  <c r="U746" i="2" s="1"/>
  <c r="Q747" i="2"/>
  <c r="U747" i="2" s="1"/>
  <c r="Q748" i="2"/>
  <c r="U748" i="2" s="1"/>
  <c r="Q749" i="2"/>
  <c r="Q750" i="2"/>
  <c r="Q751" i="2"/>
  <c r="Q752" i="2"/>
  <c r="Q753" i="2"/>
  <c r="Q754" i="2"/>
  <c r="Q755" i="2"/>
  <c r="Q756" i="2"/>
  <c r="Q757" i="2"/>
  <c r="Q758" i="2"/>
  <c r="U758" i="2" s="1"/>
  <c r="Q759" i="2"/>
  <c r="U759" i="2" s="1"/>
  <c r="Q760" i="2"/>
  <c r="U760" i="2" s="1"/>
  <c r="Q761" i="2"/>
  <c r="Q762" i="2"/>
  <c r="Q763" i="2"/>
  <c r="Q764" i="2"/>
  <c r="Q765" i="2"/>
  <c r="Q766" i="2"/>
  <c r="Q767" i="2"/>
  <c r="Q768" i="2"/>
  <c r="Q769" i="2"/>
  <c r="Q770" i="2"/>
  <c r="U770" i="2" s="1"/>
  <c r="Q771" i="2"/>
  <c r="U771" i="2" s="1"/>
  <c r="Q772" i="2"/>
  <c r="U772" i="2" s="1"/>
  <c r="Q773" i="2"/>
  <c r="Q774" i="2"/>
  <c r="Q775" i="2"/>
  <c r="Q776" i="2"/>
  <c r="Q777" i="2"/>
  <c r="Q778" i="2"/>
  <c r="Q779" i="2"/>
  <c r="Q780" i="2"/>
  <c r="Q781" i="2"/>
  <c r="Q782" i="2"/>
  <c r="U782" i="2" s="1"/>
  <c r="Q783" i="2"/>
  <c r="U783" i="2" s="1"/>
  <c r="Q784" i="2"/>
  <c r="U784" i="2" s="1"/>
  <c r="Q785" i="2"/>
  <c r="Q786" i="2"/>
  <c r="Q787" i="2"/>
  <c r="Q788" i="2"/>
  <c r="Q789" i="2"/>
  <c r="Q790" i="2"/>
  <c r="Q791" i="2"/>
  <c r="Q792" i="2"/>
  <c r="Q793" i="2"/>
  <c r="Q794" i="2"/>
  <c r="U794" i="2" s="1"/>
  <c r="Q795" i="2"/>
  <c r="U795" i="2" s="1"/>
  <c r="Q796" i="2"/>
  <c r="U796" i="2" s="1"/>
  <c r="Q797" i="2"/>
  <c r="Q798" i="2"/>
  <c r="Q799" i="2"/>
  <c r="Q800" i="2"/>
  <c r="Q801" i="2"/>
  <c r="Q802" i="2"/>
  <c r="Q803" i="2"/>
  <c r="Q804" i="2"/>
  <c r="Q805" i="2"/>
  <c r="Q806" i="2"/>
  <c r="U806" i="2" s="1"/>
  <c r="Q807" i="2"/>
  <c r="Q808" i="2"/>
  <c r="U808" i="2" s="1"/>
  <c r="Q809" i="2"/>
  <c r="Q810" i="2"/>
  <c r="Q811" i="2"/>
  <c r="Q812" i="2"/>
  <c r="Q813" i="2"/>
  <c r="Q814" i="2"/>
  <c r="Q815" i="2"/>
  <c r="Q816" i="2"/>
  <c r="Q817" i="2"/>
  <c r="Q818" i="2"/>
  <c r="U818" i="2" s="1"/>
  <c r="Q819" i="2"/>
  <c r="U819" i="2" s="1"/>
  <c r="Q820" i="2"/>
  <c r="Q821" i="2"/>
  <c r="Q822" i="2"/>
  <c r="Q823" i="2"/>
  <c r="Q824" i="2"/>
  <c r="Q825" i="2"/>
  <c r="Q826" i="2"/>
  <c r="Q827" i="2"/>
  <c r="Q828" i="2"/>
  <c r="Q829" i="2"/>
  <c r="Q830" i="2"/>
  <c r="U830" i="2" s="1"/>
  <c r="Q831" i="2"/>
  <c r="U831" i="2" s="1"/>
  <c r="Q832" i="2"/>
  <c r="U832" i="2" s="1"/>
  <c r="Q833" i="2"/>
  <c r="Q834" i="2"/>
  <c r="Q835" i="2"/>
  <c r="Q836" i="2"/>
  <c r="Q837" i="2"/>
  <c r="Q838" i="2"/>
  <c r="Q839" i="2"/>
  <c r="Q840" i="2"/>
  <c r="Q841" i="2"/>
  <c r="Q842" i="2"/>
  <c r="U842" i="2" s="1"/>
  <c r="Q843" i="2"/>
  <c r="U843" i="2" s="1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U856" i="2" s="1"/>
  <c r="Q857" i="2"/>
  <c r="Q858" i="2"/>
  <c r="Q859" i="2"/>
  <c r="Q860" i="2"/>
  <c r="Q861" i="2"/>
  <c r="Q862" i="2"/>
  <c r="Q863" i="2"/>
  <c r="Q864" i="2"/>
  <c r="Q865" i="2"/>
  <c r="Q866" i="2"/>
  <c r="U866" i="2" s="1"/>
  <c r="Q867" i="2"/>
  <c r="U867" i="2" s="1"/>
  <c r="Q868" i="2"/>
  <c r="U868" i="2" s="1"/>
  <c r="Q869" i="2"/>
  <c r="Q870" i="2"/>
  <c r="Q871" i="2"/>
  <c r="Q872" i="2"/>
  <c r="Q873" i="2"/>
  <c r="Q874" i="2"/>
  <c r="Q875" i="2"/>
  <c r="Q876" i="2"/>
  <c r="Q877" i="2"/>
  <c r="Q878" i="2"/>
  <c r="U878" i="2" s="1"/>
  <c r="Q879" i="2"/>
  <c r="U879" i="2" s="1"/>
  <c r="Q880" i="2"/>
  <c r="U880" i="2" s="1"/>
  <c r="Q881" i="2"/>
  <c r="Q882" i="2"/>
  <c r="Q883" i="2"/>
  <c r="Q884" i="2"/>
  <c r="Q885" i="2"/>
  <c r="Q886" i="2"/>
  <c r="Q887" i="2"/>
  <c r="Q888" i="2"/>
  <c r="Q889" i="2"/>
  <c r="Q890" i="2"/>
  <c r="U890" i="2" s="1"/>
  <c r="Q891" i="2"/>
  <c r="U891" i="2" s="1"/>
  <c r="Q892" i="2"/>
  <c r="Q893" i="2"/>
  <c r="Q894" i="2"/>
  <c r="Q895" i="2"/>
  <c r="Q896" i="2"/>
  <c r="Q897" i="2"/>
  <c r="Q898" i="2"/>
  <c r="Q899" i="2"/>
  <c r="Q900" i="2"/>
  <c r="Q901" i="2"/>
  <c r="Q902" i="2"/>
  <c r="Q903" i="2"/>
  <c r="U903" i="2" s="1"/>
  <c r="Q904" i="2"/>
  <c r="U904" i="2" s="1"/>
  <c r="S2" i="2"/>
  <c r="S3" i="2"/>
  <c r="S4" i="2"/>
  <c r="S5" i="2"/>
  <c r="S6" i="2"/>
  <c r="S7" i="2"/>
  <c r="S8" i="2"/>
  <c r="U8" i="2" s="1"/>
  <c r="S9" i="2"/>
  <c r="U9" i="2" s="1"/>
  <c r="S10" i="2"/>
  <c r="U10" i="2" s="1"/>
  <c r="S11" i="2"/>
  <c r="U11" i="2" s="1"/>
  <c r="S12" i="2"/>
  <c r="U12" i="2" s="1"/>
  <c r="S13" i="2"/>
  <c r="U13" i="2" s="1"/>
  <c r="S14" i="2"/>
  <c r="S15" i="2"/>
  <c r="S16" i="2"/>
  <c r="S17" i="2"/>
  <c r="S18" i="2"/>
  <c r="U18" i="2" s="1"/>
  <c r="S19" i="2"/>
  <c r="U19" i="2" s="1"/>
  <c r="S20" i="2"/>
  <c r="U20" i="2" s="1"/>
  <c r="S21" i="2"/>
  <c r="U21" i="2" s="1"/>
  <c r="S22" i="2"/>
  <c r="U22" i="2" s="1"/>
  <c r="S23" i="2"/>
  <c r="U23" i="2" s="1"/>
  <c r="S24" i="2"/>
  <c r="U24" i="2" s="1"/>
  <c r="S25" i="2"/>
  <c r="U25" i="2" s="1"/>
  <c r="S26" i="2"/>
  <c r="S27" i="2"/>
  <c r="S28" i="2"/>
  <c r="S29" i="2"/>
  <c r="U29" i="2" s="1"/>
  <c r="S30" i="2"/>
  <c r="U30" i="2" s="1"/>
  <c r="S31" i="2"/>
  <c r="U31" i="2" s="1"/>
  <c r="S32" i="2"/>
  <c r="U32" i="2" s="1"/>
  <c r="S33" i="2"/>
  <c r="S34" i="2"/>
  <c r="S35" i="2"/>
  <c r="U35" i="2" s="1"/>
  <c r="S36" i="2"/>
  <c r="U36" i="2" s="1"/>
  <c r="S37" i="2"/>
  <c r="U37" i="2" s="1"/>
  <c r="S38" i="2"/>
  <c r="S39" i="2"/>
  <c r="S40" i="2"/>
  <c r="S41" i="2"/>
  <c r="S42" i="2"/>
  <c r="U42" i="2" s="1"/>
  <c r="S43" i="2"/>
  <c r="U43" i="2" s="1"/>
  <c r="S44" i="2"/>
  <c r="U44" i="2" s="1"/>
  <c r="S45" i="2"/>
  <c r="U45" i="2" s="1"/>
  <c r="S46" i="2"/>
  <c r="U46" i="2" s="1"/>
  <c r="S47" i="2"/>
  <c r="U47" i="2" s="1"/>
  <c r="S48" i="2"/>
  <c r="U48" i="2" s="1"/>
  <c r="S49" i="2"/>
  <c r="U49" i="2" s="1"/>
  <c r="S50" i="2"/>
  <c r="S51" i="2"/>
  <c r="S52" i="2"/>
  <c r="S53" i="2"/>
  <c r="S54" i="2"/>
  <c r="S55" i="2"/>
  <c r="S56" i="2"/>
  <c r="U56" i="2" s="1"/>
  <c r="S57" i="2"/>
  <c r="S58" i="2"/>
  <c r="U58" i="2" s="1"/>
  <c r="S59" i="2"/>
  <c r="S60" i="2"/>
  <c r="S61" i="2"/>
  <c r="U61" i="2" s="1"/>
  <c r="S62" i="2"/>
  <c r="S63" i="2"/>
  <c r="S64" i="2"/>
  <c r="S65" i="2"/>
  <c r="U65" i="2" s="1"/>
  <c r="S66" i="2"/>
  <c r="U66" i="2" s="1"/>
  <c r="S67" i="2"/>
  <c r="U67" i="2" s="1"/>
  <c r="S68" i="2"/>
  <c r="U68" i="2" s="1"/>
  <c r="S69" i="2"/>
  <c r="U69" i="2" s="1"/>
  <c r="S70" i="2"/>
  <c r="U70" i="2" s="1"/>
  <c r="S71" i="2"/>
  <c r="U71" i="2" s="1"/>
  <c r="S72" i="2"/>
  <c r="U72" i="2" s="1"/>
  <c r="S73" i="2"/>
  <c r="U73" i="2" s="1"/>
  <c r="S74" i="2"/>
  <c r="S75" i="2"/>
  <c r="S76" i="2"/>
  <c r="S77" i="2"/>
  <c r="S78" i="2"/>
  <c r="S79" i="2"/>
  <c r="U79" i="2" s="1"/>
  <c r="S80" i="2"/>
  <c r="U80" i="2" s="1"/>
  <c r="S81" i="2"/>
  <c r="U81" i="2" s="1"/>
  <c r="S82" i="2"/>
  <c r="U82" i="2" s="1"/>
  <c r="S83" i="2"/>
  <c r="U83" i="2" s="1"/>
  <c r="S84" i="2"/>
  <c r="U84" i="2" s="1"/>
  <c r="S85" i="2"/>
  <c r="U85" i="2" s="1"/>
  <c r="S86" i="2"/>
  <c r="S87" i="2"/>
  <c r="S88" i="2"/>
  <c r="S89" i="2"/>
  <c r="S90" i="2"/>
  <c r="U90" i="2" s="1"/>
  <c r="S91" i="2"/>
  <c r="U91" i="2" s="1"/>
  <c r="S92" i="2"/>
  <c r="U92" i="2" s="1"/>
  <c r="S93" i="2"/>
  <c r="U93" i="2" s="1"/>
  <c r="S94" i="2"/>
  <c r="U94" i="2" s="1"/>
  <c r="S95" i="2"/>
  <c r="U95" i="2" s="1"/>
  <c r="S96" i="2"/>
  <c r="U96" i="2" s="1"/>
  <c r="S97" i="2"/>
  <c r="U97" i="2" s="1"/>
  <c r="S98" i="2"/>
  <c r="S99" i="2"/>
  <c r="S100" i="2"/>
  <c r="S101" i="2"/>
  <c r="U101" i="2" s="1"/>
  <c r="S102" i="2"/>
  <c r="S103" i="2"/>
  <c r="S104" i="2"/>
  <c r="U104" i="2" s="1"/>
  <c r="S105" i="2"/>
  <c r="U105" i="2" s="1"/>
  <c r="S106" i="2"/>
  <c r="U106" i="2" s="1"/>
  <c r="S107" i="2"/>
  <c r="U107" i="2" s="1"/>
  <c r="S108" i="2"/>
  <c r="U108" i="2" s="1"/>
  <c r="S109" i="2"/>
  <c r="U109" i="2" s="1"/>
  <c r="S110" i="2"/>
  <c r="S111" i="2"/>
  <c r="S112" i="2"/>
  <c r="S113" i="2"/>
  <c r="U113" i="2" s="1"/>
  <c r="S114" i="2"/>
  <c r="U114" i="2" s="1"/>
  <c r="S115" i="2"/>
  <c r="U115" i="2" s="1"/>
  <c r="S116" i="2"/>
  <c r="U116" i="2" s="1"/>
  <c r="S117" i="2"/>
  <c r="U117" i="2" s="1"/>
  <c r="S118" i="2"/>
  <c r="U118" i="2" s="1"/>
  <c r="S119" i="2"/>
  <c r="U119" i="2" s="1"/>
  <c r="S120" i="2"/>
  <c r="U120" i="2" s="1"/>
  <c r="S121" i="2"/>
  <c r="U121" i="2" s="1"/>
  <c r="S122" i="2"/>
  <c r="S123" i="2"/>
  <c r="S124" i="2"/>
  <c r="S125" i="2"/>
  <c r="S126" i="2"/>
  <c r="U126" i="2" s="1"/>
  <c r="S127" i="2"/>
  <c r="U127" i="2" s="1"/>
  <c r="S128" i="2"/>
  <c r="U128" i="2" s="1"/>
  <c r="S129" i="2"/>
  <c r="U129" i="2" s="1"/>
  <c r="S130" i="2"/>
  <c r="U130" i="2" s="1"/>
  <c r="S131" i="2"/>
  <c r="U131" i="2" s="1"/>
  <c r="S132" i="2"/>
  <c r="U132" i="2" s="1"/>
  <c r="S133" i="2"/>
  <c r="U133" i="2" s="1"/>
  <c r="S134" i="2"/>
  <c r="S135" i="2"/>
  <c r="S136" i="2"/>
  <c r="S137" i="2"/>
  <c r="S138" i="2"/>
  <c r="S139" i="2"/>
  <c r="U139" i="2" s="1"/>
  <c r="S140" i="2"/>
  <c r="U140" i="2" s="1"/>
  <c r="S141" i="2"/>
  <c r="U141" i="2" s="1"/>
  <c r="S142" i="2"/>
  <c r="S143" i="2"/>
  <c r="U143" i="2" s="1"/>
  <c r="S144" i="2"/>
  <c r="U144" i="2" s="1"/>
  <c r="S145" i="2"/>
  <c r="U145" i="2" s="1"/>
  <c r="S146" i="2"/>
  <c r="S147" i="2"/>
  <c r="S148" i="2"/>
  <c r="S149" i="2"/>
  <c r="U149" i="2" s="1"/>
  <c r="S150" i="2"/>
  <c r="U150" i="2" s="1"/>
  <c r="S151" i="2"/>
  <c r="U151" i="2" s="1"/>
  <c r="S152" i="2"/>
  <c r="U152" i="2" s="1"/>
  <c r="S153" i="2"/>
  <c r="U153" i="2" s="1"/>
  <c r="S154" i="2"/>
  <c r="U154" i="2" s="1"/>
  <c r="S155" i="2"/>
  <c r="U155" i="2" s="1"/>
  <c r="S156" i="2"/>
  <c r="U156" i="2" s="1"/>
  <c r="S157" i="2"/>
  <c r="U157" i="2" s="1"/>
  <c r="S158" i="2"/>
  <c r="S159" i="2"/>
  <c r="S160" i="2"/>
  <c r="S161" i="2"/>
  <c r="S162" i="2"/>
  <c r="S163" i="2"/>
  <c r="U163" i="2" s="1"/>
  <c r="S164" i="2"/>
  <c r="U164" i="2" s="1"/>
  <c r="S165" i="2"/>
  <c r="U165" i="2" s="1"/>
  <c r="S166" i="2"/>
  <c r="U166" i="2" s="1"/>
  <c r="S167" i="2"/>
  <c r="U167" i="2" s="1"/>
  <c r="S168" i="2"/>
  <c r="U168" i="2" s="1"/>
  <c r="S169" i="2"/>
  <c r="U169" i="2" s="1"/>
  <c r="S170" i="2"/>
  <c r="S171" i="2"/>
  <c r="S172" i="2"/>
  <c r="S173" i="2"/>
  <c r="S174" i="2"/>
  <c r="U174" i="2" s="1"/>
  <c r="S175" i="2"/>
  <c r="U175" i="2" s="1"/>
  <c r="S176" i="2"/>
  <c r="U176" i="2" s="1"/>
  <c r="S177" i="2"/>
  <c r="U177" i="2" s="1"/>
  <c r="S178" i="2"/>
  <c r="U178" i="2" s="1"/>
  <c r="S179" i="2"/>
  <c r="U179" i="2" s="1"/>
  <c r="S180" i="2"/>
  <c r="U180" i="2" s="1"/>
  <c r="S181" i="2"/>
  <c r="U181" i="2" s="1"/>
  <c r="S182" i="2"/>
  <c r="S183" i="2"/>
  <c r="S184" i="2"/>
  <c r="S185" i="2"/>
  <c r="U185" i="2" s="1"/>
  <c r="S186" i="2"/>
  <c r="U186" i="2" s="1"/>
  <c r="S187" i="2"/>
  <c r="S188" i="2"/>
  <c r="U188" i="2" s="1"/>
  <c r="S189" i="2"/>
  <c r="S190" i="2"/>
  <c r="S191" i="2"/>
  <c r="S192" i="2"/>
  <c r="U192" i="2" s="1"/>
  <c r="S193" i="2"/>
  <c r="U193" i="2" s="1"/>
  <c r="S194" i="2"/>
  <c r="S195" i="2"/>
  <c r="S196" i="2"/>
  <c r="S197" i="2"/>
  <c r="S198" i="2"/>
  <c r="U198" i="2" s="1"/>
  <c r="S199" i="2"/>
  <c r="U199" i="2" s="1"/>
  <c r="S200" i="2"/>
  <c r="U200" i="2" s="1"/>
  <c r="S201" i="2"/>
  <c r="U201" i="2" s="1"/>
  <c r="S202" i="2"/>
  <c r="U202" i="2" s="1"/>
  <c r="S203" i="2"/>
  <c r="U203" i="2" s="1"/>
  <c r="S204" i="2"/>
  <c r="U204" i="2" s="1"/>
  <c r="S205" i="2"/>
  <c r="U205" i="2" s="1"/>
  <c r="S206" i="2"/>
  <c r="S207" i="2"/>
  <c r="S208" i="2"/>
  <c r="S209" i="2"/>
  <c r="S210" i="2"/>
  <c r="S211" i="2"/>
  <c r="S212" i="2"/>
  <c r="U212" i="2" s="1"/>
  <c r="S213" i="2"/>
  <c r="S214" i="2"/>
  <c r="S215" i="2"/>
  <c r="U215" i="2" s="1"/>
  <c r="S216" i="2"/>
  <c r="U216" i="2" s="1"/>
  <c r="S217" i="2"/>
  <c r="U217" i="2" s="1"/>
  <c r="S218" i="2"/>
  <c r="S219" i="2"/>
  <c r="S220" i="2"/>
  <c r="S221" i="2"/>
  <c r="S222" i="2"/>
  <c r="U222" i="2" s="1"/>
  <c r="S223" i="2"/>
  <c r="U223" i="2" s="1"/>
  <c r="S224" i="2"/>
  <c r="U224" i="2" s="1"/>
  <c r="S225" i="2"/>
  <c r="U225" i="2" s="1"/>
  <c r="S226" i="2"/>
  <c r="U226" i="2" s="1"/>
  <c r="S227" i="2"/>
  <c r="U227" i="2" s="1"/>
  <c r="S228" i="2"/>
  <c r="U228" i="2" s="1"/>
  <c r="S229" i="2"/>
  <c r="U229" i="2" s="1"/>
  <c r="S230" i="2"/>
  <c r="S231" i="2"/>
  <c r="S232" i="2"/>
  <c r="S233" i="2"/>
  <c r="S234" i="2"/>
  <c r="U234" i="2" s="1"/>
  <c r="S235" i="2"/>
  <c r="U235" i="2" s="1"/>
  <c r="S236" i="2"/>
  <c r="U236" i="2" s="1"/>
  <c r="S237" i="2"/>
  <c r="U237" i="2" s="1"/>
  <c r="S238" i="2"/>
  <c r="U238" i="2" s="1"/>
  <c r="S239" i="2"/>
  <c r="S240" i="2"/>
  <c r="S241" i="2"/>
  <c r="S242" i="2"/>
  <c r="S243" i="2"/>
  <c r="S244" i="2"/>
  <c r="S245" i="2"/>
  <c r="U245" i="2" s="1"/>
  <c r="S246" i="2"/>
  <c r="U246" i="2" s="1"/>
  <c r="S247" i="2"/>
  <c r="U247" i="2" s="1"/>
  <c r="S248" i="2"/>
  <c r="U248" i="2" s="1"/>
  <c r="S249" i="2"/>
  <c r="U249" i="2" s="1"/>
  <c r="S250" i="2"/>
  <c r="U250" i="2" s="1"/>
  <c r="S251" i="2"/>
  <c r="U251" i="2" s="1"/>
  <c r="S252" i="2"/>
  <c r="U252" i="2" s="1"/>
  <c r="S253" i="2"/>
  <c r="U253" i="2" s="1"/>
  <c r="S254" i="2"/>
  <c r="S255" i="2"/>
  <c r="S256" i="2"/>
  <c r="S257" i="2"/>
  <c r="U257" i="2" s="1"/>
  <c r="S258" i="2"/>
  <c r="U258" i="2" s="1"/>
  <c r="S259" i="2"/>
  <c r="S260" i="2"/>
  <c r="U260" i="2" s="1"/>
  <c r="S261" i="2"/>
  <c r="S262" i="2"/>
  <c r="S263" i="2"/>
  <c r="U263" i="2" s="1"/>
  <c r="S264" i="2"/>
  <c r="S265" i="2"/>
  <c r="S266" i="2"/>
  <c r="S267" i="2"/>
  <c r="S268" i="2"/>
  <c r="S269" i="2"/>
  <c r="U269" i="2" s="1"/>
  <c r="S270" i="2"/>
  <c r="U270" i="2" s="1"/>
  <c r="S271" i="2"/>
  <c r="U271" i="2" s="1"/>
  <c r="S272" i="2"/>
  <c r="U272" i="2" s="1"/>
  <c r="S273" i="2"/>
  <c r="U273" i="2" s="1"/>
  <c r="S274" i="2"/>
  <c r="U274" i="2" s="1"/>
  <c r="S275" i="2"/>
  <c r="U275" i="2" s="1"/>
  <c r="S276" i="2"/>
  <c r="U276" i="2" s="1"/>
  <c r="S277" i="2"/>
  <c r="U277" i="2" s="1"/>
  <c r="S278" i="2"/>
  <c r="S279" i="2"/>
  <c r="S280" i="2"/>
  <c r="S281" i="2"/>
  <c r="S282" i="2"/>
  <c r="S283" i="2"/>
  <c r="U283" i="2" s="1"/>
  <c r="S284" i="2"/>
  <c r="U284" i="2" s="1"/>
  <c r="S285" i="2"/>
  <c r="U285" i="2" s="1"/>
  <c r="S286" i="2"/>
  <c r="U286" i="2" s="1"/>
  <c r="S287" i="2"/>
  <c r="U287" i="2" s="1"/>
  <c r="S288" i="2"/>
  <c r="U288" i="2" s="1"/>
  <c r="S289" i="2"/>
  <c r="U289" i="2" s="1"/>
  <c r="S290" i="2"/>
  <c r="S291" i="2"/>
  <c r="S292" i="2"/>
  <c r="S293" i="2"/>
  <c r="U293" i="2" s="1"/>
  <c r="S294" i="2"/>
  <c r="U294" i="2" s="1"/>
  <c r="S295" i="2"/>
  <c r="U295" i="2" s="1"/>
  <c r="S296" i="2"/>
  <c r="U296" i="2" s="1"/>
  <c r="S297" i="2"/>
  <c r="U297" i="2" s="1"/>
  <c r="S298" i="2"/>
  <c r="U298" i="2" s="1"/>
  <c r="S299" i="2"/>
  <c r="U299" i="2" s="1"/>
  <c r="S300" i="2"/>
  <c r="U300" i="2" s="1"/>
  <c r="S301" i="2"/>
  <c r="U301" i="2" s="1"/>
  <c r="S302" i="2"/>
  <c r="S303" i="2"/>
  <c r="S304" i="2"/>
  <c r="S305" i="2"/>
  <c r="S306" i="2"/>
  <c r="S307" i="2"/>
  <c r="S308" i="2"/>
  <c r="U308" i="2" s="1"/>
  <c r="S309" i="2"/>
  <c r="U309" i="2" s="1"/>
  <c r="S310" i="2"/>
  <c r="U310" i="2" s="1"/>
  <c r="S311" i="2"/>
  <c r="U311" i="2" s="1"/>
  <c r="S312" i="2"/>
  <c r="U312" i="2" s="1"/>
  <c r="S313" i="2"/>
  <c r="U313" i="2" s="1"/>
  <c r="S314" i="2"/>
  <c r="S315" i="2"/>
  <c r="S316" i="2"/>
  <c r="S317" i="2"/>
  <c r="S318" i="2"/>
  <c r="U318" i="2" s="1"/>
  <c r="S319" i="2"/>
  <c r="U319" i="2" s="1"/>
  <c r="S320" i="2"/>
  <c r="U320" i="2" s="1"/>
  <c r="S321" i="2"/>
  <c r="U321" i="2" s="1"/>
  <c r="S322" i="2"/>
  <c r="U322" i="2" s="1"/>
  <c r="S323" i="2"/>
  <c r="U323" i="2" s="1"/>
  <c r="S324" i="2"/>
  <c r="U324" i="2" s="1"/>
  <c r="S325" i="2"/>
  <c r="U325" i="2" s="1"/>
  <c r="S326" i="2"/>
  <c r="S327" i="2"/>
  <c r="S328" i="2"/>
  <c r="S329" i="2"/>
  <c r="S330" i="2"/>
  <c r="S331" i="2"/>
  <c r="S332" i="2"/>
  <c r="U332" i="2" s="1"/>
  <c r="S333" i="2"/>
  <c r="S334" i="2"/>
  <c r="S335" i="2"/>
  <c r="U335" i="2" s="1"/>
  <c r="S336" i="2"/>
  <c r="U336" i="2" s="1"/>
  <c r="S337" i="2"/>
  <c r="U337" i="2" s="1"/>
  <c r="S338" i="2"/>
  <c r="S339" i="2"/>
  <c r="S340" i="2"/>
  <c r="S341" i="2"/>
  <c r="U341" i="2" s="1"/>
  <c r="S342" i="2"/>
  <c r="S343" i="2"/>
  <c r="S344" i="2"/>
  <c r="U344" i="2" s="1"/>
  <c r="S345" i="2"/>
  <c r="U345" i="2" s="1"/>
  <c r="S346" i="2"/>
  <c r="U346" i="2" s="1"/>
  <c r="S347" i="2"/>
  <c r="U347" i="2" s="1"/>
  <c r="S348" i="2"/>
  <c r="U348" i="2" s="1"/>
  <c r="S349" i="2"/>
  <c r="U349" i="2" s="1"/>
  <c r="S350" i="2"/>
  <c r="S351" i="2"/>
  <c r="S352" i="2"/>
  <c r="S353" i="2"/>
  <c r="U353" i="2" s="1"/>
  <c r="S354" i="2"/>
  <c r="U354" i="2" s="1"/>
  <c r="S355" i="2"/>
  <c r="U355" i="2" s="1"/>
  <c r="S356" i="2"/>
  <c r="U356" i="2" s="1"/>
  <c r="S357" i="2"/>
  <c r="U357" i="2" s="1"/>
  <c r="S358" i="2"/>
  <c r="U358" i="2" s="1"/>
  <c r="S359" i="2"/>
  <c r="U359" i="2" s="1"/>
  <c r="S360" i="2"/>
  <c r="U360" i="2" s="1"/>
  <c r="S361" i="2"/>
  <c r="U361" i="2" s="1"/>
  <c r="S362" i="2"/>
  <c r="S363" i="2"/>
  <c r="S364" i="2"/>
  <c r="S365" i="2"/>
  <c r="S366" i="2"/>
  <c r="S367" i="2"/>
  <c r="U367" i="2" s="1"/>
  <c r="S368" i="2"/>
  <c r="U368" i="2" s="1"/>
  <c r="S369" i="2"/>
  <c r="U369" i="2" s="1"/>
  <c r="S370" i="2"/>
  <c r="U370" i="2" s="1"/>
  <c r="S371" i="2"/>
  <c r="U371" i="2" s="1"/>
  <c r="S372" i="2"/>
  <c r="U372" i="2" s="1"/>
  <c r="S373" i="2"/>
  <c r="U373" i="2" s="1"/>
  <c r="S374" i="2"/>
  <c r="S375" i="2"/>
  <c r="S376" i="2"/>
  <c r="S377" i="2"/>
  <c r="S378" i="2"/>
  <c r="U378" i="2" s="1"/>
  <c r="S379" i="2"/>
  <c r="U379" i="2" s="1"/>
  <c r="S380" i="2"/>
  <c r="U380" i="2" s="1"/>
  <c r="S381" i="2"/>
  <c r="U381" i="2" s="1"/>
  <c r="S382" i="2"/>
  <c r="U382" i="2" s="1"/>
  <c r="S383" i="2"/>
  <c r="U383" i="2" s="1"/>
  <c r="S384" i="2"/>
  <c r="U384" i="2" s="1"/>
  <c r="S385" i="2"/>
  <c r="U385" i="2" s="1"/>
  <c r="S386" i="2"/>
  <c r="S387" i="2"/>
  <c r="S388" i="2"/>
  <c r="S389" i="2"/>
  <c r="U389" i="2" s="1"/>
  <c r="S390" i="2"/>
  <c r="U390" i="2" s="1"/>
  <c r="S391" i="2"/>
  <c r="U391" i="2" s="1"/>
  <c r="S392" i="2"/>
  <c r="U392" i="2" s="1"/>
  <c r="S393" i="2"/>
  <c r="U393" i="2" s="1"/>
  <c r="S394" i="2"/>
  <c r="S395" i="2"/>
  <c r="S396" i="2"/>
  <c r="U396" i="2" s="1"/>
  <c r="S397" i="2"/>
  <c r="U397" i="2" s="1"/>
  <c r="S398" i="2"/>
  <c r="S399" i="2"/>
  <c r="S400" i="2"/>
  <c r="S401" i="2"/>
  <c r="U401" i="2" s="1"/>
  <c r="S402" i="2"/>
  <c r="U402" i="2" s="1"/>
  <c r="S403" i="2"/>
  <c r="S404" i="2"/>
  <c r="U404" i="2" s="1"/>
  <c r="S405" i="2"/>
  <c r="U405" i="2" s="1"/>
  <c r="S406" i="2"/>
  <c r="U406" i="2" s="1"/>
  <c r="S407" i="2"/>
  <c r="U407" i="2" s="1"/>
  <c r="S408" i="2"/>
  <c r="U408" i="2" s="1"/>
  <c r="S409" i="2"/>
  <c r="U409" i="2" s="1"/>
  <c r="S410" i="2"/>
  <c r="S411" i="2"/>
  <c r="S412" i="2"/>
  <c r="S413" i="2"/>
  <c r="S414" i="2"/>
  <c r="U414" i="2" s="1"/>
  <c r="S415" i="2"/>
  <c r="U415" i="2" s="1"/>
  <c r="S416" i="2"/>
  <c r="U416" i="2" s="1"/>
  <c r="S417" i="2"/>
  <c r="S418" i="2"/>
  <c r="S419" i="2"/>
  <c r="U419" i="2" s="1"/>
  <c r="S420" i="2"/>
  <c r="U420" i="2" s="1"/>
  <c r="S421" i="2"/>
  <c r="U421" i="2" s="1"/>
  <c r="S422" i="2"/>
  <c r="S423" i="2"/>
  <c r="S424" i="2"/>
  <c r="S425" i="2"/>
  <c r="S426" i="2"/>
  <c r="U426" i="2" s="1"/>
  <c r="S427" i="2"/>
  <c r="U427" i="2" s="1"/>
  <c r="S428" i="2"/>
  <c r="U428" i="2" s="1"/>
  <c r="S429" i="2"/>
  <c r="U429" i="2" s="1"/>
  <c r="S430" i="2"/>
  <c r="U430" i="2" s="1"/>
  <c r="S431" i="2"/>
  <c r="U431" i="2" s="1"/>
  <c r="S432" i="2"/>
  <c r="U432" i="2" s="1"/>
  <c r="S433" i="2"/>
  <c r="U433" i="2" s="1"/>
  <c r="S434" i="2"/>
  <c r="S435" i="2"/>
  <c r="S436" i="2"/>
  <c r="S437" i="2"/>
  <c r="S438" i="2"/>
  <c r="U438" i="2" s="1"/>
  <c r="S439" i="2"/>
  <c r="U439" i="2" s="1"/>
  <c r="S440" i="2"/>
  <c r="U440" i="2" s="1"/>
  <c r="S441" i="2"/>
  <c r="U441" i="2" s="1"/>
  <c r="S442" i="2"/>
  <c r="U442" i="2" s="1"/>
  <c r="S443" i="2"/>
  <c r="U443" i="2" s="1"/>
  <c r="S444" i="2"/>
  <c r="S445" i="2"/>
  <c r="U445" i="2" s="1"/>
  <c r="S446" i="2"/>
  <c r="S447" i="2"/>
  <c r="S448" i="2"/>
  <c r="S449" i="2"/>
  <c r="U449" i="2" s="1"/>
  <c r="S450" i="2"/>
  <c r="S451" i="2"/>
  <c r="S452" i="2"/>
  <c r="U452" i="2" s="1"/>
  <c r="S453" i="2"/>
  <c r="U453" i="2" s="1"/>
  <c r="S454" i="2"/>
  <c r="U454" i="2" s="1"/>
  <c r="S455" i="2"/>
  <c r="U455" i="2" s="1"/>
  <c r="S456" i="2"/>
  <c r="U456" i="2" s="1"/>
  <c r="S457" i="2"/>
  <c r="U457" i="2" s="1"/>
  <c r="S458" i="2"/>
  <c r="S459" i="2"/>
  <c r="S460" i="2"/>
  <c r="S461" i="2"/>
  <c r="S462" i="2"/>
  <c r="S463" i="2"/>
  <c r="U463" i="2" s="1"/>
  <c r="S464" i="2"/>
  <c r="U464" i="2" s="1"/>
  <c r="S465" i="2"/>
  <c r="S466" i="2"/>
  <c r="U466" i="2" s="1"/>
  <c r="S467" i="2"/>
  <c r="U467" i="2" s="1"/>
  <c r="S468" i="2"/>
  <c r="U468" i="2" s="1"/>
  <c r="S469" i="2"/>
  <c r="U469" i="2" s="1"/>
  <c r="S470" i="2"/>
  <c r="S471" i="2"/>
  <c r="S472" i="2"/>
  <c r="S473" i="2"/>
  <c r="S474" i="2"/>
  <c r="S475" i="2"/>
  <c r="S476" i="2"/>
  <c r="U476" i="2" s="1"/>
  <c r="S477" i="2"/>
  <c r="U477" i="2" s="1"/>
  <c r="S478" i="2"/>
  <c r="U478" i="2" s="1"/>
  <c r="S479" i="2"/>
  <c r="U479" i="2" s="1"/>
  <c r="S480" i="2"/>
  <c r="U480" i="2" s="1"/>
  <c r="S481" i="2"/>
  <c r="U481" i="2" s="1"/>
  <c r="S482" i="2"/>
  <c r="S483" i="2"/>
  <c r="S484" i="2"/>
  <c r="S485" i="2"/>
  <c r="U485" i="2" s="1"/>
  <c r="S486" i="2"/>
  <c r="U486" i="2" s="1"/>
  <c r="S487" i="2"/>
  <c r="U487" i="2" s="1"/>
  <c r="S488" i="2"/>
  <c r="U488" i="2" s="1"/>
  <c r="S489" i="2"/>
  <c r="U489" i="2" s="1"/>
  <c r="S490" i="2"/>
  <c r="U490" i="2" s="1"/>
  <c r="S491" i="2"/>
  <c r="U491" i="2" s="1"/>
  <c r="S492" i="2"/>
  <c r="U492" i="2" s="1"/>
  <c r="S493" i="2"/>
  <c r="U493" i="2" s="1"/>
  <c r="S494" i="2"/>
  <c r="S495" i="2"/>
  <c r="S496" i="2"/>
  <c r="S497" i="2"/>
  <c r="S498" i="2"/>
  <c r="S499" i="2"/>
  <c r="S500" i="2"/>
  <c r="U500" i="2" s="1"/>
  <c r="S501" i="2"/>
  <c r="U501" i="2" s="1"/>
  <c r="S502" i="2"/>
  <c r="U502" i="2" s="1"/>
  <c r="S503" i="2"/>
  <c r="U503" i="2" s="1"/>
  <c r="S504" i="2"/>
  <c r="U504" i="2" s="1"/>
  <c r="S505" i="2"/>
  <c r="U505" i="2" s="1"/>
  <c r="S506" i="2"/>
  <c r="S507" i="2"/>
  <c r="S508" i="2"/>
  <c r="S509" i="2"/>
  <c r="S510" i="2"/>
  <c r="S511" i="2"/>
  <c r="U511" i="2" s="1"/>
  <c r="S512" i="2"/>
  <c r="U512" i="2" s="1"/>
  <c r="S513" i="2"/>
  <c r="U513" i="2" s="1"/>
  <c r="S514" i="2"/>
  <c r="U514" i="2" s="1"/>
  <c r="S515" i="2"/>
  <c r="U515" i="2" s="1"/>
  <c r="S516" i="2"/>
  <c r="U516" i="2" s="1"/>
  <c r="S517" i="2"/>
  <c r="U517" i="2" s="1"/>
  <c r="S518" i="2"/>
  <c r="S519" i="2"/>
  <c r="S520" i="2"/>
  <c r="S521" i="2"/>
  <c r="U521" i="2" s="1"/>
  <c r="S522" i="2"/>
  <c r="S523" i="2"/>
  <c r="S524" i="2"/>
  <c r="U524" i="2" s="1"/>
  <c r="S525" i="2"/>
  <c r="U525" i="2" s="1"/>
  <c r="S526" i="2"/>
  <c r="U526" i="2" s="1"/>
  <c r="S527" i="2"/>
  <c r="U527" i="2" s="1"/>
  <c r="S528" i="2"/>
  <c r="U528" i="2" s="1"/>
  <c r="S529" i="2"/>
  <c r="U529" i="2" s="1"/>
  <c r="S530" i="2"/>
  <c r="S531" i="2"/>
  <c r="S532" i="2"/>
  <c r="S533" i="2"/>
  <c r="U533" i="2" s="1"/>
  <c r="S534" i="2"/>
  <c r="U534" i="2" s="1"/>
  <c r="S535" i="2"/>
  <c r="U535" i="2" s="1"/>
  <c r="S536" i="2"/>
  <c r="U536" i="2" s="1"/>
  <c r="S537" i="2"/>
  <c r="U537" i="2" s="1"/>
  <c r="S538" i="2"/>
  <c r="U538" i="2" s="1"/>
  <c r="S539" i="2"/>
  <c r="U539" i="2" s="1"/>
  <c r="S540" i="2"/>
  <c r="U540" i="2" s="1"/>
  <c r="S541" i="2"/>
  <c r="U541" i="2" s="1"/>
  <c r="S542" i="2"/>
  <c r="S543" i="2"/>
  <c r="S544" i="2"/>
  <c r="S545" i="2"/>
  <c r="U545" i="2" s="1"/>
  <c r="S546" i="2"/>
  <c r="S547" i="2"/>
  <c r="U547" i="2" s="1"/>
  <c r="S548" i="2"/>
  <c r="U548" i="2" s="1"/>
  <c r="S549" i="2"/>
  <c r="U549" i="2" s="1"/>
  <c r="S550" i="2"/>
  <c r="U550" i="2" s="1"/>
  <c r="S551" i="2"/>
  <c r="U551" i="2" s="1"/>
  <c r="S552" i="2"/>
  <c r="U552" i="2" s="1"/>
  <c r="S553" i="2"/>
  <c r="U553" i="2" s="1"/>
  <c r="S554" i="2"/>
  <c r="S555" i="2"/>
  <c r="S556" i="2"/>
  <c r="S557" i="2"/>
  <c r="S558" i="2"/>
  <c r="U558" i="2" s="1"/>
  <c r="S559" i="2"/>
  <c r="U559" i="2" s="1"/>
  <c r="S560" i="2"/>
  <c r="U560" i="2" s="1"/>
  <c r="S561" i="2"/>
  <c r="U561" i="2" s="1"/>
  <c r="S562" i="2"/>
  <c r="U562" i="2" s="1"/>
  <c r="S563" i="2"/>
  <c r="U563" i="2" s="1"/>
  <c r="S564" i="2"/>
  <c r="U564" i="2" s="1"/>
  <c r="S565" i="2"/>
  <c r="U565" i="2" s="1"/>
  <c r="S566" i="2"/>
  <c r="S567" i="2"/>
  <c r="S568" i="2"/>
  <c r="S569" i="2"/>
  <c r="S570" i="2"/>
  <c r="S571" i="2"/>
  <c r="U571" i="2" s="1"/>
  <c r="S572" i="2"/>
  <c r="U572" i="2" s="1"/>
  <c r="S573" i="2"/>
  <c r="S574" i="2"/>
  <c r="S575" i="2"/>
  <c r="S576" i="2"/>
  <c r="S577" i="2"/>
  <c r="S578" i="2"/>
  <c r="S579" i="2"/>
  <c r="S580" i="2"/>
  <c r="S581" i="2"/>
  <c r="U581" i="2" s="1"/>
  <c r="S582" i="2"/>
  <c r="U582" i="2" s="1"/>
  <c r="S583" i="2"/>
  <c r="U583" i="2" s="1"/>
  <c r="S584" i="2"/>
  <c r="U584" i="2" s="1"/>
  <c r="S585" i="2"/>
  <c r="U585" i="2" s="1"/>
  <c r="S586" i="2"/>
  <c r="U586" i="2" s="1"/>
  <c r="S587" i="2"/>
  <c r="U587" i="2" s="1"/>
  <c r="S588" i="2"/>
  <c r="U588" i="2" s="1"/>
  <c r="S589" i="2"/>
  <c r="U589" i="2" s="1"/>
  <c r="S590" i="2"/>
  <c r="S591" i="2"/>
  <c r="S592" i="2"/>
  <c r="S593" i="2"/>
  <c r="S594" i="2"/>
  <c r="U594" i="2" s="1"/>
  <c r="S595" i="2"/>
  <c r="U595" i="2" s="1"/>
  <c r="S596" i="2"/>
  <c r="U596" i="2" s="1"/>
  <c r="S597" i="2"/>
  <c r="U597" i="2" s="1"/>
  <c r="S598" i="2"/>
  <c r="U598" i="2" s="1"/>
  <c r="S599" i="2"/>
  <c r="U599" i="2" s="1"/>
  <c r="S600" i="2"/>
  <c r="U600" i="2" s="1"/>
  <c r="S601" i="2"/>
  <c r="U601" i="2" s="1"/>
  <c r="S602" i="2"/>
  <c r="S603" i="2"/>
  <c r="S604" i="2"/>
  <c r="S605" i="2"/>
  <c r="S606" i="2"/>
  <c r="U606" i="2" s="1"/>
  <c r="S607" i="2"/>
  <c r="U607" i="2" s="1"/>
  <c r="S608" i="2"/>
  <c r="U608" i="2" s="1"/>
  <c r="S609" i="2"/>
  <c r="U609" i="2" s="1"/>
  <c r="S610" i="2"/>
  <c r="U610" i="2" s="1"/>
  <c r="S611" i="2"/>
  <c r="U611" i="2" s="1"/>
  <c r="S612" i="2"/>
  <c r="U612" i="2" s="1"/>
  <c r="S613" i="2"/>
  <c r="U613" i="2" s="1"/>
  <c r="S614" i="2"/>
  <c r="S615" i="2"/>
  <c r="S616" i="2"/>
  <c r="S617" i="2"/>
  <c r="S618" i="2"/>
  <c r="S619" i="2"/>
  <c r="S620" i="2"/>
  <c r="U620" i="2" s="1"/>
  <c r="S621" i="2"/>
  <c r="U621" i="2" s="1"/>
  <c r="S622" i="2"/>
  <c r="S623" i="2"/>
  <c r="S624" i="2"/>
  <c r="U624" i="2" s="1"/>
  <c r="S625" i="2"/>
  <c r="S626" i="2"/>
  <c r="S627" i="2"/>
  <c r="S628" i="2"/>
  <c r="S629" i="2"/>
  <c r="S630" i="2"/>
  <c r="U630" i="2" s="1"/>
  <c r="S631" i="2"/>
  <c r="U631" i="2" s="1"/>
  <c r="S632" i="2"/>
  <c r="U632" i="2" s="1"/>
  <c r="S633" i="2"/>
  <c r="U633" i="2" s="1"/>
  <c r="S634" i="2"/>
  <c r="U634" i="2" s="1"/>
  <c r="S635" i="2"/>
  <c r="U635" i="2" s="1"/>
  <c r="S636" i="2"/>
  <c r="U636" i="2" s="1"/>
  <c r="S637" i="2"/>
  <c r="U637" i="2" s="1"/>
  <c r="S638" i="2"/>
  <c r="S639" i="2"/>
  <c r="S640" i="2"/>
  <c r="S641" i="2"/>
  <c r="U641" i="2" s="1"/>
  <c r="S642" i="2"/>
  <c r="U642" i="2" s="1"/>
  <c r="S643" i="2"/>
  <c r="U643" i="2" s="1"/>
  <c r="S644" i="2"/>
  <c r="U644" i="2" s="1"/>
  <c r="S645" i="2"/>
  <c r="U645" i="2" s="1"/>
  <c r="S646" i="2"/>
  <c r="S647" i="2"/>
  <c r="S648" i="2"/>
  <c r="S649" i="2"/>
  <c r="U649" i="2" s="1"/>
  <c r="S650" i="2"/>
  <c r="S651" i="2"/>
  <c r="S652" i="2"/>
  <c r="S653" i="2"/>
  <c r="S654" i="2"/>
  <c r="U654" i="2" s="1"/>
  <c r="S655" i="2"/>
  <c r="U655" i="2" s="1"/>
  <c r="S656" i="2"/>
  <c r="U656" i="2" s="1"/>
  <c r="S657" i="2"/>
  <c r="U657" i="2" s="1"/>
  <c r="S658" i="2"/>
  <c r="U658" i="2" s="1"/>
  <c r="S659" i="2"/>
  <c r="U659" i="2" s="1"/>
  <c r="S660" i="2"/>
  <c r="U660" i="2" s="1"/>
  <c r="S661" i="2"/>
  <c r="U661" i="2" s="1"/>
  <c r="S662" i="2"/>
  <c r="S663" i="2"/>
  <c r="S664" i="2"/>
  <c r="S665" i="2"/>
  <c r="S666" i="2"/>
  <c r="S667" i="2"/>
  <c r="S668" i="2"/>
  <c r="U668" i="2" s="1"/>
  <c r="S669" i="2"/>
  <c r="S670" i="2"/>
  <c r="S671" i="2"/>
  <c r="U671" i="2" s="1"/>
  <c r="S672" i="2"/>
  <c r="U672" i="2" s="1"/>
  <c r="S673" i="2"/>
  <c r="U673" i="2" s="1"/>
  <c r="S674" i="2"/>
  <c r="S675" i="2"/>
  <c r="S676" i="2"/>
  <c r="S677" i="2"/>
  <c r="S678" i="2"/>
  <c r="U678" i="2" s="1"/>
  <c r="S679" i="2"/>
  <c r="U679" i="2" s="1"/>
  <c r="S680" i="2"/>
  <c r="U680" i="2" s="1"/>
  <c r="S681" i="2"/>
  <c r="U681" i="2" s="1"/>
  <c r="S682" i="2"/>
  <c r="U682" i="2" s="1"/>
  <c r="S683" i="2"/>
  <c r="U683" i="2" s="1"/>
  <c r="S684" i="2"/>
  <c r="U684" i="2" s="1"/>
  <c r="S685" i="2"/>
  <c r="U685" i="2" s="1"/>
  <c r="S686" i="2"/>
  <c r="S687" i="2"/>
  <c r="S688" i="2"/>
  <c r="S689" i="2"/>
  <c r="U689" i="2" s="1"/>
  <c r="S690" i="2"/>
  <c r="U690" i="2" s="1"/>
  <c r="S691" i="2"/>
  <c r="U691" i="2" s="1"/>
  <c r="S692" i="2"/>
  <c r="U692" i="2" s="1"/>
  <c r="S693" i="2"/>
  <c r="U693" i="2" s="1"/>
  <c r="S694" i="2"/>
  <c r="S695" i="2"/>
  <c r="S696" i="2"/>
  <c r="S697" i="2"/>
  <c r="U697" i="2" s="1"/>
  <c r="S698" i="2"/>
  <c r="S699" i="2"/>
  <c r="S700" i="2"/>
  <c r="S701" i="2"/>
  <c r="S702" i="2"/>
  <c r="U702" i="2" s="1"/>
  <c r="S703" i="2"/>
  <c r="U703" i="2" s="1"/>
  <c r="S704" i="2"/>
  <c r="U704" i="2" s="1"/>
  <c r="S705" i="2"/>
  <c r="U705" i="2" s="1"/>
  <c r="S706" i="2"/>
  <c r="U706" i="2" s="1"/>
  <c r="S707" i="2"/>
  <c r="U707" i="2" s="1"/>
  <c r="S708" i="2"/>
  <c r="U708" i="2" s="1"/>
  <c r="S709" i="2"/>
  <c r="U709" i="2" s="1"/>
  <c r="S710" i="2"/>
  <c r="S711" i="2"/>
  <c r="S712" i="2"/>
  <c r="S713" i="2"/>
  <c r="S714" i="2"/>
  <c r="S715" i="2"/>
  <c r="U715" i="2" s="1"/>
  <c r="S716" i="2"/>
  <c r="U716" i="2" s="1"/>
  <c r="S717" i="2"/>
  <c r="S718" i="2"/>
  <c r="U718" i="2" s="1"/>
  <c r="S719" i="2"/>
  <c r="U719" i="2" s="1"/>
  <c r="S720" i="2"/>
  <c r="U720" i="2" s="1"/>
  <c r="S721" i="2"/>
  <c r="U721" i="2" s="1"/>
  <c r="S722" i="2"/>
  <c r="S723" i="2"/>
  <c r="S724" i="2"/>
  <c r="S725" i="2"/>
  <c r="S726" i="2"/>
  <c r="U726" i="2" s="1"/>
  <c r="S727" i="2"/>
  <c r="U727" i="2" s="1"/>
  <c r="S728" i="2"/>
  <c r="U728" i="2" s="1"/>
  <c r="S729" i="2"/>
  <c r="U729" i="2" s="1"/>
  <c r="S730" i="2"/>
  <c r="U730" i="2" s="1"/>
  <c r="S731" i="2"/>
  <c r="U731" i="2" s="1"/>
  <c r="S732" i="2"/>
  <c r="U732" i="2" s="1"/>
  <c r="S733" i="2"/>
  <c r="U733" i="2" s="1"/>
  <c r="S734" i="2"/>
  <c r="S735" i="2"/>
  <c r="S736" i="2"/>
  <c r="S737" i="2"/>
  <c r="U737" i="2" s="1"/>
  <c r="S738" i="2"/>
  <c r="U738" i="2" s="1"/>
  <c r="S739" i="2"/>
  <c r="S740" i="2"/>
  <c r="U740" i="2" s="1"/>
  <c r="S741" i="2"/>
  <c r="S742" i="2"/>
  <c r="U742" i="2" s="1"/>
  <c r="S743" i="2"/>
  <c r="S744" i="2"/>
  <c r="U744" i="2" s="1"/>
  <c r="S745" i="2"/>
  <c r="U745" i="2" s="1"/>
  <c r="S746" i="2"/>
  <c r="S747" i="2"/>
  <c r="S748" i="2"/>
  <c r="S749" i="2"/>
  <c r="U749" i="2" s="1"/>
  <c r="S750" i="2"/>
  <c r="U750" i="2" s="1"/>
  <c r="S751" i="2"/>
  <c r="U751" i="2" s="1"/>
  <c r="S752" i="2"/>
  <c r="U752" i="2" s="1"/>
  <c r="S753" i="2"/>
  <c r="U753" i="2" s="1"/>
  <c r="S754" i="2"/>
  <c r="U754" i="2" s="1"/>
  <c r="S755" i="2"/>
  <c r="U755" i="2" s="1"/>
  <c r="S756" i="2"/>
  <c r="U756" i="2" s="1"/>
  <c r="S757" i="2"/>
  <c r="U757" i="2" s="1"/>
  <c r="S758" i="2"/>
  <c r="S759" i="2"/>
  <c r="S760" i="2"/>
  <c r="S761" i="2"/>
  <c r="S762" i="2"/>
  <c r="S763" i="2"/>
  <c r="U763" i="2" s="1"/>
  <c r="S764" i="2"/>
  <c r="U764" i="2" s="1"/>
  <c r="S765" i="2"/>
  <c r="U765" i="2" s="1"/>
  <c r="S766" i="2"/>
  <c r="U766" i="2" s="1"/>
  <c r="S767" i="2"/>
  <c r="U767" i="2" s="1"/>
  <c r="S768" i="2"/>
  <c r="U768" i="2" s="1"/>
  <c r="S769" i="2"/>
  <c r="U769" i="2" s="1"/>
  <c r="S770" i="2"/>
  <c r="S771" i="2"/>
  <c r="S772" i="2"/>
  <c r="S773" i="2"/>
  <c r="S774" i="2"/>
  <c r="S775" i="2"/>
  <c r="S776" i="2"/>
  <c r="U776" i="2" s="1"/>
  <c r="S777" i="2"/>
  <c r="U777" i="2" s="1"/>
  <c r="S778" i="2"/>
  <c r="U778" i="2" s="1"/>
  <c r="S779" i="2"/>
  <c r="U779" i="2" s="1"/>
  <c r="S780" i="2"/>
  <c r="U780" i="2" s="1"/>
  <c r="S781" i="2"/>
  <c r="U781" i="2" s="1"/>
  <c r="S782" i="2"/>
  <c r="S783" i="2"/>
  <c r="S784" i="2"/>
  <c r="S785" i="2"/>
  <c r="S786" i="2"/>
  <c r="S787" i="2"/>
  <c r="S788" i="2"/>
  <c r="U788" i="2" s="1"/>
  <c r="S789" i="2"/>
  <c r="U789" i="2" s="1"/>
  <c r="S790" i="2"/>
  <c r="U790" i="2" s="1"/>
  <c r="S791" i="2"/>
  <c r="U791" i="2" s="1"/>
  <c r="S792" i="2"/>
  <c r="U792" i="2" s="1"/>
  <c r="S793" i="2"/>
  <c r="U793" i="2" s="1"/>
  <c r="S794" i="2"/>
  <c r="S795" i="2"/>
  <c r="S796" i="2"/>
  <c r="S797" i="2"/>
  <c r="U797" i="2" s="1"/>
  <c r="S798" i="2"/>
  <c r="U798" i="2" s="1"/>
  <c r="S799" i="2"/>
  <c r="U799" i="2" s="1"/>
  <c r="S800" i="2"/>
  <c r="U800" i="2" s="1"/>
  <c r="S801" i="2"/>
  <c r="U801" i="2" s="1"/>
  <c r="S802" i="2"/>
  <c r="U802" i="2" s="1"/>
  <c r="S803" i="2"/>
  <c r="U803" i="2" s="1"/>
  <c r="S804" i="2"/>
  <c r="U804" i="2" s="1"/>
  <c r="S805" i="2"/>
  <c r="U805" i="2" s="1"/>
  <c r="S806" i="2"/>
  <c r="S807" i="2"/>
  <c r="S808" i="2"/>
  <c r="S809" i="2"/>
  <c r="S810" i="2"/>
  <c r="U810" i="2" s="1"/>
  <c r="S811" i="2"/>
  <c r="U811" i="2" s="1"/>
  <c r="S812" i="2"/>
  <c r="U812" i="2" s="1"/>
  <c r="S813" i="2"/>
  <c r="U813" i="2" s="1"/>
  <c r="S814" i="2"/>
  <c r="U814" i="2" s="1"/>
  <c r="S815" i="2"/>
  <c r="U815" i="2" s="1"/>
  <c r="S816" i="2"/>
  <c r="U816" i="2" s="1"/>
  <c r="S817" i="2"/>
  <c r="U817" i="2" s="1"/>
  <c r="S818" i="2"/>
  <c r="S819" i="2"/>
  <c r="S820" i="2"/>
  <c r="S821" i="2"/>
  <c r="U821" i="2" s="1"/>
  <c r="S822" i="2"/>
  <c r="S823" i="2"/>
  <c r="S824" i="2"/>
  <c r="U824" i="2" s="1"/>
  <c r="S825" i="2"/>
  <c r="S826" i="2"/>
  <c r="S827" i="2"/>
  <c r="S828" i="2"/>
  <c r="U828" i="2" s="1"/>
  <c r="S829" i="2"/>
  <c r="U829" i="2" s="1"/>
  <c r="S830" i="2"/>
  <c r="S831" i="2"/>
  <c r="S832" i="2"/>
  <c r="S833" i="2"/>
  <c r="U833" i="2" s="1"/>
  <c r="S834" i="2"/>
  <c r="S835" i="2"/>
  <c r="U835" i="2" s="1"/>
  <c r="S836" i="2"/>
  <c r="U836" i="2" s="1"/>
  <c r="S837" i="2"/>
  <c r="U837" i="2" s="1"/>
  <c r="S838" i="2"/>
  <c r="U838" i="2" s="1"/>
  <c r="S839" i="2"/>
  <c r="U839" i="2" s="1"/>
  <c r="S840" i="2"/>
  <c r="U840" i="2" s="1"/>
  <c r="S841" i="2"/>
  <c r="U841" i="2" s="1"/>
  <c r="S842" i="2"/>
  <c r="S843" i="2"/>
  <c r="S844" i="2"/>
  <c r="S845" i="2"/>
  <c r="U845" i="2" s="1"/>
  <c r="S846" i="2"/>
  <c r="U846" i="2" s="1"/>
  <c r="S847" i="2"/>
  <c r="U847" i="2" s="1"/>
  <c r="S848" i="2"/>
  <c r="U848" i="2" s="1"/>
  <c r="S849" i="2"/>
  <c r="U849" i="2" s="1"/>
  <c r="S850" i="2"/>
  <c r="U850" i="2" s="1"/>
  <c r="S851" i="2"/>
  <c r="U851" i="2" s="1"/>
  <c r="S852" i="2"/>
  <c r="U852" i="2" s="1"/>
  <c r="S853" i="2"/>
  <c r="U853" i="2" s="1"/>
  <c r="S854" i="2"/>
  <c r="S855" i="2"/>
  <c r="S856" i="2"/>
  <c r="S857" i="2"/>
  <c r="S858" i="2"/>
  <c r="U858" i="2" s="1"/>
  <c r="S859" i="2"/>
  <c r="U859" i="2" s="1"/>
  <c r="S860" i="2"/>
  <c r="U860" i="2" s="1"/>
  <c r="S861" i="2"/>
  <c r="U861" i="2" s="1"/>
  <c r="S862" i="2"/>
  <c r="U862" i="2" s="1"/>
  <c r="S863" i="2"/>
  <c r="U863" i="2" s="1"/>
  <c r="S864" i="2"/>
  <c r="U864" i="2" s="1"/>
  <c r="S865" i="2"/>
  <c r="U865" i="2" s="1"/>
  <c r="S866" i="2"/>
  <c r="S867" i="2"/>
  <c r="S868" i="2"/>
  <c r="S869" i="2"/>
  <c r="S870" i="2"/>
  <c r="S871" i="2"/>
  <c r="S872" i="2"/>
  <c r="U872" i="2" s="1"/>
  <c r="S873" i="2"/>
  <c r="U873" i="2" s="1"/>
  <c r="S874" i="2"/>
  <c r="S875" i="2"/>
  <c r="U875" i="2" s="1"/>
  <c r="S876" i="2"/>
  <c r="U876" i="2" s="1"/>
  <c r="S877" i="2"/>
  <c r="U877" i="2" s="1"/>
  <c r="S878" i="2"/>
  <c r="S879" i="2"/>
  <c r="S880" i="2"/>
  <c r="S881" i="2"/>
  <c r="S882" i="2"/>
  <c r="U882" i="2" s="1"/>
  <c r="S883" i="2"/>
  <c r="U883" i="2" s="1"/>
  <c r="S884" i="2"/>
  <c r="U884" i="2" s="1"/>
  <c r="S885" i="2"/>
  <c r="U885" i="2" s="1"/>
  <c r="S886" i="2"/>
  <c r="U886" i="2" s="1"/>
  <c r="S887" i="2"/>
  <c r="U887" i="2" s="1"/>
  <c r="S888" i="2"/>
  <c r="U888" i="2" s="1"/>
  <c r="S889" i="2"/>
  <c r="U889" i="2" s="1"/>
  <c r="S890" i="2"/>
  <c r="S891" i="2"/>
  <c r="S892" i="2"/>
  <c r="S893" i="2"/>
  <c r="U893" i="2" s="1"/>
  <c r="S894" i="2"/>
  <c r="U894" i="2" s="1"/>
  <c r="S895" i="2"/>
  <c r="S896" i="2"/>
  <c r="U896" i="2" s="1"/>
  <c r="S897" i="2"/>
  <c r="S898" i="2"/>
  <c r="S899" i="2"/>
  <c r="U899" i="2" s="1"/>
  <c r="S900" i="2"/>
  <c r="U900" i="2" s="1"/>
  <c r="S901" i="2"/>
  <c r="U901" i="2" s="1"/>
  <c r="S902" i="2"/>
  <c r="S903" i="2"/>
  <c r="S904" i="2"/>
  <c r="T2" i="2"/>
  <c r="V2" i="2" s="1"/>
  <c r="T3" i="2"/>
  <c r="V3" i="2" s="1"/>
  <c r="T4" i="2"/>
  <c r="V4" i="2" s="1"/>
  <c r="T5" i="2"/>
  <c r="V5" i="2" s="1"/>
  <c r="T6" i="2"/>
  <c r="V6" i="2" s="1"/>
  <c r="T7" i="2"/>
  <c r="V7" i="2" s="1"/>
  <c r="T8" i="2"/>
  <c r="V8" i="2" s="1"/>
  <c r="T9" i="2"/>
  <c r="V9" i="2" s="1"/>
  <c r="T10" i="2"/>
  <c r="V10" i="2" s="1"/>
  <c r="T11" i="2"/>
  <c r="T12" i="2"/>
  <c r="T13" i="2"/>
  <c r="T14" i="2"/>
  <c r="T15" i="2"/>
  <c r="T16" i="2"/>
  <c r="T17" i="2"/>
  <c r="V17" i="2" s="1"/>
  <c r="T18" i="2"/>
  <c r="V18" i="2" s="1"/>
  <c r="T19" i="2"/>
  <c r="V19" i="2" s="1"/>
  <c r="T20" i="2"/>
  <c r="V20" i="2" s="1"/>
  <c r="T21" i="2"/>
  <c r="V21" i="2" s="1"/>
  <c r="T22" i="2"/>
  <c r="V22" i="2" s="1"/>
  <c r="T23" i="2"/>
  <c r="T24" i="2"/>
  <c r="T25" i="2"/>
  <c r="T26" i="2"/>
  <c r="T27" i="2"/>
  <c r="V27" i="2" s="1"/>
  <c r="T28" i="2"/>
  <c r="V28" i="2" s="1"/>
  <c r="T29" i="2"/>
  <c r="V29" i="2" s="1"/>
  <c r="T30" i="2"/>
  <c r="V30" i="2" s="1"/>
  <c r="T31" i="2"/>
  <c r="V31" i="2" s="1"/>
  <c r="T32" i="2"/>
  <c r="V32" i="2" s="1"/>
  <c r="T33" i="2"/>
  <c r="V33" i="2" s="1"/>
  <c r="T34" i="2"/>
  <c r="V34" i="2" s="1"/>
  <c r="T35" i="2"/>
  <c r="T36" i="2"/>
  <c r="T37" i="2"/>
  <c r="T38" i="2"/>
  <c r="T39" i="2"/>
  <c r="T40" i="2"/>
  <c r="V40" i="2" s="1"/>
  <c r="T41" i="2"/>
  <c r="V41" i="2" s="1"/>
  <c r="T42" i="2"/>
  <c r="V42" i="2" s="1"/>
  <c r="T43" i="2"/>
  <c r="V43" i="2" s="1"/>
  <c r="T44" i="2"/>
  <c r="V44" i="2" s="1"/>
  <c r="T45" i="2"/>
  <c r="V45" i="2" s="1"/>
  <c r="T46" i="2"/>
  <c r="V46" i="2" s="1"/>
  <c r="T47" i="2"/>
  <c r="T48" i="2"/>
  <c r="V48" i="2" s="1"/>
  <c r="T49" i="2"/>
  <c r="V49" i="2" s="1"/>
  <c r="T50" i="2"/>
  <c r="V50" i="2" s="1"/>
  <c r="T51" i="2"/>
  <c r="V51" i="2" s="1"/>
  <c r="T52" i="2"/>
  <c r="V52" i="2" s="1"/>
  <c r="T53" i="2"/>
  <c r="V53" i="2" s="1"/>
  <c r="T54" i="2"/>
  <c r="V54" i="2" s="1"/>
  <c r="T55" i="2"/>
  <c r="V55" i="2" s="1"/>
  <c r="T56" i="2"/>
  <c r="V56" i="2" s="1"/>
  <c r="T57" i="2"/>
  <c r="V57" i="2" s="1"/>
  <c r="T58" i="2"/>
  <c r="V58" i="2" s="1"/>
  <c r="T59" i="2"/>
  <c r="T60" i="2"/>
  <c r="T61" i="2"/>
  <c r="V61" i="2" s="1"/>
  <c r="T62" i="2"/>
  <c r="T63" i="2"/>
  <c r="V63" i="2" s="1"/>
  <c r="T64" i="2"/>
  <c r="V64" i="2" s="1"/>
  <c r="T65" i="2"/>
  <c r="V65" i="2" s="1"/>
  <c r="T66" i="2"/>
  <c r="V66" i="2" s="1"/>
  <c r="T67" i="2"/>
  <c r="V67" i="2" s="1"/>
  <c r="T68" i="2"/>
  <c r="V68" i="2" s="1"/>
  <c r="T69" i="2"/>
  <c r="V69" i="2" s="1"/>
  <c r="T70" i="2"/>
  <c r="V70" i="2" s="1"/>
  <c r="T71" i="2"/>
  <c r="T72" i="2"/>
  <c r="T73" i="2"/>
  <c r="V73" i="2" s="1"/>
  <c r="T74" i="2"/>
  <c r="V74" i="2" s="1"/>
  <c r="T75" i="2"/>
  <c r="T76" i="2"/>
  <c r="T77" i="2"/>
  <c r="V77" i="2" s="1"/>
  <c r="T78" i="2"/>
  <c r="T79" i="2"/>
  <c r="V79" i="2" s="1"/>
  <c r="T80" i="2"/>
  <c r="V80" i="2" s="1"/>
  <c r="T81" i="2"/>
  <c r="V81" i="2" s="1"/>
  <c r="T82" i="2"/>
  <c r="V82" i="2" s="1"/>
  <c r="T83" i="2"/>
  <c r="T84" i="2"/>
  <c r="T85" i="2"/>
  <c r="T86" i="2"/>
  <c r="T87" i="2"/>
  <c r="V87" i="2" s="1"/>
  <c r="T88" i="2"/>
  <c r="V88" i="2" s="1"/>
  <c r="T89" i="2"/>
  <c r="V89" i="2" s="1"/>
  <c r="T90" i="2"/>
  <c r="V90" i="2" s="1"/>
  <c r="T91" i="2"/>
  <c r="V91" i="2" s="1"/>
  <c r="T92" i="2"/>
  <c r="V92" i="2" s="1"/>
  <c r="T93" i="2"/>
  <c r="V93" i="2" s="1"/>
  <c r="T94" i="2"/>
  <c r="V94" i="2" s="1"/>
  <c r="T95" i="2"/>
  <c r="T96" i="2"/>
  <c r="T97" i="2"/>
  <c r="T98" i="2"/>
  <c r="T99" i="2"/>
  <c r="T100" i="2"/>
  <c r="V100" i="2" s="1"/>
  <c r="T101" i="2"/>
  <c r="V101" i="2" s="1"/>
  <c r="T102" i="2"/>
  <c r="T103" i="2"/>
  <c r="V103" i="2" s="1"/>
  <c r="T104" i="2"/>
  <c r="V104" i="2" s="1"/>
  <c r="T105" i="2"/>
  <c r="V105" i="2" s="1"/>
  <c r="T106" i="2"/>
  <c r="V106" i="2" s="1"/>
  <c r="T107" i="2"/>
  <c r="T108" i="2"/>
  <c r="T109" i="2"/>
  <c r="V109" i="2" s="1"/>
  <c r="T110" i="2"/>
  <c r="V110" i="2" s="1"/>
  <c r="T111" i="2"/>
  <c r="V111" i="2" s="1"/>
  <c r="T112" i="2"/>
  <c r="V112" i="2" s="1"/>
  <c r="T113" i="2"/>
  <c r="V113" i="2" s="1"/>
  <c r="T114" i="2"/>
  <c r="V114" i="2" s="1"/>
  <c r="T115" i="2"/>
  <c r="V115" i="2" s="1"/>
  <c r="T116" i="2"/>
  <c r="V116" i="2" s="1"/>
  <c r="T117" i="2"/>
  <c r="V117" i="2" s="1"/>
  <c r="T118" i="2"/>
  <c r="V118" i="2" s="1"/>
  <c r="T119" i="2"/>
  <c r="T120" i="2"/>
  <c r="T121" i="2"/>
  <c r="T122" i="2"/>
  <c r="T123" i="2"/>
  <c r="V123" i="2" s="1"/>
  <c r="T124" i="2"/>
  <c r="V124" i="2" s="1"/>
  <c r="T125" i="2"/>
  <c r="V125" i="2" s="1"/>
  <c r="T126" i="2"/>
  <c r="V126" i="2" s="1"/>
  <c r="T127" i="2"/>
  <c r="V127" i="2" s="1"/>
  <c r="T128" i="2"/>
  <c r="V128" i="2" s="1"/>
  <c r="T129" i="2"/>
  <c r="V129" i="2" s="1"/>
  <c r="T130" i="2"/>
  <c r="V130" i="2" s="1"/>
  <c r="T131" i="2"/>
  <c r="T132" i="2"/>
  <c r="T133" i="2"/>
  <c r="T134" i="2"/>
  <c r="T135" i="2"/>
  <c r="T136" i="2"/>
  <c r="T137" i="2"/>
  <c r="T138" i="2"/>
  <c r="V138" i="2" s="1"/>
  <c r="T139" i="2"/>
  <c r="V139" i="2" s="1"/>
  <c r="T140" i="2"/>
  <c r="V140" i="2" s="1"/>
  <c r="T141" i="2"/>
  <c r="V141" i="2" s="1"/>
  <c r="T142" i="2"/>
  <c r="V142" i="2" s="1"/>
  <c r="T143" i="2"/>
  <c r="T144" i="2"/>
  <c r="T145" i="2"/>
  <c r="T146" i="2"/>
  <c r="T147" i="2"/>
  <c r="V147" i="2" s="1"/>
  <c r="T148" i="2"/>
  <c r="V148" i="2" s="1"/>
  <c r="T149" i="2"/>
  <c r="V149" i="2" s="1"/>
  <c r="T150" i="2"/>
  <c r="V150" i="2" s="1"/>
  <c r="T151" i="2"/>
  <c r="V151" i="2" s="1"/>
  <c r="T152" i="2"/>
  <c r="V152" i="2" s="1"/>
  <c r="T153" i="2"/>
  <c r="V153" i="2" s="1"/>
  <c r="T154" i="2"/>
  <c r="V154" i="2" s="1"/>
  <c r="T155" i="2"/>
  <c r="T156" i="2"/>
  <c r="T157" i="2"/>
  <c r="T158" i="2"/>
  <c r="T159" i="2"/>
  <c r="T160" i="2"/>
  <c r="T161" i="2"/>
  <c r="T162" i="2"/>
  <c r="V162" i="2" s="1"/>
  <c r="T163" i="2"/>
  <c r="V163" i="2" s="1"/>
  <c r="T164" i="2"/>
  <c r="V164" i="2" s="1"/>
  <c r="T165" i="2"/>
  <c r="V165" i="2" s="1"/>
  <c r="T166" i="2"/>
  <c r="V166" i="2" s="1"/>
  <c r="T167" i="2"/>
  <c r="T168" i="2"/>
  <c r="T169" i="2"/>
  <c r="V169" i="2" s="1"/>
  <c r="T170" i="2"/>
  <c r="T171" i="2"/>
  <c r="T172" i="2"/>
  <c r="T173" i="2"/>
  <c r="T174" i="2"/>
  <c r="V174" i="2" s="1"/>
  <c r="T175" i="2"/>
  <c r="T176" i="2"/>
  <c r="T177" i="2"/>
  <c r="T178" i="2"/>
  <c r="T179" i="2"/>
  <c r="T180" i="2"/>
  <c r="T181" i="2"/>
  <c r="T182" i="2"/>
  <c r="V182" i="2" s="1"/>
  <c r="T183" i="2"/>
  <c r="V183" i="2" s="1"/>
  <c r="T184" i="2"/>
  <c r="V184" i="2" s="1"/>
  <c r="T185" i="2"/>
  <c r="V185" i="2" s="1"/>
  <c r="T186" i="2"/>
  <c r="V186" i="2" s="1"/>
  <c r="T187" i="2"/>
  <c r="V187" i="2" s="1"/>
  <c r="T188" i="2"/>
  <c r="V188" i="2" s="1"/>
  <c r="T189" i="2"/>
  <c r="V189" i="2" s="1"/>
  <c r="T190" i="2"/>
  <c r="V190" i="2" s="1"/>
  <c r="T191" i="2"/>
  <c r="T192" i="2"/>
  <c r="T193" i="2"/>
  <c r="V193" i="2" s="1"/>
  <c r="T194" i="2"/>
  <c r="V194" i="2" s="1"/>
  <c r="T195" i="2"/>
  <c r="V195" i="2" s="1"/>
  <c r="T196" i="2"/>
  <c r="V196" i="2" s="1"/>
  <c r="T197" i="2"/>
  <c r="V197" i="2" s="1"/>
  <c r="T198" i="2"/>
  <c r="V198" i="2" s="1"/>
  <c r="T199" i="2"/>
  <c r="T200" i="2"/>
  <c r="V200" i="2" s="1"/>
  <c r="T201" i="2"/>
  <c r="V201" i="2" s="1"/>
  <c r="T202" i="2"/>
  <c r="V202" i="2" s="1"/>
  <c r="T203" i="2"/>
  <c r="T204" i="2"/>
  <c r="T205" i="2"/>
  <c r="T206" i="2"/>
  <c r="T207" i="2"/>
  <c r="V207" i="2" s="1"/>
  <c r="T208" i="2"/>
  <c r="V208" i="2" s="1"/>
  <c r="T209" i="2"/>
  <c r="V209" i="2" s="1"/>
  <c r="T210" i="2"/>
  <c r="V210" i="2" s="1"/>
  <c r="T211" i="2"/>
  <c r="V211" i="2" s="1"/>
  <c r="T212" i="2"/>
  <c r="V212" i="2" s="1"/>
  <c r="T213" i="2"/>
  <c r="V213" i="2" s="1"/>
  <c r="T214" i="2"/>
  <c r="V214" i="2" s="1"/>
  <c r="T215" i="2"/>
  <c r="T216" i="2"/>
  <c r="T217" i="2"/>
  <c r="T218" i="2"/>
  <c r="T219" i="2"/>
  <c r="V219" i="2" s="1"/>
  <c r="T220" i="2"/>
  <c r="V220" i="2" s="1"/>
  <c r="T221" i="2"/>
  <c r="V221" i="2" s="1"/>
  <c r="T222" i="2"/>
  <c r="V222" i="2" s="1"/>
  <c r="T223" i="2"/>
  <c r="V223" i="2" s="1"/>
  <c r="T224" i="2"/>
  <c r="V224" i="2" s="1"/>
  <c r="T225" i="2"/>
  <c r="V225" i="2" s="1"/>
  <c r="T226" i="2"/>
  <c r="V226" i="2" s="1"/>
  <c r="T227" i="2"/>
  <c r="T228" i="2"/>
  <c r="T229" i="2"/>
  <c r="T230" i="2"/>
  <c r="T231" i="2"/>
  <c r="T232" i="2"/>
  <c r="T233" i="2"/>
  <c r="T234" i="2"/>
  <c r="V234" i="2" s="1"/>
  <c r="T235" i="2"/>
  <c r="V235" i="2" s="1"/>
  <c r="T236" i="2"/>
  <c r="T237" i="2"/>
  <c r="V237" i="2" s="1"/>
  <c r="T238" i="2"/>
  <c r="V238" i="2" s="1"/>
  <c r="T239" i="2"/>
  <c r="T240" i="2"/>
  <c r="T241" i="2"/>
  <c r="T242" i="2"/>
  <c r="T243" i="2"/>
  <c r="V243" i="2" s="1"/>
  <c r="T244" i="2"/>
  <c r="V244" i="2" s="1"/>
  <c r="T245" i="2"/>
  <c r="V245" i="2" s="1"/>
  <c r="T246" i="2"/>
  <c r="V246" i="2" s="1"/>
  <c r="T247" i="2"/>
  <c r="V247" i="2" s="1"/>
  <c r="T248" i="2"/>
  <c r="V248" i="2" s="1"/>
  <c r="T249" i="2"/>
  <c r="V249" i="2" s="1"/>
  <c r="T250" i="2"/>
  <c r="V250" i="2" s="1"/>
  <c r="T251" i="2"/>
  <c r="T252" i="2"/>
  <c r="T253" i="2"/>
  <c r="T254" i="2"/>
  <c r="T255" i="2"/>
  <c r="V255" i="2" s="1"/>
  <c r="T256" i="2"/>
  <c r="V256" i="2" s="1"/>
  <c r="T257" i="2"/>
  <c r="V257" i="2" s="1"/>
  <c r="T258" i="2"/>
  <c r="V258" i="2" s="1"/>
  <c r="T259" i="2"/>
  <c r="V259" i="2" s="1"/>
  <c r="T260" i="2"/>
  <c r="V260" i="2" s="1"/>
  <c r="T261" i="2"/>
  <c r="V261" i="2" s="1"/>
  <c r="T262" i="2"/>
  <c r="V262" i="2" s="1"/>
  <c r="T263" i="2"/>
  <c r="T264" i="2"/>
  <c r="T265" i="2"/>
  <c r="V265" i="2" s="1"/>
  <c r="T266" i="2"/>
  <c r="V266" i="2" s="1"/>
  <c r="T267" i="2"/>
  <c r="V267" i="2" s="1"/>
  <c r="T268" i="2"/>
  <c r="V268" i="2" s="1"/>
  <c r="T269" i="2"/>
  <c r="T270" i="2"/>
  <c r="V270" i="2" s="1"/>
  <c r="T271" i="2"/>
  <c r="T272" i="2"/>
  <c r="T273" i="2"/>
  <c r="V273" i="2" s="1"/>
  <c r="T274" i="2"/>
  <c r="V274" i="2" s="1"/>
  <c r="T275" i="2"/>
  <c r="T276" i="2"/>
  <c r="T277" i="2"/>
  <c r="T278" i="2"/>
  <c r="T279" i="2"/>
  <c r="V279" i="2" s="1"/>
  <c r="T280" i="2"/>
  <c r="V280" i="2" s="1"/>
  <c r="T281" i="2"/>
  <c r="V281" i="2" s="1"/>
  <c r="T282" i="2"/>
  <c r="V282" i="2" s="1"/>
  <c r="T283" i="2"/>
  <c r="V283" i="2" s="1"/>
  <c r="T284" i="2"/>
  <c r="V284" i="2" s="1"/>
  <c r="T285" i="2"/>
  <c r="V285" i="2" s="1"/>
  <c r="T286" i="2"/>
  <c r="V286" i="2" s="1"/>
  <c r="T287" i="2"/>
  <c r="T288" i="2"/>
  <c r="T289" i="2"/>
  <c r="T290" i="2"/>
  <c r="T291" i="2"/>
  <c r="V291" i="2" s="1"/>
  <c r="T292" i="2"/>
  <c r="V292" i="2" s="1"/>
  <c r="T293" i="2"/>
  <c r="V293" i="2" s="1"/>
  <c r="T294" i="2"/>
  <c r="V294" i="2" s="1"/>
  <c r="T295" i="2"/>
  <c r="V295" i="2" s="1"/>
  <c r="T296" i="2"/>
  <c r="V296" i="2" s="1"/>
  <c r="T297" i="2"/>
  <c r="V297" i="2" s="1"/>
  <c r="T298" i="2"/>
  <c r="V298" i="2" s="1"/>
  <c r="T299" i="2"/>
  <c r="T300" i="2"/>
  <c r="T301" i="2"/>
  <c r="T302" i="2"/>
  <c r="T303" i="2"/>
  <c r="T304" i="2"/>
  <c r="T305" i="2"/>
  <c r="V305" i="2" s="1"/>
  <c r="T306" i="2"/>
  <c r="V306" i="2" s="1"/>
  <c r="T307" i="2"/>
  <c r="V307" i="2" s="1"/>
  <c r="T308" i="2"/>
  <c r="V308" i="2" s="1"/>
  <c r="T309" i="2"/>
  <c r="V309" i="2" s="1"/>
  <c r="T310" i="2"/>
  <c r="V310" i="2" s="1"/>
  <c r="T311" i="2"/>
  <c r="T312" i="2"/>
  <c r="T313" i="2"/>
  <c r="V313" i="2" s="1"/>
  <c r="T314" i="2"/>
  <c r="T315" i="2"/>
  <c r="V315" i="2" s="1"/>
  <c r="T316" i="2"/>
  <c r="V316" i="2" s="1"/>
  <c r="T317" i="2"/>
  <c r="V317" i="2" s="1"/>
  <c r="T318" i="2"/>
  <c r="V318" i="2" s="1"/>
  <c r="T319" i="2"/>
  <c r="V319" i="2" s="1"/>
  <c r="T320" i="2"/>
  <c r="V320" i="2" s="1"/>
  <c r="T321" i="2"/>
  <c r="V321" i="2" s="1"/>
  <c r="T322" i="2"/>
  <c r="V322" i="2" s="1"/>
  <c r="T323" i="2"/>
  <c r="T324" i="2"/>
  <c r="T325" i="2"/>
  <c r="T326" i="2"/>
  <c r="T327" i="2"/>
  <c r="T328" i="2"/>
  <c r="T329" i="2"/>
  <c r="V329" i="2" s="1"/>
  <c r="T330" i="2"/>
  <c r="V330" i="2" s="1"/>
  <c r="T331" i="2"/>
  <c r="V331" i="2" s="1"/>
  <c r="T332" i="2"/>
  <c r="V332" i="2" s="1"/>
  <c r="T333" i="2"/>
  <c r="V333" i="2" s="1"/>
  <c r="T334" i="2"/>
  <c r="V334" i="2" s="1"/>
  <c r="T335" i="2"/>
  <c r="T336" i="2"/>
  <c r="T337" i="2"/>
  <c r="T338" i="2"/>
  <c r="T339" i="2"/>
  <c r="T340" i="2"/>
  <c r="T341" i="2"/>
  <c r="T342" i="2"/>
  <c r="V342" i="2" s="1"/>
  <c r="T343" i="2"/>
  <c r="T344" i="2"/>
  <c r="T345" i="2"/>
  <c r="V345" i="2" s="1"/>
  <c r="T346" i="2"/>
  <c r="V346" i="2" s="1"/>
  <c r="T347" i="2"/>
  <c r="T348" i="2"/>
  <c r="T349" i="2"/>
  <c r="T350" i="2"/>
  <c r="T351" i="2"/>
  <c r="T352" i="2"/>
  <c r="T353" i="2"/>
  <c r="T354" i="2"/>
  <c r="V354" i="2" s="1"/>
  <c r="T355" i="2"/>
  <c r="T356" i="2"/>
  <c r="T357" i="2"/>
  <c r="T358" i="2"/>
  <c r="T359" i="2"/>
  <c r="T360" i="2"/>
  <c r="T361" i="2"/>
  <c r="T362" i="2"/>
  <c r="T363" i="2"/>
  <c r="T364" i="2"/>
  <c r="T365" i="2"/>
  <c r="T366" i="2"/>
  <c r="V366" i="2" s="1"/>
  <c r="T367" i="2"/>
  <c r="V367" i="2" s="1"/>
  <c r="T368" i="2"/>
  <c r="V368" i="2" s="1"/>
  <c r="T369" i="2"/>
  <c r="V369" i="2" s="1"/>
  <c r="T370" i="2"/>
  <c r="V370" i="2" s="1"/>
  <c r="T371" i="2"/>
  <c r="T372" i="2"/>
  <c r="T373" i="2"/>
  <c r="V373" i="2" s="1"/>
  <c r="T374" i="2"/>
  <c r="V374" i="2" s="1"/>
  <c r="T375" i="2"/>
  <c r="V375" i="2" s="1"/>
  <c r="T376" i="2"/>
  <c r="V376" i="2" s="1"/>
  <c r="T377" i="2"/>
  <c r="V377" i="2" s="1"/>
  <c r="T378" i="2"/>
  <c r="V378" i="2" s="1"/>
  <c r="T379" i="2"/>
  <c r="V379" i="2" s="1"/>
  <c r="T380" i="2"/>
  <c r="V380" i="2" s="1"/>
  <c r="T381" i="2"/>
  <c r="V381" i="2" s="1"/>
  <c r="T382" i="2"/>
  <c r="V382" i="2" s="1"/>
  <c r="T383" i="2"/>
  <c r="T384" i="2"/>
  <c r="T385" i="2"/>
  <c r="V385" i="2" s="1"/>
  <c r="T386" i="2"/>
  <c r="V386" i="2" s="1"/>
  <c r="T387" i="2"/>
  <c r="V387" i="2" s="1"/>
  <c r="T388" i="2"/>
  <c r="T389" i="2"/>
  <c r="T390" i="2"/>
  <c r="V390" i="2" s="1"/>
  <c r="T391" i="2"/>
  <c r="V391" i="2" s="1"/>
  <c r="T392" i="2"/>
  <c r="V392" i="2" s="1"/>
  <c r="T393" i="2"/>
  <c r="V393" i="2" s="1"/>
  <c r="T394" i="2"/>
  <c r="V394" i="2" s="1"/>
  <c r="T395" i="2"/>
  <c r="T396" i="2"/>
  <c r="T397" i="2"/>
  <c r="T398" i="2"/>
  <c r="V398" i="2" s="1"/>
  <c r="T399" i="2"/>
  <c r="V399" i="2" s="1"/>
  <c r="T400" i="2"/>
  <c r="V400" i="2" s="1"/>
  <c r="T401" i="2"/>
  <c r="T402" i="2"/>
  <c r="V402" i="2" s="1"/>
  <c r="T403" i="2"/>
  <c r="T404" i="2"/>
  <c r="T405" i="2"/>
  <c r="T406" i="2"/>
  <c r="T407" i="2"/>
  <c r="T408" i="2"/>
  <c r="T409" i="2"/>
  <c r="T410" i="2"/>
  <c r="T411" i="2"/>
  <c r="V411" i="2" s="1"/>
  <c r="T412" i="2"/>
  <c r="V412" i="2" s="1"/>
  <c r="T413" i="2"/>
  <c r="V413" i="2" s="1"/>
  <c r="T414" i="2"/>
  <c r="V414" i="2" s="1"/>
  <c r="T415" i="2"/>
  <c r="V415" i="2" s="1"/>
  <c r="T416" i="2"/>
  <c r="V416" i="2" s="1"/>
  <c r="T417" i="2"/>
  <c r="V417" i="2" s="1"/>
  <c r="T418" i="2"/>
  <c r="V418" i="2" s="1"/>
  <c r="T419" i="2"/>
  <c r="T420" i="2"/>
  <c r="T421" i="2"/>
  <c r="T422" i="2"/>
  <c r="T423" i="2"/>
  <c r="V423" i="2" s="1"/>
  <c r="T424" i="2"/>
  <c r="V424" i="2" s="1"/>
  <c r="T425" i="2"/>
  <c r="V425" i="2" s="1"/>
  <c r="T426" i="2"/>
  <c r="V426" i="2" s="1"/>
  <c r="T427" i="2"/>
  <c r="V427" i="2" s="1"/>
  <c r="T428" i="2"/>
  <c r="V428" i="2" s="1"/>
  <c r="T429" i="2"/>
  <c r="V429" i="2" s="1"/>
  <c r="T430" i="2"/>
  <c r="V430" i="2" s="1"/>
  <c r="T431" i="2"/>
  <c r="T432" i="2"/>
  <c r="T433" i="2"/>
  <c r="T434" i="2"/>
  <c r="T435" i="2"/>
  <c r="T436" i="2"/>
  <c r="T437" i="2"/>
  <c r="V437" i="2" s="1"/>
  <c r="T438" i="2"/>
  <c r="V438" i="2" s="1"/>
  <c r="T439" i="2"/>
  <c r="V439" i="2" s="1"/>
  <c r="T440" i="2"/>
  <c r="V440" i="2" s="1"/>
  <c r="T441" i="2"/>
  <c r="T442" i="2"/>
  <c r="T443" i="2"/>
  <c r="T444" i="2"/>
  <c r="T445" i="2"/>
  <c r="T446" i="2"/>
  <c r="T447" i="2"/>
  <c r="T448" i="2"/>
  <c r="T449" i="2"/>
  <c r="T450" i="2"/>
  <c r="V450" i="2" s="1"/>
  <c r="T451" i="2"/>
  <c r="V451" i="2" s="1"/>
  <c r="T452" i="2"/>
  <c r="V452" i="2" s="1"/>
  <c r="T453" i="2"/>
  <c r="V453" i="2" s="1"/>
  <c r="T454" i="2"/>
  <c r="V454" i="2" s="1"/>
  <c r="T455" i="2"/>
  <c r="T456" i="2"/>
  <c r="T457" i="2"/>
  <c r="T458" i="2"/>
  <c r="T459" i="2"/>
  <c r="V459" i="2" s="1"/>
  <c r="T460" i="2"/>
  <c r="V460" i="2" s="1"/>
  <c r="T461" i="2"/>
  <c r="V461" i="2" s="1"/>
  <c r="T462" i="2"/>
  <c r="V462" i="2" s="1"/>
  <c r="T463" i="2"/>
  <c r="V463" i="2" s="1"/>
  <c r="T464" i="2"/>
  <c r="V464" i="2" s="1"/>
  <c r="T465" i="2"/>
  <c r="V465" i="2" s="1"/>
  <c r="T466" i="2"/>
  <c r="V466" i="2" s="1"/>
  <c r="T467" i="2"/>
  <c r="T468" i="2"/>
  <c r="T469" i="2"/>
  <c r="T470" i="2"/>
  <c r="T471" i="2"/>
  <c r="T472" i="2"/>
  <c r="T473" i="2"/>
  <c r="T474" i="2"/>
  <c r="V474" i="2" s="1"/>
  <c r="T475" i="2"/>
  <c r="T476" i="2"/>
  <c r="V476" i="2" s="1"/>
  <c r="T477" i="2"/>
  <c r="V477" i="2" s="1"/>
  <c r="T478" i="2"/>
  <c r="V478" i="2" s="1"/>
  <c r="T479" i="2"/>
  <c r="T480" i="2"/>
  <c r="T481" i="2"/>
  <c r="T482" i="2"/>
  <c r="T483" i="2"/>
  <c r="T484" i="2"/>
  <c r="T485" i="2"/>
  <c r="T486" i="2"/>
  <c r="V486" i="2" s="1"/>
  <c r="T487" i="2"/>
  <c r="T488" i="2"/>
  <c r="T489" i="2"/>
  <c r="T490" i="2"/>
  <c r="V490" i="2" s="1"/>
  <c r="T491" i="2"/>
  <c r="T492" i="2"/>
  <c r="T493" i="2"/>
  <c r="T494" i="2"/>
  <c r="T495" i="2"/>
  <c r="V495" i="2" s="1"/>
  <c r="T496" i="2"/>
  <c r="V496" i="2" s="1"/>
  <c r="T497" i="2"/>
  <c r="V497" i="2" s="1"/>
  <c r="T498" i="2"/>
  <c r="V498" i="2" s="1"/>
  <c r="T499" i="2"/>
  <c r="V499" i="2" s="1"/>
  <c r="T500" i="2"/>
  <c r="V500" i="2" s="1"/>
  <c r="T501" i="2"/>
  <c r="V501" i="2" s="1"/>
  <c r="T502" i="2"/>
  <c r="V502" i="2" s="1"/>
  <c r="T503" i="2"/>
  <c r="T504" i="2"/>
  <c r="T505" i="2"/>
  <c r="T506" i="2"/>
  <c r="T507" i="2"/>
  <c r="V507" i="2" s="1"/>
  <c r="T508" i="2"/>
  <c r="V508" i="2" s="1"/>
  <c r="T509" i="2"/>
  <c r="V509" i="2" s="1"/>
  <c r="T510" i="2"/>
  <c r="V510" i="2" s="1"/>
  <c r="T511" i="2"/>
  <c r="V511" i="2" s="1"/>
  <c r="T512" i="2"/>
  <c r="V512" i="2" s="1"/>
  <c r="T513" i="2"/>
  <c r="V513" i="2" s="1"/>
  <c r="T514" i="2"/>
  <c r="V514" i="2" s="1"/>
  <c r="T515" i="2"/>
  <c r="T516" i="2"/>
  <c r="T517" i="2"/>
  <c r="V517" i="2" s="1"/>
  <c r="T518" i="2"/>
  <c r="V518" i="2" s="1"/>
  <c r="T519" i="2"/>
  <c r="T520" i="2"/>
  <c r="V520" i="2" s="1"/>
  <c r="T521" i="2"/>
  <c r="V521" i="2" s="1"/>
  <c r="T522" i="2"/>
  <c r="V522" i="2" s="1"/>
  <c r="T523" i="2"/>
  <c r="V523" i="2" s="1"/>
  <c r="T524" i="2"/>
  <c r="V524" i="2" s="1"/>
  <c r="T525" i="2"/>
  <c r="V525" i="2" s="1"/>
  <c r="T526" i="2"/>
  <c r="V526" i="2" s="1"/>
  <c r="T527" i="2"/>
  <c r="T528" i="2"/>
  <c r="T529" i="2"/>
  <c r="V529" i="2" s="1"/>
  <c r="T530" i="2"/>
  <c r="V530" i="2" s="1"/>
  <c r="T531" i="2"/>
  <c r="V531" i="2" s="1"/>
  <c r="T532" i="2"/>
  <c r="T533" i="2"/>
  <c r="T534" i="2"/>
  <c r="V534" i="2" s="1"/>
  <c r="T535" i="2"/>
  <c r="T536" i="2"/>
  <c r="T537" i="2"/>
  <c r="V537" i="2" s="1"/>
  <c r="T538" i="2"/>
  <c r="V538" i="2" s="1"/>
  <c r="T539" i="2"/>
  <c r="T540" i="2"/>
  <c r="T541" i="2"/>
  <c r="T542" i="2"/>
  <c r="V542" i="2" s="1"/>
  <c r="T543" i="2"/>
  <c r="V543" i="2" s="1"/>
  <c r="T544" i="2"/>
  <c r="V544" i="2" s="1"/>
  <c r="T545" i="2"/>
  <c r="V545" i="2" s="1"/>
  <c r="T546" i="2"/>
  <c r="V546" i="2" s="1"/>
  <c r="T547" i="2"/>
  <c r="V547" i="2" s="1"/>
  <c r="T548" i="2"/>
  <c r="V548" i="2" s="1"/>
  <c r="T549" i="2"/>
  <c r="V549" i="2" s="1"/>
  <c r="T550" i="2"/>
  <c r="V550" i="2" s="1"/>
  <c r="T551" i="2"/>
  <c r="T552" i="2"/>
  <c r="T553" i="2"/>
  <c r="T554" i="2"/>
  <c r="T555" i="2"/>
  <c r="V555" i="2" s="1"/>
  <c r="T556" i="2"/>
  <c r="V556" i="2" s="1"/>
  <c r="T557" i="2"/>
  <c r="V557" i="2" s="1"/>
  <c r="T558" i="2"/>
  <c r="V558" i="2" s="1"/>
  <c r="T559" i="2"/>
  <c r="V559" i="2" s="1"/>
  <c r="T560" i="2"/>
  <c r="V560" i="2" s="1"/>
  <c r="T561" i="2"/>
  <c r="V561" i="2" s="1"/>
  <c r="T562" i="2"/>
  <c r="V562" i="2" s="1"/>
  <c r="T563" i="2"/>
  <c r="T564" i="2"/>
  <c r="T565" i="2"/>
  <c r="T566" i="2"/>
  <c r="T567" i="2"/>
  <c r="T568" i="2"/>
  <c r="V568" i="2" s="1"/>
  <c r="T569" i="2"/>
  <c r="V569" i="2" s="1"/>
  <c r="T570" i="2"/>
  <c r="V570" i="2" s="1"/>
  <c r="T571" i="2"/>
  <c r="V571" i="2" s="1"/>
  <c r="T572" i="2"/>
  <c r="T573" i="2"/>
  <c r="V573" i="2" s="1"/>
  <c r="T574" i="2"/>
  <c r="V574" i="2" s="1"/>
  <c r="T575" i="2"/>
  <c r="T576" i="2"/>
  <c r="T577" i="2"/>
  <c r="T578" i="2"/>
  <c r="T579" i="2"/>
  <c r="T580" i="2"/>
  <c r="T581" i="2"/>
  <c r="V581" i="2" s="1"/>
  <c r="T582" i="2"/>
  <c r="V582" i="2" s="1"/>
  <c r="T583" i="2"/>
  <c r="V583" i="2" s="1"/>
  <c r="T584" i="2"/>
  <c r="V584" i="2" s="1"/>
  <c r="T585" i="2"/>
  <c r="V585" i="2" s="1"/>
  <c r="T586" i="2"/>
  <c r="V586" i="2" s="1"/>
  <c r="T587" i="2"/>
  <c r="T588" i="2"/>
  <c r="T589" i="2"/>
  <c r="T590" i="2"/>
  <c r="T591" i="2"/>
  <c r="V591" i="2" s="1"/>
  <c r="T592" i="2"/>
  <c r="V592" i="2" s="1"/>
  <c r="T593" i="2"/>
  <c r="V593" i="2" s="1"/>
  <c r="T594" i="2"/>
  <c r="V594" i="2" s="1"/>
  <c r="T595" i="2"/>
  <c r="V595" i="2" s="1"/>
  <c r="T596" i="2"/>
  <c r="V596" i="2" s="1"/>
  <c r="T597" i="2"/>
  <c r="V597" i="2" s="1"/>
  <c r="T598" i="2"/>
  <c r="V598" i="2" s="1"/>
  <c r="T599" i="2"/>
  <c r="T600" i="2"/>
  <c r="T601" i="2"/>
  <c r="T602" i="2"/>
  <c r="T603" i="2"/>
  <c r="T604" i="2"/>
  <c r="T605" i="2"/>
  <c r="V605" i="2" s="1"/>
  <c r="T606" i="2"/>
  <c r="V606" i="2" s="1"/>
  <c r="T607" i="2"/>
  <c r="V607" i="2" s="1"/>
  <c r="T608" i="2"/>
  <c r="V608" i="2" s="1"/>
  <c r="T609" i="2"/>
  <c r="V609" i="2" s="1"/>
  <c r="T610" i="2"/>
  <c r="V610" i="2" s="1"/>
  <c r="T611" i="2"/>
  <c r="T612" i="2"/>
  <c r="T613" i="2"/>
  <c r="T614" i="2"/>
  <c r="T615" i="2"/>
  <c r="T616" i="2"/>
  <c r="T617" i="2"/>
  <c r="T618" i="2"/>
  <c r="V618" i="2" s="1"/>
  <c r="T619" i="2"/>
  <c r="T620" i="2"/>
  <c r="T621" i="2"/>
  <c r="V621" i="2" s="1"/>
  <c r="T622" i="2"/>
  <c r="V622" i="2" s="1"/>
  <c r="T623" i="2"/>
  <c r="T624" i="2"/>
  <c r="T625" i="2"/>
  <c r="T626" i="2"/>
  <c r="T627" i="2"/>
  <c r="V627" i="2" s="1"/>
  <c r="T628" i="2"/>
  <c r="V628" i="2" s="1"/>
  <c r="T629" i="2"/>
  <c r="V629" i="2" s="1"/>
  <c r="T630" i="2"/>
  <c r="V630" i="2" s="1"/>
  <c r="T631" i="2"/>
  <c r="V631" i="2" s="1"/>
  <c r="T632" i="2"/>
  <c r="V632" i="2" s="1"/>
  <c r="T633" i="2"/>
  <c r="V633" i="2" s="1"/>
  <c r="T634" i="2"/>
  <c r="V634" i="2" s="1"/>
  <c r="T635" i="2"/>
  <c r="T636" i="2"/>
  <c r="T637" i="2"/>
  <c r="T638" i="2"/>
  <c r="T639" i="2"/>
  <c r="V639" i="2" s="1"/>
  <c r="T640" i="2"/>
  <c r="V640" i="2" s="1"/>
  <c r="T641" i="2"/>
  <c r="V641" i="2" s="1"/>
  <c r="T642" i="2"/>
  <c r="V642" i="2" s="1"/>
  <c r="T643" i="2"/>
  <c r="V643" i="2" s="1"/>
  <c r="T644" i="2"/>
  <c r="V644" i="2" s="1"/>
  <c r="T645" i="2"/>
  <c r="V645" i="2" s="1"/>
  <c r="T646" i="2"/>
  <c r="V646" i="2" s="1"/>
  <c r="T647" i="2"/>
  <c r="T648" i="2"/>
  <c r="T649" i="2"/>
  <c r="T650" i="2"/>
  <c r="T651" i="2"/>
  <c r="V651" i="2" s="1"/>
  <c r="T652" i="2"/>
  <c r="V652" i="2" s="1"/>
  <c r="T653" i="2"/>
  <c r="V653" i="2" s="1"/>
  <c r="T654" i="2"/>
  <c r="V654" i="2" s="1"/>
  <c r="T655" i="2"/>
  <c r="V655" i="2" s="1"/>
  <c r="T656" i="2"/>
  <c r="V656" i="2" s="1"/>
  <c r="T657" i="2"/>
  <c r="V657" i="2" s="1"/>
  <c r="T658" i="2"/>
  <c r="V658" i="2" s="1"/>
  <c r="T659" i="2"/>
  <c r="T660" i="2"/>
  <c r="T661" i="2"/>
  <c r="V661" i="2" s="1"/>
  <c r="T662" i="2"/>
  <c r="V662" i="2" s="1"/>
  <c r="T663" i="2"/>
  <c r="T664" i="2"/>
  <c r="T665" i="2"/>
  <c r="T666" i="2"/>
  <c r="V666" i="2" s="1"/>
  <c r="T667" i="2"/>
  <c r="V667" i="2" s="1"/>
  <c r="T668" i="2"/>
  <c r="V668" i="2" s="1"/>
  <c r="T669" i="2"/>
  <c r="V669" i="2" s="1"/>
  <c r="T670" i="2"/>
  <c r="V670" i="2" s="1"/>
  <c r="T671" i="2"/>
  <c r="T672" i="2"/>
  <c r="T673" i="2"/>
  <c r="V673" i="2" s="1"/>
  <c r="T674" i="2"/>
  <c r="V674" i="2" s="1"/>
  <c r="T675" i="2"/>
  <c r="V675" i="2" s="1"/>
  <c r="T676" i="2"/>
  <c r="T677" i="2"/>
  <c r="T678" i="2"/>
  <c r="V678" i="2" s="1"/>
  <c r="T679" i="2"/>
  <c r="T680" i="2"/>
  <c r="T681" i="2"/>
  <c r="T682" i="2"/>
  <c r="T683" i="2"/>
  <c r="T684" i="2"/>
  <c r="T685" i="2"/>
  <c r="T686" i="2"/>
  <c r="V686" i="2" s="1"/>
  <c r="T687" i="2"/>
  <c r="V687" i="2" s="1"/>
  <c r="T688" i="2"/>
  <c r="V688" i="2" s="1"/>
  <c r="T689" i="2"/>
  <c r="V689" i="2" s="1"/>
  <c r="T690" i="2"/>
  <c r="V690" i="2" s="1"/>
  <c r="T691" i="2"/>
  <c r="V691" i="2" s="1"/>
  <c r="T692" i="2"/>
  <c r="V692" i="2" s="1"/>
  <c r="T693" i="2"/>
  <c r="V693" i="2" s="1"/>
  <c r="T694" i="2"/>
  <c r="V694" i="2" s="1"/>
  <c r="T695" i="2"/>
  <c r="T696" i="2"/>
  <c r="T697" i="2"/>
  <c r="T698" i="2"/>
  <c r="T699" i="2"/>
  <c r="V699" i="2" s="1"/>
  <c r="T700" i="2"/>
  <c r="V700" i="2" s="1"/>
  <c r="T701" i="2"/>
  <c r="V701" i="2" s="1"/>
  <c r="T702" i="2"/>
  <c r="V702" i="2" s="1"/>
  <c r="T703" i="2"/>
  <c r="V703" i="2" s="1"/>
  <c r="T704" i="2"/>
  <c r="V704" i="2" s="1"/>
  <c r="T705" i="2"/>
  <c r="V705" i="2" s="1"/>
  <c r="T706" i="2"/>
  <c r="V706" i="2" s="1"/>
  <c r="T707" i="2"/>
  <c r="T708" i="2"/>
  <c r="T709" i="2"/>
  <c r="T710" i="2"/>
  <c r="T711" i="2"/>
  <c r="T712" i="2"/>
  <c r="V712" i="2" s="1"/>
  <c r="T713" i="2"/>
  <c r="V713" i="2" s="1"/>
  <c r="T714" i="2"/>
  <c r="V714" i="2" s="1"/>
  <c r="T715" i="2"/>
  <c r="V715" i="2" s="1"/>
  <c r="T716" i="2"/>
  <c r="T717" i="2"/>
  <c r="T718" i="2"/>
  <c r="T719" i="2"/>
  <c r="T720" i="2"/>
  <c r="T721" i="2"/>
  <c r="T722" i="2"/>
  <c r="T723" i="2"/>
  <c r="T724" i="2"/>
  <c r="T725" i="2"/>
  <c r="V725" i="2" s="1"/>
  <c r="T726" i="2"/>
  <c r="V726" i="2" s="1"/>
  <c r="T727" i="2"/>
  <c r="V727" i="2" s="1"/>
  <c r="T728" i="2"/>
  <c r="V728" i="2" s="1"/>
  <c r="T729" i="2"/>
  <c r="V729" i="2" s="1"/>
  <c r="T730" i="2"/>
  <c r="V730" i="2" s="1"/>
  <c r="T731" i="2"/>
  <c r="T732" i="2"/>
  <c r="T733" i="2"/>
  <c r="T734" i="2"/>
  <c r="T735" i="2"/>
  <c r="V735" i="2" s="1"/>
  <c r="T736" i="2"/>
  <c r="V736" i="2" s="1"/>
  <c r="T737" i="2"/>
  <c r="V737" i="2" s="1"/>
  <c r="T738" i="2"/>
  <c r="V738" i="2" s="1"/>
  <c r="T739" i="2"/>
  <c r="V739" i="2" s="1"/>
  <c r="T740" i="2"/>
  <c r="V740" i="2" s="1"/>
  <c r="T741" i="2"/>
  <c r="V741" i="2" s="1"/>
  <c r="T742" i="2"/>
  <c r="V742" i="2" s="1"/>
  <c r="T743" i="2"/>
  <c r="T744" i="2"/>
  <c r="T745" i="2"/>
  <c r="T746" i="2"/>
  <c r="T747" i="2"/>
  <c r="T748" i="2"/>
  <c r="T749" i="2"/>
  <c r="T750" i="2"/>
  <c r="V750" i="2" s="1"/>
  <c r="T751" i="2"/>
  <c r="T752" i="2"/>
  <c r="V752" i="2" s="1"/>
  <c r="T753" i="2"/>
  <c r="V753" i="2" s="1"/>
  <c r="T754" i="2"/>
  <c r="V754" i="2" s="1"/>
  <c r="T755" i="2"/>
  <c r="T756" i="2"/>
  <c r="T757" i="2"/>
  <c r="T758" i="2"/>
  <c r="T759" i="2"/>
  <c r="T760" i="2"/>
  <c r="T761" i="2"/>
  <c r="T762" i="2"/>
  <c r="V762" i="2" s="1"/>
  <c r="T763" i="2"/>
  <c r="V763" i="2" s="1"/>
  <c r="T764" i="2"/>
  <c r="V764" i="2" s="1"/>
  <c r="T765" i="2"/>
  <c r="V765" i="2" s="1"/>
  <c r="T766" i="2"/>
  <c r="V766" i="2" s="1"/>
  <c r="T767" i="2"/>
  <c r="T768" i="2"/>
  <c r="T769" i="2"/>
  <c r="T770" i="2"/>
  <c r="T771" i="2"/>
  <c r="V771" i="2" s="1"/>
  <c r="T772" i="2"/>
  <c r="V772" i="2" s="1"/>
  <c r="T773" i="2"/>
  <c r="V773" i="2" s="1"/>
  <c r="T774" i="2"/>
  <c r="V774" i="2" s="1"/>
  <c r="T775" i="2"/>
  <c r="V775" i="2" s="1"/>
  <c r="T776" i="2"/>
  <c r="V776" i="2" s="1"/>
  <c r="T777" i="2"/>
  <c r="V777" i="2" s="1"/>
  <c r="T778" i="2"/>
  <c r="V778" i="2" s="1"/>
  <c r="T779" i="2"/>
  <c r="T780" i="2"/>
  <c r="T781" i="2"/>
  <c r="T782" i="2"/>
  <c r="T783" i="2"/>
  <c r="T784" i="2"/>
  <c r="V784" i="2" s="1"/>
  <c r="T785" i="2"/>
  <c r="V785" i="2" s="1"/>
  <c r="T786" i="2"/>
  <c r="V786" i="2" s="1"/>
  <c r="T787" i="2"/>
  <c r="V787" i="2" s="1"/>
  <c r="T788" i="2"/>
  <c r="V788" i="2" s="1"/>
  <c r="T789" i="2"/>
  <c r="V789" i="2" s="1"/>
  <c r="T790" i="2"/>
  <c r="V790" i="2" s="1"/>
  <c r="T791" i="2"/>
  <c r="T792" i="2"/>
  <c r="T793" i="2"/>
  <c r="T794" i="2"/>
  <c r="T795" i="2"/>
  <c r="T796" i="2"/>
  <c r="T797" i="2"/>
  <c r="V797" i="2" s="1"/>
  <c r="T798" i="2"/>
  <c r="V798" i="2" s="1"/>
  <c r="T799" i="2"/>
  <c r="V799" i="2" s="1"/>
  <c r="T800" i="2"/>
  <c r="V800" i="2" s="1"/>
  <c r="T801" i="2"/>
  <c r="V801" i="2" s="1"/>
  <c r="T802" i="2"/>
  <c r="V802" i="2" s="1"/>
  <c r="T803" i="2"/>
  <c r="T804" i="2"/>
  <c r="T805" i="2"/>
  <c r="V805" i="2" s="1"/>
  <c r="T806" i="2"/>
  <c r="V806" i="2" s="1"/>
  <c r="T807" i="2"/>
  <c r="T808" i="2"/>
  <c r="T809" i="2"/>
  <c r="T810" i="2"/>
  <c r="V810" i="2" s="1"/>
  <c r="T811" i="2"/>
  <c r="T812" i="2"/>
  <c r="T813" i="2"/>
  <c r="V813" i="2" s="1"/>
  <c r="T814" i="2"/>
  <c r="V814" i="2" s="1"/>
  <c r="T815" i="2"/>
  <c r="T816" i="2"/>
  <c r="T817" i="2"/>
  <c r="V817" i="2" s="1"/>
  <c r="T818" i="2"/>
  <c r="V818" i="2" s="1"/>
  <c r="T819" i="2"/>
  <c r="V819" i="2" s="1"/>
  <c r="T820" i="2"/>
  <c r="V820" i="2" s="1"/>
  <c r="T821" i="2"/>
  <c r="V821" i="2" s="1"/>
  <c r="T822" i="2"/>
  <c r="V822" i="2" s="1"/>
  <c r="T823" i="2"/>
  <c r="V823" i="2" s="1"/>
  <c r="T824" i="2"/>
  <c r="V824" i="2" s="1"/>
  <c r="T825" i="2"/>
  <c r="V825" i="2" s="1"/>
  <c r="T826" i="2"/>
  <c r="V826" i="2" s="1"/>
  <c r="T827" i="2"/>
  <c r="T828" i="2"/>
  <c r="T829" i="2"/>
  <c r="T830" i="2"/>
  <c r="V830" i="2" s="1"/>
  <c r="T831" i="2"/>
  <c r="V831" i="2" s="1"/>
  <c r="T832" i="2"/>
  <c r="V832" i="2" s="1"/>
  <c r="T833" i="2"/>
  <c r="V833" i="2" s="1"/>
  <c r="T834" i="2"/>
  <c r="V834" i="2" s="1"/>
  <c r="T835" i="2"/>
  <c r="V835" i="2" s="1"/>
  <c r="T836" i="2"/>
  <c r="V836" i="2" s="1"/>
  <c r="T837" i="2"/>
  <c r="V837" i="2" s="1"/>
  <c r="T838" i="2"/>
  <c r="V838" i="2" s="1"/>
  <c r="T839" i="2"/>
  <c r="T840" i="2"/>
  <c r="T841" i="2"/>
  <c r="T842" i="2"/>
  <c r="T843" i="2"/>
  <c r="V843" i="2" s="1"/>
  <c r="T844" i="2"/>
  <c r="V844" i="2" s="1"/>
  <c r="T845" i="2"/>
  <c r="V845" i="2" s="1"/>
  <c r="T846" i="2"/>
  <c r="V846" i="2" s="1"/>
  <c r="T847" i="2"/>
  <c r="T848" i="2"/>
  <c r="T849" i="2"/>
  <c r="V849" i="2" s="1"/>
  <c r="T850" i="2"/>
  <c r="V850" i="2" s="1"/>
  <c r="T851" i="2"/>
  <c r="T852" i="2"/>
  <c r="T853" i="2"/>
  <c r="T854" i="2"/>
  <c r="T855" i="2"/>
  <c r="T856" i="2"/>
  <c r="V856" i="2" s="1"/>
  <c r="T857" i="2"/>
  <c r="V857" i="2" s="1"/>
  <c r="T858" i="2"/>
  <c r="V858" i="2" s="1"/>
  <c r="T859" i="2"/>
  <c r="V859" i="2" s="1"/>
  <c r="T860" i="2"/>
  <c r="V860" i="2" s="1"/>
  <c r="T861" i="2"/>
  <c r="V861" i="2" s="1"/>
  <c r="T862" i="2"/>
  <c r="V862" i="2" s="1"/>
  <c r="T863" i="2"/>
  <c r="T864" i="2"/>
  <c r="T865" i="2"/>
  <c r="T866" i="2"/>
  <c r="T867" i="2"/>
  <c r="V867" i="2" s="1"/>
  <c r="T868" i="2"/>
  <c r="V868" i="2" s="1"/>
  <c r="T869" i="2"/>
  <c r="V869" i="2" s="1"/>
  <c r="T870" i="2"/>
  <c r="V870" i="2" s="1"/>
  <c r="T871" i="2"/>
  <c r="V871" i="2" s="1"/>
  <c r="T872" i="2"/>
  <c r="V872" i="2" s="1"/>
  <c r="T873" i="2"/>
  <c r="V873" i="2" s="1"/>
  <c r="T874" i="2"/>
  <c r="V874" i="2" s="1"/>
  <c r="T875" i="2"/>
  <c r="T876" i="2"/>
  <c r="T877" i="2"/>
  <c r="T878" i="2"/>
  <c r="T879" i="2"/>
  <c r="T880" i="2"/>
  <c r="T881" i="2"/>
  <c r="V881" i="2" s="1"/>
  <c r="T882" i="2"/>
  <c r="V882" i="2" s="1"/>
  <c r="T883" i="2"/>
  <c r="V883" i="2" s="1"/>
  <c r="T884" i="2"/>
  <c r="V884" i="2" s="1"/>
  <c r="T885" i="2"/>
  <c r="V885" i="2" s="1"/>
  <c r="T886" i="2"/>
  <c r="V886" i="2" s="1"/>
  <c r="T887" i="2"/>
  <c r="T888" i="2"/>
  <c r="T889" i="2"/>
  <c r="T890" i="2"/>
  <c r="T891" i="2"/>
  <c r="T892" i="2"/>
  <c r="T893" i="2"/>
  <c r="T894" i="2"/>
  <c r="V894" i="2" s="1"/>
  <c r="T895" i="2"/>
  <c r="T896" i="2"/>
  <c r="V896" i="2" s="1"/>
  <c r="T897" i="2"/>
  <c r="V897" i="2" s="1"/>
  <c r="T898" i="2"/>
  <c r="V898" i="2" s="1"/>
  <c r="T899" i="2"/>
  <c r="T900" i="2"/>
  <c r="T901" i="2"/>
  <c r="T902" i="2"/>
  <c r="T903" i="2"/>
  <c r="V903" i="2" s="1"/>
  <c r="T904" i="2"/>
  <c r="V904" i="2" s="1"/>
  <c r="U5" i="2"/>
  <c r="U6" i="2"/>
  <c r="U7" i="2"/>
  <c r="U17" i="2"/>
  <c r="U33" i="2"/>
  <c r="U34" i="2"/>
  <c r="U38" i="2"/>
  <c r="U41" i="2"/>
  <c r="U53" i="2"/>
  <c r="U54" i="2"/>
  <c r="U55" i="2"/>
  <c r="U57" i="2"/>
  <c r="U59" i="2"/>
  <c r="U60" i="2"/>
  <c r="U77" i="2"/>
  <c r="U78" i="2"/>
  <c r="U86" i="2"/>
  <c r="U89" i="2"/>
  <c r="U102" i="2"/>
  <c r="U103" i="2"/>
  <c r="U110" i="2"/>
  <c r="U111" i="2"/>
  <c r="U125" i="2"/>
  <c r="U137" i="2"/>
  <c r="U138" i="2"/>
  <c r="U142" i="2"/>
  <c r="U161" i="2"/>
  <c r="U162" i="2"/>
  <c r="U173" i="2"/>
  <c r="U187" i="2"/>
  <c r="U189" i="2"/>
  <c r="U190" i="2"/>
  <c r="U191" i="2"/>
  <c r="U197" i="2"/>
  <c r="U209" i="2"/>
  <c r="U210" i="2"/>
  <c r="U211" i="2"/>
  <c r="U213" i="2"/>
  <c r="U214" i="2"/>
  <c r="U221" i="2"/>
  <c r="U233" i="2"/>
  <c r="U239" i="2"/>
  <c r="U240" i="2"/>
  <c r="U241" i="2"/>
  <c r="U259" i="2"/>
  <c r="U261" i="2"/>
  <c r="U262" i="2"/>
  <c r="U264" i="2"/>
  <c r="U265" i="2"/>
  <c r="U281" i="2"/>
  <c r="U282" i="2"/>
  <c r="U290" i="2"/>
  <c r="U291" i="2"/>
  <c r="U292" i="2"/>
  <c r="U305" i="2"/>
  <c r="U306" i="2"/>
  <c r="U307" i="2"/>
  <c r="U314" i="2"/>
  <c r="U315" i="2"/>
  <c r="U317" i="2"/>
  <c r="U329" i="2"/>
  <c r="U330" i="2"/>
  <c r="U331" i="2"/>
  <c r="U333" i="2"/>
  <c r="U334" i="2"/>
  <c r="U342" i="2"/>
  <c r="U343" i="2"/>
  <c r="U365" i="2"/>
  <c r="U366" i="2"/>
  <c r="U377" i="2"/>
  <c r="U394" i="2"/>
  <c r="U395" i="2"/>
  <c r="U403" i="2"/>
  <c r="U413" i="2"/>
  <c r="U417" i="2"/>
  <c r="U418" i="2"/>
  <c r="U425" i="2"/>
  <c r="U437" i="2"/>
  <c r="U444" i="2"/>
  <c r="U450" i="2"/>
  <c r="U451" i="2"/>
  <c r="U461" i="2"/>
  <c r="U462" i="2"/>
  <c r="U465" i="2"/>
  <c r="U473" i="2"/>
  <c r="U474" i="2"/>
  <c r="U475" i="2"/>
  <c r="U482" i="2"/>
  <c r="U483" i="2"/>
  <c r="U484" i="2"/>
  <c r="U497" i="2"/>
  <c r="U498" i="2"/>
  <c r="U499" i="2"/>
  <c r="U509" i="2"/>
  <c r="U510" i="2"/>
  <c r="U522" i="2"/>
  <c r="U523" i="2"/>
  <c r="U530" i="2"/>
  <c r="U546" i="2"/>
  <c r="U554" i="2"/>
  <c r="U555" i="2"/>
  <c r="U556" i="2"/>
  <c r="U557" i="2"/>
  <c r="U569" i="2"/>
  <c r="U570" i="2"/>
  <c r="U573" i="2"/>
  <c r="U574" i="2"/>
  <c r="U575" i="2"/>
  <c r="U576" i="2"/>
  <c r="U577" i="2"/>
  <c r="U593" i="2"/>
  <c r="U602" i="2"/>
  <c r="U603" i="2"/>
  <c r="U605" i="2"/>
  <c r="U617" i="2"/>
  <c r="U618" i="2"/>
  <c r="U619" i="2"/>
  <c r="U622" i="2"/>
  <c r="U623" i="2"/>
  <c r="U625" i="2"/>
  <c r="U629" i="2"/>
  <c r="U646" i="2"/>
  <c r="U647" i="2"/>
  <c r="U648" i="2"/>
  <c r="U653" i="2"/>
  <c r="U665" i="2"/>
  <c r="U666" i="2"/>
  <c r="U667" i="2"/>
  <c r="U669" i="2"/>
  <c r="U670" i="2"/>
  <c r="U677" i="2"/>
  <c r="U694" i="2"/>
  <c r="U695" i="2"/>
  <c r="U696" i="2"/>
  <c r="U701" i="2"/>
  <c r="U713" i="2"/>
  <c r="U714" i="2"/>
  <c r="U717" i="2"/>
  <c r="U725" i="2"/>
  <c r="U739" i="2"/>
  <c r="U741" i="2"/>
  <c r="U743" i="2"/>
  <c r="U761" i="2"/>
  <c r="U762" i="2"/>
  <c r="U773" i="2"/>
  <c r="U774" i="2"/>
  <c r="U775" i="2"/>
  <c r="U785" i="2"/>
  <c r="U786" i="2"/>
  <c r="U787" i="2"/>
  <c r="U809" i="2"/>
  <c r="U822" i="2"/>
  <c r="U823" i="2"/>
  <c r="U825" i="2"/>
  <c r="U826" i="2"/>
  <c r="U827" i="2"/>
  <c r="U834" i="2"/>
  <c r="U854" i="2"/>
  <c r="U855" i="2"/>
  <c r="U857" i="2"/>
  <c r="U869" i="2"/>
  <c r="U870" i="2"/>
  <c r="U871" i="2"/>
  <c r="U874" i="2"/>
  <c r="U881" i="2"/>
  <c r="U895" i="2"/>
  <c r="U897" i="2"/>
  <c r="U898" i="2"/>
  <c r="U902" i="2"/>
  <c r="V11" i="2"/>
  <c r="V12" i="2"/>
  <c r="V13" i="2"/>
  <c r="V14" i="2"/>
  <c r="V15" i="2"/>
  <c r="V16" i="2"/>
  <c r="V23" i="2"/>
  <c r="V24" i="2"/>
  <c r="V25" i="2"/>
  <c r="V26" i="2"/>
  <c r="V35" i="2"/>
  <c r="V36" i="2"/>
  <c r="V37" i="2"/>
  <c r="V38" i="2"/>
  <c r="V39" i="2"/>
  <c r="V47" i="2"/>
  <c r="V59" i="2"/>
  <c r="V60" i="2"/>
  <c r="V62" i="2"/>
  <c r="V71" i="2"/>
  <c r="V72" i="2"/>
  <c r="V75" i="2"/>
  <c r="V76" i="2"/>
  <c r="V78" i="2"/>
  <c r="V83" i="2"/>
  <c r="V84" i="2"/>
  <c r="V85" i="2"/>
  <c r="V86" i="2"/>
  <c r="V95" i="2"/>
  <c r="V96" i="2"/>
  <c r="V97" i="2"/>
  <c r="V98" i="2"/>
  <c r="V99" i="2"/>
  <c r="V102" i="2"/>
  <c r="V107" i="2"/>
  <c r="V108" i="2"/>
  <c r="V119" i="2"/>
  <c r="V120" i="2"/>
  <c r="V121" i="2"/>
  <c r="V122" i="2"/>
  <c r="V131" i="2"/>
  <c r="V132" i="2"/>
  <c r="V133" i="2"/>
  <c r="V134" i="2"/>
  <c r="V135" i="2"/>
  <c r="V136" i="2"/>
  <c r="V137" i="2"/>
  <c r="V143" i="2"/>
  <c r="V144" i="2"/>
  <c r="V145" i="2"/>
  <c r="V146" i="2"/>
  <c r="V155" i="2"/>
  <c r="V156" i="2"/>
  <c r="V157" i="2"/>
  <c r="V158" i="2"/>
  <c r="V159" i="2"/>
  <c r="V160" i="2"/>
  <c r="V161" i="2"/>
  <c r="V167" i="2"/>
  <c r="V168" i="2"/>
  <c r="V170" i="2"/>
  <c r="V171" i="2"/>
  <c r="V172" i="2"/>
  <c r="V173" i="2"/>
  <c r="V175" i="2"/>
  <c r="V176" i="2"/>
  <c r="V177" i="2"/>
  <c r="V178" i="2"/>
  <c r="V179" i="2"/>
  <c r="V180" i="2"/>
  <c r="V181" i="2"/>
  <c r="V191" i="2"/>
  <c r="V192" i="2"/>
  <c r="V199" i="2"/>
  <c r="V203" i="2"/>
  <c r="V204" i="2"/>
  <c r="V205" i="2"/>
  <c r="V206" i="2"/>
  <c r="V215" i="2"/>
  <c r="V216" i="2"/>
  <c r="V217" i="2"/>
  <c r="V218" i="2"/>
  <c r="V227" i="2"/>
  <c r="V228" i="2"/>
  <c r="V229" i="2"/>
  <c r="V230" i="2"/>
  <c r="V231" i="2"/>
  <c r="V232" i="2"/>
  <c r="V233" i="2"/>
  <c r="V236" i="2"/>
  <c r="V239" i="2"/>
  <c r="V240" i="2"/>
  <c r="V241" i="2"/>
  <c r="V242" i="2"/>
  <c r="V251" i="2"/>
  <c r="V252" i="2"/>
  <c r="V253" i="2"/>
  <c r="V254" i="2"/>
  <c r="V263" i="2"/>
  <c r="V264" i="2"/>
  <c r="V269" i="2"/>
  <c r="V271" i="2"/>
  <c r="V272" i="2"/>
  <c r="V275" i="2"/>
  <c r="V276" i="2"/>
  <c r="V277" i="2"/>
  <c r="V278" i="2"/>
  <c r="V287" i="2"/>
  <c r="V288" i="2"/>
  <c r="V289" i="2"/>
  <c r="V290" i="2"/>
  <c r="V299" i="2"/>
  <c r="V300" i="2"/>
  <c r="V301" i="2"/>
  <c r="V302" i="2"/>
  <c r="V303" i="2"/>
  <c r="V304" i="2"/>
  <c r="V311" i="2"/>
  <c r="V312" i="2"/>
  <c r="V314" i="2"/>
  <c r="V323" i="2"/>
  <c r="V324" i="2"/>
  <c r="V325" i="2"/>
  <c r="V326" i="2"/>
  <c r="V327" i="2"/>
  <c r="V328" i="2"/>
  <c r="V335" i="2"/>
  <c r="V336" i="2"/>
  <c r="V337" i="2"/>
  <c r="V338" i="2"/>
  <c r="V339" i="2"/>
  <c r="V340" i="2"/>
  <c r="V341" i="2"/>
  <c r="V343" i="2"/>
  <c r="V344" i="2"/>
  <c r="V347" i="2"/>
  <c r="V348" i="2"/>
  <c r="V349" i="2"/>
  <c r="V350" i="2"/>
  <c r="V351" i="2"/>
  <c r="V352" i="2"/>
  <c r="V353" i="2"/>
  <c r="V355" i="2"/>
  <c r="V356" i="2"/>
  <c r="V357" i="2"/>
  <c r="V358" i="2"/>
  <c r="V359" i="2"/>
  <c r="V360" i="2"/>
  <c r="V361" i="2"/>
  <c r="V362" i="2"/>
  <c r="V363" i="2"/>
  <c r="V364" i="2"/>
  <c r="V365" i="2"/>
  <c r="V371" i="2"/>
  <c r="V372" i="2"/>
  <c r="V383" i="2"/>
  <c r="V384" i="2"/>
  <c r="V388" i="2"/>
  <c r="V389" i="2"/>
  <c r="V395" i="2"/>
  <c r="V396" i="2"/>
  <c r="V397" i="2"/>
  <c r="V401" i="2"/>
  <c r="V403" i="2"/>
  <c r="V404" i="2"/>
  <c r="V405" i="2"/>
  <c r="V406" i="2"/>
  <c r="V407" i="2"/>
  <c r="V408" i="2"/>
  <c r="V409" i="2"/>
  <c r="V410" i="2"/>
  <c r="V419" i="2"/>
  <c r="V420" i="2"/>
  <c r="V421" i="2"/>
  <c r="V422" i="2"/>
  <c r="V431" i="2"/>
  <c r="V432" i="2"/>
  <c r="V433" i="2"/>
  <c r="V434" i="2"/>
  <c r="V435" i="2"/>
  <c r="V436" i="2"/>
  <c r="V441" i="2"/>
  <c r="V442" i="2"/>
  <c r="V443" i="2"/>
  <c r="V444" i="2"/>
  <c r="V445" i="2"/>
  <c r="V446" i="2"/>
  <c r="V447" i="2"/>
  <c r="V448" i="2"/>
  <c r="V449" i="2"/>
  <c r="V455" i="2"/>
  <c r="V456" i="2"/>
  <c r="V457" i="2"/>
  <c r="V458" i="2"/>
  <c r="V467" i="2"/>
  <c r="V468" i="2"/>
  <c r="V469" i="2"/>
  <c r="V470" i="2"/>
  <c r="V471" i="2"/>
  <c r="V472" i="2"/>
  <c r="V473" i="2"/>
  <c r="V475" i="2"/>
  <c r="V479" i="2"/>
  <c r="V480" i="2"/>
  <c r="V481" i="2"/>
  <c r="V482" i="2"/>
  <c r="V483" i="2"/>
  <c r="V484" i="2"/>
  <c r="V485" i="2"/>
  <c r="V487" i="2"/>
  <c r="V488" i="2"/>
  <c r="V489" i="2"/>
  <c r="V491" i="2"/>
  <c r="V492" i="2"/>
  <c r="V493" i="2"/>
  <c r="V494" i="2"/>
  <c r="V503" i="2"/>
  <c r="V504" i="2"/>
  <c r="V505" i="2"/>
  <c r="V506" i="2"/>
  <c r="V515" i="2"/>
  <c r="V516" i="2"/>
  <c r="V519" i="2"/>
  <c r="V527" i="2"/>
  <c r="V528" i="2"/>
  <c r="V532" i="2"/>
  <c r="V533" i="2"/>
  <c r="V535" i="2"/>
  <c r="V536" i="2"/>
  <c r="V539" i="2"/>
  <c r="V540" i="2"/>
  <c r="V541" i="2"/>
  <c r="V551" i="2"/>
  <c r="V552" i="2"/>
  <c r="V553" i="2"/>
  <c r="V554" i="2"/>
  <c r="V563" i="2"/>
  <c r="V564" i="2"/>
  <c r="V565" i="2"/>
  <c r="V566" i="2"/>
  <c r="V567" i="2"/>
  <c r="V572" i="2"/>
  <c r="V575" i="2"/>
  <c r="V576" i="2"/>
  <c r="V577" i="2"/>
  <c r="V578" i="2"/>
  <c r="V579" i="2"/>
  <c r="V580" i="2"/>
  <c r="V587" i="2"/>
  <c r="V588" i="2"/>
  <c r="V589" i="2"/>
  <c r="V590" i="2"/>
  <c r="V599" i="2"/>
  <c r="V600" i="2"/>
  <c r="V601" i="2"/>
  <c r="V602" i="2"/>
  <c r="V603" i="2"/>
  <c r="V604" i="2"/>
  <c r="V611" i="2"/>
  <c r="V612" i="2"/>
  <c r="V613" i="2"/>
  <c r="V614" i="2"/>
  <c r="V615" i="2"/>
  <c r="V616" i="2"/>
  <c r="V617" i="2"/>
  <c r="V619" i="2"/>
  <c r="V620" i="2"/>
  <c r="V623" i="2"/>
  <c r="V624" i="2"/>
  <c r="V625" i="2"/>
  <c r="V626" i="2"/>
  <c r="V635" i="2"/>
  <c r="V636" i="2"/>
  <c r="V637" i="2"/>
  <c r="V638" i="2"/>
  <c r="V647" i="2"/>
  <c r="V648" i="2"/>
  <c r="V649" i="2"/>
  <c r="V650" i="2"/>
  <c r="V659" i="2"/>
  <c r="V660" i="2"/>
  <c r="V663" i="2"/>
  <c r="V664" i="2"/>
  <c r="V665" i="2"/>
  <c r="V671" i="2"/>
  <c r="V672" i="2"/>
  <c r="V676" i="2"/>
  <c r="V677" i="2"/>
  <c r="V679" i="2"/>
  <c r="V680" i="2"/>
  <c r="V681" i="2"/>
  <c r="V682" i="2"/>
  <c r="V683" i="2"/>
  <c r="V684" i="2"/>
  <c r="V685" i="2"/>
  <c r="V695" i="2"/>
  <c r="V696" i="2"/>
  <c r="V697" i="2"/>
  <c r="V698" i="2"/>
  <c r="V707" i="2"/>
  <c r="V708" i="2"/>
  <c r="V709" i="2"/>
  <c r="V710" i="2"/>
  <c r="V711" i="2"/>
  <c r="V716" i="2"/>
  <c r="V717" i="2"/>
  <c r="V718" i="2"/>
  <c r="V719" i="2"/>
  <c r="V720" i="2"/>
  <c r="V721" i="2"/>
  <c r="V722" i="2"/>
  <c r="V723" i="2"/>
  <c r="V724" i="2"/>
  <c r="V731" i="2"/>
  <c r="V732" i="2"/>
  <c r="V733" i="2"/>
  <c r="V734" i="2"/>
  <c r="V743" i="2"/>
  <c r="V744" i="2"/>
  <c r="V745" i="2"/>
  <c r="V746" i="2"/>
  <c r="V747" i="2"/>
  <c r="V748" i="2"/>
  <c r="V749" i="2"/>
  <c r="V751" i="2"/>
  <c r="V755" i="2"/>
  <c r="V756" i="2"/>
  <c r="V757" i="2"/>
  <c r="V758" i="2"/>
  <c r="V759" i="2"/>
  <c r="V760" i="2"/>
  <c r="V761" i="2"/>
  <c r="V767" i="2"/>
  <c r="V768" i="2"/>
  <c r="V769" i="2"/>
  <c r="V770" i="2"/>
  <c r="V779" i="2"/>
  <c r="V780" i="2"/>
  <c r="V781" i="2"/>
  <c r="V782" i="2"/>
  <c r="V783" i="2"/>
  <c r="V791" i="2"/>
  <c r="V792" i="2"/>
  <c r="V793" i="2"/>
  <c r="V794" i="2"/>
  <c r="V795" i="2"/>
  <c r="V796" i="2"/>
  <c r="V803" i="2"/>
  <c r="V804" i="2"/>
  <c r="V807" i="2"/>
  <c r="V808" i="2"/>
  <c r="V809" i="2"/>
  <c r="V811" i="2"/>
  <c r="V812" i="2"/>
  <c r="V815" i="2"/>
  <c r="V816" i="2"/>
  <c r="V827" i="2"/>
  <c r="V828" i="2"/>
  <c r="V829" i="2"/>
  <c r="V839" i="2"/>
  <c r="V840" i="2"/>
  <c r="V841" i="2"/>
  <c r="V842" i="2"/>
  <c r="V847" i="2"/>
  <c r="V848" i="2"/>
  <c r="V851" i="2"/>
  <c r="V852" i="2"/>
  <c r="V853" i="2"/>
  <c r="V854" i="2"/>
  <c r="V855" i="2"/>
  <c r="V863" i="2"/>
  <c r="V864" i="2"/>
  <c r="V865" i="2"/>
  <c r="V866" i="2"/>
  <c r="V875" i="2"/>
  <c r="V876" i="2"/>
  <c r="V877" i="2"/>
  <c r="V878" i="2"/>
  <c r="V879" i="2"/>
  <c r="V880" i="2"/>
  <c r="V887" i="2"/>
  <c r="V888" i="2"/>
  <c r="V889" i="2"/>
  <c r="V890" i="2"/>
  <c r="V891" i="2"/>
  <c r="V892" i="2"/>
  <c r="V893" i="2"/>
  <c r="V895" i="2"/>
  <c r="V899" i="2"/>
  <c r="V900" i="2"/>
  <c r="V901" i="2"/>
  <c r="V902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B2" i="3"/>
  <c r="C2" i="3"/>
  <c r="D2" i="3"/>
  <c r="E2" i="3"/>
  <c r="F2" i="3"/>
  <c r="G2" i="3"/>
  <c r="H2" i="3"/>
  <c r="I2" i="3"/>
  <c r="J2" i="3"/>
  <c r="K2" i="3"/>
  <c r="L2" i="3"/>
  <c r="N2" i="3"/>
  <c r="A2" i="3"/>
  <c r="C5" i="3"/>
  <c r="A5" i="4"/>
  <c r="M26" i="4"/>
  <c r="K56" i="4"/>
  <c r="B5" i="4"/>
  <c r="U844" i="2" l="1"/>
  <c r="U736" i="2"/>
  <c r="U688" i="2"/>
  <c r="U580" i="2"/>
  <c r="U268" i="2"/>
  <c r="U148" i="2"/>
  <c r="U112" i="2"/>
  <c r="U64" i="2"/>
  <c r="U28" i="2"/>
  <c r="U892" i="2"/>
  <c r="U820" i="2"/>
  <c r="U664" i="2"/>
  <c r="U532" i="2"/>
  <c r="U388" i="2"/>
  <c r="U244" i="2"/>
  <c r="U88" i="2"/>
  <c r="U676" i="2"/>
  <c r="U592" i="2"/>
  <c r="U376" i="2"/>
  <c r="U232" i="2"/>
  <c r="U184" i="2"/>
  <c r="U136" i="2"/>
  <c r="U100" i="2"/>
  <c r="U807" i="2"/>
  <c r="U663" i="2"/>
  <c r="U519" i="2"/>
  <c r="U375" i="2"/>
  <c r="U231" i="2"/>
  <c r="U87" i="2"/>
  <c r="M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1D7BF0-05D7-476C-9B3E-B710DA727107}" keepAlive="1" name="Consulta - Hoja1" description="Conexión a la consulta 'Hoja1' en el libro." type="5" refreshedVersion="8" background="1" saveData="1">
    <dbPr connection="Provider=Microsoft.Mashup.OleDb.1;Data Source=$Workbook$;Location=Hoja1;Extended Properties=&quot;&quot;" command="SELECT * FROM [Hoja1]"/>
  </connection>
</connections>
</file>

<file path=xl/sharedStrings.xml><?xml version="1.0" encoding="utf-8"?>
<sst xmlns="http://schemas.openxmlformats.org/spreadsheetml/2006/main" count="5925" uniqueCount="1166">
  <si>
    <t>ID Cliente</t>
  </si>
  <si>
    <t>Zona</t>
  </si>
  <si>
    <t>País</t>
  </si>
  <si>
    <t>Tipo de producto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</si>
  <si>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</si>
  <si>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</si>
  <si>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</si>
  <si>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</si>
  <si>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</si>
  <si>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</si>
  <si>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</si>
  <si>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C2421</t>
  </si>
  <si>
    <t>Europa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</si>
  <si>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</si>
  <si>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</si>
  <si>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</si>
  <si>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</si>
  <si>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</si>
  <si>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</si>
  <si>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</si>
  <si>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</si>
  <si>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</si>
  <si>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</si>
  <si>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</si>
  <si>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África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</si>
  <si>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</si>
  <si>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</si>
  <si>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</si>
  <si>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</si>
  <si>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</si>
  <si>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</si>
  <si>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</si>
  <si>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</si>
  <si>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</si>
  <si>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</si>
  <si>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</si>
  <si>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</si>
  <si>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</si>
  <si>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</si>
  <si>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</si>
  <si>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</si>
  <si>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Australia</t>
  </si>
  <si>
    <t>Material de oficina</t>
  </si>
  <si>
    <t>C3212</t>
  </si>
  <si>
    <t>Norteamérica</t>
  </si>
  <si>
    <t>Greenland</t>
  </si>
  <si>
    <t>Angola</t>
  </si>
  <si>
    <t>C5218</t>
  </si>
  <si>
    <t>Zambia</t>
  </si>
  <si>
    <t>Kenya</t>
  </si>
  <si>
    <t>Verduras</t>
  </si>
  <si>
    <t>C1229</t>
  </si>
  <si>
    <t>Azerbaijan</t>
  </si>
  <si>
    <t>Mozambique</t>
  </si>
  <si>
    <t>C7310</t>
  </si>
  <si>
    <t>Federated States of Micronesia</t>
  </si>
  <si>
    <t>C5348</t>
  </si>
  <si>
    <t>Dominican Republic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</si>
  <si>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</si>
  <si>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</si>
  <si>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</si>
  <si>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</si>
  <si>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</si>
  <si>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</si>
  <si>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</si>
  <si>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</si>
  <si>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</si>
  <si>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</si>
  <si>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</si>
  <si>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</si>
  <si>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</si>
  <si>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</si>
  <si>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</si>
  <si>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</si>
  <si>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</si>
  <si>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</si>
  <si>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</si>
  <si>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</si>
  <si>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</si>
  <si>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</si>
  <si>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</si>
  <si>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</si>
  <si>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</si>
  <si>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</si>
  <si>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</si>
  <si>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</si>
  <si>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</si>
  <si>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</si>
  <si>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</si>
  <si>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</si>
  <si>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</si>
  <si>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</si>
  <si>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</si>
  <si>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</si>
  <si>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</si>
  <si>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</si>
  <si>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</si>
  <si>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</si>
  <si>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</si>
  <si>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</si>
  <si>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</si>
  <si>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</si>
  <si>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</si>
  <si>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</si>
  <si>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</si>
  <si>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</si>
  <si>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</si>
  <si>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</si>
  <si>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</si>
  <si>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</si>
  <si>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</si>
  <si>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</si>
  <si>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</si>
  <si>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</si>
  <si>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</si>
  <si>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</si>
  <si>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</si>
  <si>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</si>
  <si>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</si>
  <si>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</si>
  <si>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</si>
  <si>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</si>
  <si>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</si>
  <si>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</si>
  <si>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</si>
  <si>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</si>
  <si>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</si>
  <si>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</si>
  <si>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</si>
  <si>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</si>
  <si>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</si>
  <si>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</si>
  <si>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</si>
  <si>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</si>
  <si>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</si>
  <si>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</si>
  <si>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</si>
  <si>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</si>
  <si>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</si>
  <si>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</si>
  <si>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</si>
  <si>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</si>
  <si>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</si>
  <si>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</si>
  <si>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</si>
  <si>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</si>
  <si>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</si>
  <si>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</si>
  <si>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</si>
  <si>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</si>
  <si>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</si>
  <si>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</si>
  <si>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</si>
  <si>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</si>
  <si>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</si>
  <si>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</si>
  <si>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</si>
  <si>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</si>
  <si>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</si>
  <si>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</si>
  <si>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</si>
  <si>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</si>
  <si>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</si>
  <si>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</si>
  <si>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</si>
  <si>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</si>
  <si>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</si>
  <si>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</si>
  <si>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</si>
  <si>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</si>
  <si>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</si>
  <si>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</si>
  <si>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</si>
  <si>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</si>
  <si>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</si>
  <si>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</si>
  <si>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</si>
  <si>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</si>
  <si>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</si>
  <si>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</si>
  <si>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</si>
  <si>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</si>
  <si>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</si>
  <si>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</si>
  <si>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</si>
  <si>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</si>
  <si>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</si>
  <si>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</si>
  <si>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</si>
  <si>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</si>
  <si>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</si>
  <si>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</si>
  <si>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</si>
  <si>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</si>
  <si>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</si>
  <si>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</si>
  <si>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</si>
  <si>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</si>
  <si>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</si>
  <si>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</si>
  <si>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</si>
  <si>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</si>
  <si>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</si>
  <si>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</si>
  <si>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</si>
  <si>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</si>
  <si>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</si>
  <si>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</si>
  <si>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</si>
  <si>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</si>
  <si>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</si>
  <si>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</si>
  <si>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</si>
  <si>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</si>
  <si>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</si>
  <si>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</si>
  <si>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</si>
  <si>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</si>
  <si>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</si>
  <si>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</si>
  <si>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</si>
  <si>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</si>
  <si>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</si>
  <si>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</si>
  <si>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</si>
  <si>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</si>
  <si>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</si>
  <si>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</si>
  <si>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</si>
  <si>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</si>
  <si>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</si>
  <si>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</si>
  <si>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</si>
  <si>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</si>
  <si>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</si>
  <si>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</si>
  <si>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</si>
  <si>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</si>
  <si>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</si>
  <si>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</si>
  <si>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</si>
  <si>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</si>
  <si>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</si>
  <si>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</si>
  <si>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</si>
  <si>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</si>
  <si>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</si>
  <si>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</si>
  <si>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</si>
  <si>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</si>
  <si>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</si>
  <si>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</si>
  <si>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</si>
  <si>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</si>
  <si>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</si>
  <si>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</si>
  <si>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</si>
  <si>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</si>
  <si>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</si>
  <si>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</si>
  <si>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</si>
  <si>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</si>
  <si>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</si>
  <si>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</si>
  <si>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</si>
  <si>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</si>
  <si>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</si>
  <si>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</si>
  <si>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</si>
  <si>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</si>
  <si>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</si>
  <si>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</si>
  <si>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</si>
  <si>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</si>
  <si>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</si>
  <si>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</si>
  <si>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</si>
  <si>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</si>
  <si>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</si>
  <si>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</si>
  <si>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</si>
  <si>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</si>
  <si>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</si>
  <si>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</si>
  <si>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</si>
  <si>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</si>
  <si>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</si>
  <si>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</si>
  <si>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</si>
  <si>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</si>
  <si>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</si>
  <si>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</si>
  <si>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</si>
  <si>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</si>
  <si>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</si>
  <si>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</si>
  <si>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</si>
  <si>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</si>
  <si>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</si>
  <si>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</si>
  <si>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</si>
  <si>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</si>
  <si>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</si>
  <si>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</si>
  <si>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</si>
  <si>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</si>
  <si>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</si>
  <si>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</si>
  <si>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</si>
  <si>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</si>
  <si>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</si>
  <si>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C7110</t>
  </si>
  <si>
    <t>Somalia</t>
  </si>
  <si>
    <t>C9962</t>
  </si>
  <si>
    <t>Cyprus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</si>
  <si>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</si>
  <si>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</si>
  <si>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</si>
  <si>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</si>
  <si>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</si>
  <si>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</si>
  <si>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</si>
  <si>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</si>
  <si>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</si>
  <si>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</si>
  <si>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</si>
  <si>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</si>
  <si>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C6878</t>
  </si>
  <si>
    <t>C9238</t>
  </si>
  <si>
    <t>C7450</t>
  </si>
  <si>
    <t>Solomon Islands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</si>
  <si>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</si>
  <si>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</si>
  <si>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</si>
  <si>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</si>
  <si>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</si>
  <si>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</si>
  <si>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</si>
  <si>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</si>
  <si>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</si>
  <si>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</si>
  <si>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</si>
  <si>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</si>
  <si>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</si>
  <si>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</si>
  <si>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</si>
  <si>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</si>
  <si>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</si>
  <si>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</si>
  <si>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</si>
  <si>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</si>
  <si>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</si>
  <si>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</si>
  <si>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</si>
  <si>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</si>
  <si>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</si>
  <si>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</si>
  <si>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</si>
  <si>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</si>
  <si>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</si>
  <si>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</si>
  <si>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</si>
  <si>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</si>
  <si>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</si>
  <si>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</si>
  <si>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</si>
  <si>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</si>
  <si>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</si>
  <si>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</si>
  <si>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</si>
  <si>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</si>
  <si>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</si>
  <si>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</si>
  <si>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</si>
  <si>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</si>
  <si>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</si>
  <si>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</si>
  <si>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</si>
  <si>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</si>
  <si>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</si>
  <si>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</si>
  <si>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</si>
  <si>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</si>
  <si>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</si>
  <si>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</si>
  <si>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</si>
  <si>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</si>
  <si>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</si>
  <si>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</si>
  <si>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</si>
  <si>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</si>
  <si>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</si>
  <si>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</si>
  <si>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</si>
  <si>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</si>
  <si>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</si>
  <si>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</si>
  <si>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</si>
  <si>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</si>
  <si>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</si>
  <si>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</si>
  <si>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</si>
  <si>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C2649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</si>
  <si>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</si>
  <si>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</si>
  <si>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</si>
  <si>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</si>
  <si>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</si>
  <si>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</si>
  <si>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</si>
  <si>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</si>
  <si>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</si>
  <si>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</si>
  <si>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Iceland</t>
  </si>
  <si>
    <t>C1893</t>
  </si>
  <si>
    <t>C1118</t>
  </si>
  <si>
    <t>C4697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</si>
  <si>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</si>
  <si>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</si>
  <si>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</si>
  <si>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</si>
  <si>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</si>
  <si>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</si>
  <si>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</si>
  <si>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</si>
  <si>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</si>
  <si>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</si>
  <si>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</si>
  <si>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</si>
  <si>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</si>
  <si>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</si>
  <si>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</si>
  <si>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</si>
  <si>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</si>
  <si>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</si>
  <si>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</si>
  <si>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</si>
  <si>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</si>
  <si>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</si>
  <si>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</si>
  <si>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</si>
  <si>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</si>
  <si>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</si>
  <si>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</si>
  <si>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</si>
  <si>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</si>
  <si>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</si>
  <si>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</si>
  <si>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</si>
  <si>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</si>
  <si>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</si>
  <si>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</si>
  <si>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</si>
  <si>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</si>
  <si>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</si>
  <si>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</si>
  <si>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</si>
  <si>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</si>
  <si>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</si>
  <si>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</si>
  <si>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</si>
  <si>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</si>
  <si>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</si>
  <si>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</si>
  <si>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</si>
  <si>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</si>
  <si>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</si>
  <si>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</si>
  <si>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</si>
  <si>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</si>
  <si>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</si>
  <si>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</si>
  <si>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</si>
  <si>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</si>
  <si>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</si>
  <si>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</si>
  <si>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</si>
  <si>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</si>
  <si>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</si>
  <si>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</si>
  <si>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</si>
  <si>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</si>
  <si>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</si>
  <si>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</si>
  <si>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</si>
  <si>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</si>
  <si>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</si>
  <si>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</si>
  <si>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</si>
  <si>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</si>
  <si>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</si>
  <si>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</si>
  <si>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</si>
  <si>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</si>
  <si>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</si>
  <si>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C6739</t>
  </si>
  <si>
    <t>C5678</t>
  </si>
  <si>
    <t>C8039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</si>
  <si>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</si>
  <si>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</si>
  <si>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</si>
  <si>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</si>
  <si>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</si>
  <si>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</si>
  <si>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</si>
  <si>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</si>
  <si>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</si>
  <si>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</si>
  <si>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</si>
  <si>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</si>
  <si>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</si>
  <si>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</si>
  <si>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</si>
  <si>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</si>
  <si>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</si>
  <si>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</si>
  <si>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</si>
  <si>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</si>
  <si>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</si>
  <si>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</si>
  <si>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</si>
  <si>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</si>
  <si>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</si>
  <si>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</si>
  <si>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</si>
  <si>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</si>
  <si>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</si>
  <si>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</si>
  <si>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</si>
  <si>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</si>
  <si>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</si>
  <si>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</si>
  <si>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</si>
  <si>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</si>
  <si>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</si>
  <si>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</si>
  <si>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</si>
  <si>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</si>
  <si>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</si>
  <si>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</si>
  <si>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</si>
  <si>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</si>
  <si>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</si>
  <si>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</si>
  <si>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</si>
  <si>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</si>
  <si>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</si>
  <si>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</si>
  <si>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</si>
  <si>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</si>
  <si>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</si>
  <si>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</si>
  <si>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</si>
  <si>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</si>
  <si>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</si>
  <si>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</si>
  <si>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</si>
  <si>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</si>
  <si>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</si>
  <si>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</si>
  <si>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</si>
  <si>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C3537</t>
  </si>
  <si>
    <t>C4847</t>
  </si>
  <si>
    <t>C9457</t>
  </si>
  <si>
    <t>C2711</t>
  </si>
  <si>
    <t>C2156</t>
  </si>
  <si>
    <t>C8044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</si>
  <si>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</si>
  <si>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</si>
  <si>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</si>
  <si>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</si>
  <si>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</si>
  <si>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</si>
  <si>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</si>
  <si>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</si>
  <si>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</si>
  <si>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</si>
  <si>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</si>
  <si>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</si>
  <si>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</si>
  <si>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</si>
  <si>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</si>
  <si>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</si>
  <si>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</si>
  <si>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</si>
  <si>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</si>
  <si>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</si>
  <si>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</si>
  <si>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</si>
  <si>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</si>
  <si>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</si>
  <si>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</si>
  <si>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</si>
  <si>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</si>
  <si>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</si>
  <si>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</si>
  <si>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</si>
  <si>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</si>
  <si>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</si>
  <si>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</si>
  <si>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</si>
  <si>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</si>
  <si>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</si>
  <si>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</si>
  <si>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</si>
  <si>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</si>
  <si>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</si>
  <si>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</si>
  <si>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</si>
  <si>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</si>
  <si>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</si>
  <si>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</si>
  <si>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</si>
  <si>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</si>
  <si>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</si>
  <si>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</si>
  <si>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</si>
  <si>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</si>
  <si>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</si>
  <si>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</si>
  <si>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</si>
  <si>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</si>
  <si>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</si>
  <si>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</si>
  <si>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</si>
  <si>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</si>
  <si>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</si>
  <si>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</si>
  <si>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</si>
  <si>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</si>
  <si>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</si>
  <si>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</si>
  <si>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</si>
  <si>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</si>
  <si>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</si>
  <si>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</si>
  <si>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</si>
  <si>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</si>
  <si>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</si>
  <si>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</si>
  <si>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</si>
  <si>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</si>
  <si>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</si>
  <si>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</si>
  <si>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</si>
  <si>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</si>
  <si>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</si>
  <si>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</si>
  <si>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</si>
  <si>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</si>
  <si>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</si>
  <si>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</si>
  <si>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</si>
  <si>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</si>
  <si>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</si>
  <si>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</si>
  <si>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</si>
  <si>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</si>
  <si>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</si>
  <si>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</si>
  <si>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</si>
  <si>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</si>
  <si>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</si>
  <si>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</si>
  <si>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</si>
  <si>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</si>
  <si>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</si>
  <si>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</si>
  <si>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</si>
  <si>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</si>
  <si>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</si>
  <si>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</si>
  <si>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</si>
  <si>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</si>
  <si>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</si>
  <si>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</si>
  <si>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</si>
  <si>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</si>
  <si>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</si>
  <si>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</si>
  <si>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</si>
  <si>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</si>
  <si>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</si>
  <si>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</si>
  <si>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</si>
  <si>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</si>
  <si>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</si>
  <si>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</si>
  <si>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</si>
  <si>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</si>
  <si>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</si>
  <si>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</si>
  <si>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</si>
  <si>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</si>
  <si>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</si>
  <si>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</si>
  <si>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</si>
  <si>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</si>
  <si>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</si>
  <si>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</si>
  <si>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</si>
  <si>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</si>
  <si>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</si>
  <si>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</si>
  <si>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</si>
  <si>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</si>
  <si>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</si>
  <si>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C7908</t>
  </si>
  <si>
    <t>C5674</t>
  </si>
  <si>
    <t>C2279</t>
  </si>
  <si>
    <t>C8520</t>
  </si>
  <si>
    <t>C8899</t>
  </si>
  <si>
    <t>C2119</t>
  </si>
  <si>
    <t>C5586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</si>
  <si>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</si>
  <si>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</si>
  <si>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</si>
  <si>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</si>
  <si>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</si>
  <si>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</si>
  <si>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</si>
  <si>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</si>
  <si>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</si>
  <si>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</si>
  <si>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</si>
  <si>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</si>
  <si>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</si>
  <si>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</si>
  <si>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</si>
  <si>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</si>
  <si>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</si>
  <si>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</si>
  <si>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</si>
  <si>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</si>
  <si>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</si>
  <si>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</si>
  <si>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</si>
  <si>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</si>
  <si>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</si>
  <si>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</si>
  <si>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</si>
  <si>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</si>
  <si>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</si>
  <si>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</si>
  <si>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</si>
  <si>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</si>
  <si>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</si>
  <si>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</si>
  <si>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</si>
  <si>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</si>
  <si>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</si>
  <si>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</si>
  <si>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</si>
  <si>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</si>
  <si>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</si>
  <si>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</si>
  <si>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</si>
  <si>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</si>
  <si>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</si>
  <si>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</si>
  <si>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</si>
  <si>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</si>
  <si>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</si>
  <si>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</si>
  <si>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</si>
  <si>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</si>
  <si>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</si>
  <si>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</si>
  <si>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</si>
  <si>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</si>
  <si>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</si>
  <si>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</si>
  <si>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</si>
  <si>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</si>
  <si>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</si>
  <si>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</si>
  <si>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</si>
  <si>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</si>
  <si>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</si>
  <si>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</si>
  <si>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</si>
  <si>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</si>
  <si>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</si>
  <si>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</si>
  <si>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</si>
  <si>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</si>
  <si>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</si>
  <si>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</si>
  <si>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</si>
  <si>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</si>
  <si>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</si>
  <si>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</si>
  <si>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</si>
  <si>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</si>
  <si>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</si>
  <si>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</si>
  <si>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</si>
  <si>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</si>
  <si>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</si>
  <si>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</si>
  <si>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</si>
  <si>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</si>
  <si>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</si>
  <si>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</si>
  <si>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</si>
  <si>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</si>
  <si>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</si>
  <si>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</si>
  <si>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</si>
  <si>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</si>
  <si>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</si>
  <si>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</si>
  <si>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</si>
  <si>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</si>
  <si>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</si>
  <si>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</si>
  <si>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</si>
  <si>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</si>
  <si>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</si>
  <si>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</si>
  <si>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</si>
  <si>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</si>
  <si>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</si>
  <si>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</si>
  <si>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</si>
  <si>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</si>
  <si>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</si>
  <si>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</si>
  <si>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</si>
  <si>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</si>
  <si>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</si>
  <si>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</si>
  <si>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</si>
  <si>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</si>
  <si>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</si>
  <si>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</si>
  <si>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</si>
  <si>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</si>
  <si>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</si>
  <si>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</si>
  <si>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</si>
  <si>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</si>
  <si>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</si>
  <si>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</si>
  <si>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</si>
  <si>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</si>
  <si>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</si>
  <si>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</si>
  <si>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</si>
  <si>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</si>
  <si>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</si>
  <si>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</si>
  <si>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</si>
  <si>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</si>
  <si>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</si>
  <si>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</si>
  <si>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</si>
  <si>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</si>
  <si>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</si>
  <si>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</si>
  <si>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</si>
  <si>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</si>
  <si>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</si>
  <si>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</si>
  <si>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</si>
  <si>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</si>
  <si>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</si>
  <si>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</si>
  <si>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</si>
  <si>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</si>
  <si>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</si>
  <si>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</si>
  <si>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</si>
  <si>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</si>
  <si>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</si>
  <si>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</si>
  <si>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</si>
  <si>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</si>
  <si>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</si>
  <si>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</si>
  <si>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</si>
  <si>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</si>
  <si>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</si>
  <si>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</si>
  <si>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</si>
  <si>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</si>
  <si>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</si>
  <si>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</si>
  <si>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</si>
  <si>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</si>
  <si>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</si>
  <si>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</si>
  <si>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</si>
  <si>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</si>
  <si>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</si>
  <si>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</si>
  <si>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</si>
  <si>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</si>
  <si>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</si>
  <si>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</si>
  <si>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</si>
  <si>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</si>
  <si>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</si>
  <si>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</si>
  <si>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</si>
  <si>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</si>
  <si>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</si>
  <si>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</si>
  <si>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</si>
  <si>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</si>
  <si>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</si>
  <si>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</si>
  <si>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</si>
  <si>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</si>
  <si>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</si>
  <si>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</si>
  <si>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</si>
  <si>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</si>
  <si>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</si>
  <si>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</si>
  <si>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</si>
  <si>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</si>
  <si>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</si>
  <si>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</si>
  <si>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</si>
  <si>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C9950</t>
  </si>
  <si>
    <t>C1485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</si>
  <si>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</si>
  <si>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</si>
  <si>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</si>
  <si>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</si>
  <si>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</si>
  <si>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</si>
  <si>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</si>
  <si>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</si>
  <si>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</si>
  <si>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</si>
  <si>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</si>
  <si>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</si>
  <si>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</si>
  <si>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</si>
  <si>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</si>
  <si>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</si>
  <si>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</si>
  <si>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</si>
  <si>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</si>
  <si>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</si>
  <si>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</si>
  <si>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</si>
  <si>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</si>
  <si>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</si>
  <si>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</si>
  <si>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</si>
  <si>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</si>
  <si>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</si>
  <si>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</si>
  <si>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</si>
  <si>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</si>
  <si>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</si>
  <si>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</si>
  <si>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</si>
  <si>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</si>
  <si>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</si>
  <si>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</si>
  <si>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</si>
  <si>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</si>
  <si>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</si>
  <si>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</si>
  <si>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</si>
  <si>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</si>
  <si>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</si>
  <si>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</si>
  <si>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</si>
  <si>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</si>
  <si>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</si>
  <si>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</si>
  <si>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</si>
  <si>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</si>
  <si>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</si>
  <si>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</si>
  <si>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</si>
  <si>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</si>
  <si>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</si>
  <si>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</si>
  <si>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</si>
  <si>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</si>
  <si>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</si>
  <si>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</si>
  <si>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</si>
  <si>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</si>
  <si>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</si>
  <si>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</si>
  <si>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</si>
  <si>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</si>
  <si>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</si>
  <si>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</si>
  <si>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</si>
  <si>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</si>
  <si>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</si>
  <si>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</si>
  <si>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</si>
  <si>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</si>
  <si>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</si>
  <si>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</si>
  <si>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</si>
  <si>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</si>
  <si>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</si>
  <si>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</si>
  <si>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</si>
  <si>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</si>
  <si>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</si>
  <si>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</si>
  <si>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</si>
  <si>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</si>
  <si>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</si>
  <si>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</si>
  <si>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</si>
  <si>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</si>
  <si>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</si>
  <si>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</si>
  <si>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</si>
  <si>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</si>
  <si>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</si>
  <si>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</si>
  <si>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</si>
  <si>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</si>
  <si>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</si>
  <si>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</si>
  <si>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</si>
  <si>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</si>
  <si>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</si>
  <si>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</si>
  <si>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</si>
  <si>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</si>
  <si>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</si>
  <si>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</si>
  <si>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</si>
  <si>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</si>
  <si>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</si>
  <si>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</si>
  <si>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</si>
  <si>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</si>
  <si>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</si>
  <si>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</si>
  <si>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</si>
  <si>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</si>
  <si>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</si>
  <si>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</si>
  <si>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</si>
  <si>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</si>
  <si>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</si>
  <si>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</si>
  <si>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</si>
  <si>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</si>
  <si>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</si>
  <si>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</si>
  <si>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</si>
  <si>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</si>
  <si>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</si>
  <si>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</si>
  <si>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</si>
  <si>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</si>
  <si>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</si>
  <si>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</si>
  <si>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</si>
  <si>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</si>
  <si>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</si>
  <si>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</si>
  <si>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</si>
  <si>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</si>
  <si>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</si>
  <si>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</si>
  <si>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</si>
  <si>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</si>
  <si>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</si>
  <si>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</si>
  <si>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</si>
  <si>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</si>
  <si>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</si>
  <si>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</si>
  <si>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</si>
  <si>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</si>
  <si>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</si>
  <si>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</si>
  <si>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</si>
  <si>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</si>
  <si>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</si>
  <si>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</si>
  <si>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</si>
  <si>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</si>
  <si>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</si>
  <si>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</si>
  <si>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</si>
  <si>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</si>
  <si>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</si>
  <si>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</si>
  <si>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</si>
  <si>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</si>
  <si>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</si>
  <si>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</si>
  <si>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</si>
  <si>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</si>
  <si>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</si>
  <si>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</si>
  <si>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</si>
  <si>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</si>
  <si>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</si>
  <si>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</si>
  <si>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</si>
  <si>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</si>
  <si>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</si>
  <si>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</si>
  <si>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</si>
  <si>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</si>
  <si>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</si>
  <si>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</si>
  <si>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</si>
  <si>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</si>
  <si>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</si>
  <si>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</si>
  <si>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</si>
  <si>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</si>
  <si>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</si>
  <si>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Importe Coste total</t>
  </si>
  <si>
    <t>Cuenta de ID Cliente</t>
  </si>
  <si>
    <t>Cliente</t>
  </si>
  <si>
    <t>Días servicio</t>
  </si>
  <si>
    <t>Clientes ID</t>
  </si>
  <si>
    <t>Beneficio Total</t>
  </si>
  <si>
    <t>Suma de Beneficio Total</t>
  </si>
  <si>
    <t>Etiquetas de fila</t>
  </si>
  <si>
    <t>Total general</t>
  </si>
  <si>
    <t>Cuenta de ID Pedido</t>
  </si>
  <si>
    <t>Cuenta de Tipo de producto</t>
  </si>
  <si>
    <t>Etiquetas de columna</t>
  </si>
  <si>
    <t>Promedio de Días servicio</t>
  </si>
  <si>
    <t>Pedidos por categoría de producto:</t>
  </si>
  <si>
    <t>Cada cliente realiza un solo pedido:</t>
  </si>
  <si>
    <t>Beneficio por tipo de producto y canal de venta:</t>
  </si>
  <si>
    <t>Pedidos por prioridad:</t>
  </si>
  <si>
    <t>Coste unitario producto por canal de venta:</t>
  </si>
  <si>
    <t>Promedio de tiempo de entrega por prioridad:</t>
  </si>
  <si>
    <t>Ventas totales por zona:</t>
  </si>
  <si>
    <t>Pedidos totales por zona:</t>
  </si>
  <si>
    <t>Pedidos de cada categoría por zonas:</t>
  </si>
  <si>
    <t>Pedidos por tipos de producto y canal de ventas:</t>
  </si>
  <si>
    <t>Pedidos por tipo de producto y prioridad:</t>
  </si>
  <si>
    <t>Beneficios totales por zona:</t>
  </si>
  <si>
    <t>Importe Ventas Totales (M)</t>
  </si>
  <si>
    <t>Importe Coste Total (M)</t>
  </si>
  <si>
    <t>Beneficio Total (M)</t>
  </si>
  <si>
    <t>Suma de Beneficio Total (M)</t>
  </si>
  <si>
    <t>Suma de Importe Ventas Totales (M)</t>
  </si>
  <si>
    <t>Ventas por tipo de producto y canal de venta:</t>
  </si>
  <si>
    <t>% Beneficio por producto</t>
  </si>
  <si>
    <t>Año pedido</t>
  </si>
  <si>
    <t>Promedio de % Beneficio por producto</t>
  </si>
  <si>
    <t>Suma de Coste unitario</t>
  </si>
  <si>
    <t>Suma de Importe Coste total</t>
  </si>
  <si>
    <t>Productos</t>
  </si>
  <si>
    <t>Coste unitario promedio</t>
  </si>
  <si>
    <t/>
  </si>
  <si>
    <t>Producto</t>
  </si>
  <si>
    <t>Pedidos</t>
  </si>
  <si>
    <t>Beneficio unitario</t>
  </si>
  <si>
    <t>Mes del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</si>
</sst>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#,##0\ &quot;€&quot;"/>
    <numFmt numFmtId="166" formatCode="0.0%"/>
    <numFmt numFmtId="167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3" borderId="2" xfId="0" applyFont="1" applyFill="1" applyBorder="1"/>
    <xf numFmtId="0" fontId="2" fillId="3" borderId="3" xfId="0" applyFont="1" applyFill="1" applyBorder="1"/>
    <xf numFmtId="3" fontId="2" fillId="3" borderId="2" xfId="0" applyNumberFormat="1" applyFont="1" applyFill="1" applyBorder="1"/>
    <xf numFmtId="164" fontId="2" fillId="3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0" fontId="0" fillId="4" borderId="0" xfId="0" applyFill="1"/>
    <xf numFmtId="165" fontId="0" fillId="0" borderId="4" xfId="0" applyNumberFormat="1" applyBorder="1"/>
    <xf numFmtId="0" fontId="4" fillId="0" borderId="0" xfId="0" pivotButton="1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5" formatCode="#,##0\ &quot;€&quot;"/>
    </dxf>
    <dxf>
      <numFmt numFmtId="166" formatCode="0.0%"/>
    </dxf>
    <dxf>
      <numFmt numFmtId="164" formatCode="#,##0.00\ &quot;€&quot;"/>
    </dxf>
    <dxf>
      <numFmt numFmtId="165" formatCode="#,##0\ &quot;€&quot;"/>
    </dxf>
    <dxf>
      <numFmt numFmtId="164" formatCode="#,##0.00\ &quot;€&quot;"/>
    </dxf>
    <dxf>
      <numFmt numFmtId="165" formatCode="#,##0\ &quot;€&quot;"/>
    </dxf>
    <dxf>
      <numFmt numFmtId="164" formatCode="#,##0.00\ &quot;€&quot;"/>
    </dxf>
    <dxf>
      <numFmt numFmtId="165" formatCode="#,##0\ &quot;€&quot;"/>
    </dxf>
    <dxf>
      <numFmt numFmtId="164" formatCode="#,##0.00\ &quot;€&quot;"/>
    </dxf>
    <dxf>
      <numFmt numFmtId="164" formatCode="#,##0.00\ &quot;€&quot;"/>
    </dxf>
    <dxf>
      <numFmt numFmtId="3" formatCode="#,##0"/>
    </dxf>
    <dxf>
      <numFmt numFmtId="19" formatCode="d/m/yyyy"/>
    </dxf>
    <dxf>
      <numFmt numFmtId="19" formatCode="d/m/yyyy"/>
    </dxf>
    <dxf>
      <numFmt numFmtId="30" formatCode="@"/>
      <alignment horizontal="center" vertical="bottom" textRotation="0" wrapText="0" indent="0" justifyLastLine="0" shrinkToFit="0" readingOrder="0"/>
    </dxf>
    <dxf>
      <numFmt numFmtId="167" formatCode="dd/mm/yy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i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[EJERCICIO_3.1.xlsx]Tablas dinámicas!TablaDinámica3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 pedidos por categoría producto</a:t>
            </a:r>
            <a:r>
              <a:rPr lang="es-ES" baseline="0"/>
              <a:t> y canal venta: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73096749223006"/>
          <c:y val="0.11695010637403511"/>
          <c:w val="0.83701534646506126"/>
          <c:h val="0.510885574687557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dinámicas'!$F$10:$F$11</c:f>
              <c:strCache>
                <c:ptCount val="1"/>
                <c:pt idx="0">
                  <c:v>Offline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dinámicas'!$E$12:$E$24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dinámicas'!$F$12:$F$24</c:f>
              <c:numCache>
                <c:formatCode>General</c:formatCode>
                <c:ptCount val="12"/>
                <c:pt idx="0">
                  <c:v>27</c:v>
                </c:pt>
                <c:pt idx="1">
                  <c:v>34</c:v>
                </c:pt>
                <c:pt idx="2">
                  <c:v>45</c:v>
                </c:pt>
                <c:pt idx="3">
                  <c:v>46</c:v>
                </c:pt>
                <c:pt idx="4">
                  <c:v>28</c:v>
                </c:pt>
                <c:pt idx="5">
                  <c:v>41</c:v>
                </c:pt>
                <c:pt idx="6">
                  <c:v>37</c:v>
                </c:pt>
                <c:pt idx="7">
                  <c:v>39</c:v>
                </c:pt>
                <c:pt idx="8">
                  <c:v>38</c:v>
                </c:pt>
                <c:pt idx="9">
                  <c:v>42</c:v>
                </c:pt>
                <c:pt idx="10">
                  <c:v>53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7-477A-8B8B-114B0B017848}"/>
            </c:ext>
          </c:extLst>
        </c:ser>
        <c:ser>
          <c:idx val="1"/>
          <c:order val="1"/>
          <c:tx>
            <c:strRef>
              <c:f>'Tablas dinámicas'!$G$10:$G$11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dinámicas'!$E$12:$E$24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dinámicas'!$G$12:$G$24</c:f>
              <c:numCache>
                <c:formatCode>General</c:formatCode>
                <c:ptCount val="12"/>
                <c:pt idx="0">
                  <c:v>39</c:v>
                </c:pt>
                <c:pt idx="1">
                  <c:v>43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36</c:v>
                </c:pt>
                <c:pt idx="6">
                  <c:v>33</c:v>
                </c:pt>
                <c:pt idx="7">
                  <c:v>42</c:v>
                </c:pt>
                <c:pt idx="8">
                  <c:v>34</c:v>
                </c:pt>
                <c:pt idx="9">
                  <c:v>29</c:v>
                </c:pt>
                <c:pt idx="10">
                  <c:v>26</c:v>
                </c:pt>
                <c:pt idx="1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7-477A-8B8B-114B0B0178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90045776"/>
        <c:axId val="990044816"/>
      </c:barChart>
      <c:catAx>
        <c:axId val="99004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0044816"/>
        <c:crosses val="autoZero"/>
        <c:auto val="1"/>
        <c:lblAlgn val="ctr"/>
        <c:lblOffset val="100"/>
        <c:noMultiLvlLbl val="0"/>
      </c:catAx>
      <c:valAx>
        <c:axId val="990044816"/>
        <c:scaling>
          <c:orientation val="minMax"/>
        </c:scaling>
        <c:delete val="1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90045776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11515204562754"/>
          <c:y val="0.79583784474327368"/>
          <c:w val="0.19433782217997458"/>
          <c:h val="0.183444125284110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[EJERCICIO_3.1.xlsx]Hoja2!Tabla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"% Beneficio por producto" por "Prioridad" y "Canal de venta"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Hoja2!$B$2:$B$3</c:f>
              <c:strCache>
                <c:ptCount val="1"/>
                <c:pt idx="0">
                  <c:v>Offline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Hoja2!$A$4:$A$8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Crítica</c:v>
                </c:pt>
                <c:pt idx="3">
                  <c:v>Media</c:v>
                </c:pt>
              </c:strCache>
            </c:strRef>
          </c:cat>
          <c:val>
            <c:numRef>
              <c:f>Hoja2!$B$4:$B$8</c:f>
              <c:numCache>
                <c:formatCode>0.0%</c:formatCode>
                <c:ptCount val="4"/>
                <c:pt idx="0">
                  <c:v>0.66491440301475779</c:v>
                </c:pt>
                <c:pt idx="1">
                  <c:v>0.66215019889481586</c:v>
                </c:pt>
                <c:pt idx="2">
                  <c:v>0.66133054841611827</c:v>
                </c:pt>
                <c:pt idx="3">
                  <c:v>0.63844863612968483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3-4810-9AE6-A6E830F1A99C}"/>
            </c:ext>
          </c:extLst>
        </c:ser>
        <c:ser>
          <c:idx val="1"/>
          <c:order val="1"/>
          <c:tx>
            <c:strRef>
              <c:f>Hoja2!$C$2:$C$3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Hoja2!$A$4:$A$8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Crítica</c:v>
                </c:pt>
                <c:pt idx="3">
                  <c:v>Media</c:v>
                </c:pt>
              </c:strCache>
            </c:strRef>
          </c:cat>
          <c:val>
            <c:numRef>
              <c:f>Hoja2!$C$4:$C$8</c:f>
              <c:numCache>
                <c:formatCode>0.0%</c:formatCode>
                <c:ptCount val="4"/>
                <c:pt idx="0">
                  <c:v>0.65377547492243748</c:v>
                </c:pt>
                <c:pt idx="1">
                  <c:v>0.66938351705124899</c:v>
                </c:pt>
                <c:pt idx="2">
                  <c:v>0.63744477245045317</c:v>
                </c:pt>
                <c:pt idx="3">
                  <c:v>0.66258745064138647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3-4810-9AE6-A6E830F1A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254162399"/>
        <c:axId val="1254164799"/>
      </c:barChart>
      <c:catAx>
        <c:axId val="125416239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Prioridad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4164799"/>
        <c:crosses val="autoZero"/>
        <c:auto val="1"/>
        <c:lblAlgn val="ctr"/>
        <c:lblOffset val="100"/>
        <c:noMultiLvlLbl val="0"/>
      </c:catAx>
      <c:valAx>
        <c:axId val="125416479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Beneficio por producto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416239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[EJERCICIO_3.1.xlsx]Hoja3!Tabla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"Coste unitario" por "Zona"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Hoja3!$A$3:$A$9</c:f>
              <c:strCache>
                <c:ptCount val="6"/>
                <c:pt idx="0">
                  <c:v>África</c:v>
                </c:pt>
                <c:pt idx="1">
                  <c:v>Europa</c:v>
                </c:pt>
                <c:pt idx="2">
                  <c:v>Asia</c:v>
                </c:pt>
                <c:pt idx="3">
                  <c:v>Australia y Oceanía</c:v>
                </c:pt>
                <c:pt idx="4">
                  <c:v>Centroamérica y Caribe</c:v>
                </c:pt>
                <c:pt idx="5">
                  <c:v>Norteamérica</c:v>
                </c:pt>
              </c:strCache>
            </c:strRef>
          </c:cat>
          <c:val>
            <c:numRef>
              <c:f>Hoja3!$B$3:$B$9</c:f>
              <c:numCache>
                <c:formatCode>#,##0.00\ "€"</c:formatCode>
                <c:ptCount val="6"/>
                <c:pt idx="0">
                  <c:v>60283.999999999956</c:v>
                </c:pt>
                <c:pt idx="1">
                  <c:v>38810.99</c:v>
                </c:pt>
                <c:pt idx="2">
                  <c:v>24558.100000000002</c:v>
                </c:pt>
                <c:pt idx="3">
                  <c:v>18012.630000000016</c:v>
                </c:pt>
                <c:pt idx="4">
                  <c:v>16724.220000000012</c:v>
                </c:pt>
                <c:pt idx="5">
                  <c:v>4823.6400000000003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F-4B74-A6C4-E645FEEAF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54164319"/>
        <c:axId val="634105583"/>
      </c:barChart>
      <c:catAx>
        <c:axId val="125416431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Zona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105583"/>
        <c:crosses val="autoZero"/>
        <c:auto val="1"/>
        <c:lblAlgn val="ctr"/>
        <c:lblOffset val="100"/>
        <c:noMultiLvlLbl val="0"/>
      </c:catAx>
      <c:valAx>
        <c:axId val="63410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unitario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4164319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[EJERCICIO_3.1.xlsx]Tablas dinámicas!TablaDinámica9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'Tablas dinámicas'!$B$29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20-4017-9BE8-3FE92C8441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20-4017-9BE8-3FE92C8441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20-4017-9BE8-3FE92C8441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20-4017-9BE8-3FE92C84415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dinámicas'!$A$30:$A$34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Crítica</c:v>
                </c:pt>
                <c:pt idx="3">
                  <c:v>Media</c:v>
                </c:pt>
              </c:strCache>
            </c:strRef>
          </c:cat>
          <c:val>
            <c:numRef>
              <c:f>'Tablas dinámicas'!$B$30:$B$34</c:f>
              <c:numCache>
                <c:formatCode>General</c:formatCode>
                <c:ptCount val="4"/>
                <c:pt idx="0">
                  <c:v>220</c:v>
                </c:pt>
                <c:pt idx="1">
                  <c:v>238</c:v>
                </c:pt>
                <c:pt idx="2">
                  <c:v>227</c:v>
                </c:pt>
                <c:pt idx="3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E-4984-9A93-612DDCEAE3F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[EJERCICIO_3.1.xlsx]Tablas dinámicas!TablaDinámica8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Ventas por categoría de producto y canal de venta: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310740211192082E-2"/>
          <c:y val="0.11516725325659052"/>
          <c:w val="0.88850809248664764"/>
          <c:h val="0.5917614019705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dinámicas'!$F$73:$F$74</c:f>
              <c:strCache>
                <c:ptCount val="1"/>
                <c:pt idx="0">
                  <c:v>Offline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dinámicas'!$E$75:$E$87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dinámicas'!$F$75:$F$87</c:f>
              <c:numCache>
                <c:formatCode>#,##0\ "€"</c:formatCode>
                <c:ptCount val="12"/>
                <c:pt idx="0">
                  <c:v>41191.980800000005</c:v>
                </c:pt>
                <c:pt idx="1">
                  <c:v>8876.8510999999999</c:v>
                </c:pt>
                <c:pt idx="2">
                  <c:v>96582.855810000023</c:v>
                </c:pt>
                <c:pt idx="3">
                  <c:v>50845.337399999997</c:v>
                </c:pt>
                <c:pt idx="4">
                  <c:v>56648.004000000001</c:v>
                </c:pt>
                <c:pt idx="5">
                  <c:v>16458.869130000003</c:v>
                </c:pt>
                <c:pt idx="6">
                  <c:v>119093.06496999998</c:v>
                </c:pt>
                <c:pt idx="7">
                  <c:v>1707.5206199999996</c:v>
                </c:pt>
                <c:pt idx="8">
                  <c:v>115046.66586000002</c:v>
                </c:pt>
                <c:pt idx="9">
                  <c:v>20439.294080000007</c:v>
                </c:pt>
                <c:pt idx="10">
                  <c:v>38816.504580000001</c:v>
                </c:pt>
                <c:pt idx="11">
                  <c:v>26827.546219999997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B-4036-8EB4-4A7528EDA829}"/>
            </c:ext>
          </c:extLst>
        </c:ser>
        <c:ser>
          <c:idx val="1"/>
          <c:order val="1"/>
          <c:tx>
            <c:strRef>
              <c:f>'Tablas dinámicas'!$G$73:$G$74</c:f>
              <c:strCache>
                <c:ptCount val="1"/>
                <c:pt idx="0">
                  <c:v>Online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dinámicas'!$E$75:$E$87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dinámicas'!$G$75:$G$87</c:f>
              <c:numCache>
                <c:formatCode>#,##0\ "€"</c:formatCode>
                <c:ptCount val="12"/>
                <c:pt idx="0">
                  <c:v>55838.926079999997</c:v>
                </c:pt>
                <c:pt idx="1">
                  <c:v>10449.723700000002</c:v>
                </c:pt>
                <c:pt idx="2">
                  <c:v>62248.181939999988</c:v>
                </c:pt>
                <c:pt idx="3">
                  <c:v>34169.444100000001</c:v>
                </c:pt>
                <c:pt idx="4">
                  <c:v>92905</c:v>
                </c:pt>
                <c:pt idx="5">
                  <c:v>17389.446909999999</c:v>
                </c:pt>
                <c:pt idx="6">
                  <c:v>109279.52001999998</c:v>
                </c:pt>
                <c:pt idx="7">
                  <c:v>1850.6988000000006</c:v>
                </c:pt>
                <c:pt idx="8">
                  <c:v>97363.709520000004</c:v>
                </c:pt>
                <c:pt idx="9">
                  <c:v>15711.841279999999</c:v>
                </c:pt>
                <c:pt idx="10">
                  <c:v>24685.765620000006</c:v>
                </c:pt>
                <c:pt idx="11">
                  <c:v>31311.000339999999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B-4036-8EB4-4A7528EDA8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27188495"/>
        <c:axId val="1327197135"/>
      </c:barChart>
      <c:catAx>
        <c:axId val="132718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7197135"/>
        <c:crosses val="autoZero"/>
        <c:auto val="1"/>
        <c:lblAlgn val="ctr"/>
        <c:lblOffset val="100"/>
        <c:noMultiLvlLbl val="0"/>
      </c:catAx>
      <c:valAx>
        <c:axId val="132719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71884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[EJERCICIO_3.1.xlsx]Tablas dinámicas!TablaDinámica7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Pedidos</a:t>
            </a:r>
            <a:r>
              <a:rPr lang="es-ES" baseline="0"/>
              <a:t> por tipo producto y prioridad: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dinámicas'!$K$29:$K$30</c:f>
              <c:strCache>
                <c:ptCount val="1"/>
                <c:pt idx="0">
                  <c:v>Alta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dinámicas'!$J$31:$J$43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dinámicas'!$K$31:$K$43</c:f>
              <c:numCache>
                <c:formatCode>General</c:formatCode>
                <c:ptCount val="12"/>
                <c:pt idx="0">
                  <c:v>18</c:v>
                </c:pt>
                <c:pt idx="1">
                  <c:v>20</c:v>
                </c:pt>
                <c:pt idx="2">
                  <c:v>18</c:v>
                </c:pt>
                <c:pt idx="3">
                  <c:v>20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23</c:v>
                </c:pt>
                <c:pt idx="8">
                  <c:v>17</c:v>
                </c:pt>
                <c:pt idx="9">
                  <c:v>16</c:v>
                </c:pt>
                <c:pt idx="10">
                  <c:v>21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2-4258-B9C2-4320916ED9F8}"/>
            </c:ext>
          </c:extLst>
        </c:ser>
        <c:ser>
          <c:idx val="1"/>
          <c:order val="1"/>
          <c:tx>
            <c:strRef>
              <c:f>'Tablas dinámicas'!$L$29:$L$30</c:f>
              <c:strCache>
                <c:ptCount val="1"/>
                <c:pt idx="0">
                  <c:v>Baja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dinámicas'!$J$31:$J$43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dinámicas'!$L$31:$L$43</c:f>
              <c:numCache>
                <c:formatCode>General</c:formatCode>
                <c:ptCount val="12"/>
                <c:pt idx="0">
                  <c:v>17</c:v>
                </c:pt>
                <c:pt idx="1">
                  <c:v>24</c:v>
                </c:pt>
                <c:pt idx="2">
                  <c:v>16</c:v>
                </c:pt>
                <c:pt idx="3">
                  <c:v>20</c:v>
                </c:pt>
                <c:pt idx="4">
                  <c:v>18</c:v>
                </c:pt>
                <c:pt idx="5">
                  <c:v>22</c:v>
                </c:pt>
                <c:pt idx="6">
                  <c:v>21</c:v>
                </c:pt>
                <c:pt idx="7">
                  <c:v>23</c:v>
                </c:pt>
                <c:pt idx="8">
                  <c:v>26</c:v>
                </c:pt>
                <c:pt idx="9">
                  <c:v>16</c:v>
                </c:pt>
                <c:pt idx="10">
                  <c:v>14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2-4258-B9C2-4320916ED9F8}"/>
            </c:ext>
          </c:extLst>
        </c:ser>
        <c:ser>
          <c:idx val="2"/>
          <c:order val="2"/>
          <c:tx>
            <c:strRef>
              <c:f>'Tablas dinámicas'!$M$29:$M$30</c:f>
              <c:strCache>
                <c:ptCount val="1"/>
                <c:pt idx="0">
                  <c:v>Crítica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dinámicas'!$J$31:$J$43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dinámicas'!$M$31:$M$43</c:f>
              <c:numCache>
                <c:formatCode>General</c:formatCode>
                <c:ptCount val="12"/>
                <c:pt idx="0">
                  <c:v>16</c:v>
                </c:pt>
                <c:pt idx="1">
                  <c:v>13</c:v>
                </c:pt>
                <c:pt idx="2">
                  <c:v>20</c:v>
                </c:pt>
                <c:pt idx="3">
                  <c:v>28</c:v>
                </c:pt>
                <c:pt idx="4">
                  <c:v>18</c:v>
                </c:pt>
                <c:pt idx="5">
                  <c:v>25</c:v>
                </c:pt>
                <c:pt idx="6">
                  <c:v>15</c:v>
                </c:pt>
                <c:pt idx="7">
                  <c:v>18</c:v>
                </c:pt>
                <c:pt idx="8">
                  <c:v>14</c:v>
                </c:pt>
                <c:pt idx="9">
                  <c:v>19</c:v>
                </c:pt>
                <c:pt idx="10">
                  <c:v>22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2-4258-B9C2-4320916ED9F8}"/>
            </c:ext>
          </c:extLst>
        </c:ser>
        <c:ser>
          <c:idx val="3"/>
          <c:order val="3"/>
          <c:tx>
            <c:strRef>
              <c:f>'Tablas dinámicas'!$N$29:$N$30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dinámicas'!$J$31:$J$43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dinámicas'!$N$31:$N$43</c:f>
              <c:numCache>
                <c:formatCode>General</c:formatCode>
                <c:ptCount val="12"/>
                <c:pt idx="0">
                  <c:v>15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16</c:v>
                </c:pt>
                <c:pt idx="5">
                  <c:v>14</c:v>
                </c:pt>
                <c:pt idx="6">
                  <c:v>17</c:v>
                </c:pt>
                <c:pt idx="7">
                  <c:v>17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92-4258-B9C2-4320916ED9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7718751"/>
        <c:axId val="717723551"/>
      </c:barChart>
      <c:catAx>
        <c:axId val="7177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7723551"/>
        <c:crosses val="autoZero"/>
        <c:auto val="1"/>
        <c:lblAlgn val="ctr"/>
        <c:lblOffset val="100"/>
        <c:noMultiLvlLbl val="0"/>
      </c:catAx>
      <c:valAx>
        <c:axId val="7177235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771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-1800000"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[EJERCICIO_3.1.xlsx]Tablas dinámicas!TablaDinámica19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</a:t>
            </a:r>
            <a:r>
              <a:rPr lang="es-ES" baseline="0"/>
              <a:t> totales por año y categoría producto: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>
                <a:alpha val="85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>
                <a:alpha val="85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chemeClr val="accent1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1750" cap="rnd">
            <a:solidFill>
              <a:schemeClr val="accent1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1750" cap="rnd">
            <a:solidFill>
              <a:schemeClr val="accent1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dinámicas'!$J$105:$J$106</c:f>
              <c:strCache>
                <c:ptCount val="1"/>
                <c:pt idx="0">
                  <c:v>2020</c:v>
                </c:pt>
              </c:strCache>
            </c:strRef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dinámicas'!$I$107:$I$119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dinámicas'!$J$107:$J$119</c:f>
              <c:numCache>
                <c:formatCode>#,##0.00\ "€"</c:formatCode>
                <c:ptCount val="12"/>
                <c:pt idx="0">
                  <c:v>12493625.520000005</c:v>
                </c:pt>
                <c:pt idx="1">
                  <c:v>1729521.7200000007</c:v>
                </c:pt>
                <c:pt idx="2">
                  <c:v>6356121.1999999993</c:v>
                </c:pt>
                <c:pt idx="3">
                  <c:v>9551330.8499999996</c:v>
                </c:pt>
                <c:pt idx="4">
                  <c:v>26992100.410000004</c:v>
                </c:pt>
                <c:pt idx="5">
                  <c:v>3020682.2800000003</c:v>
                </c:pt>
                <c:pt idx="6">
                  <c:v>18285653.82</c:v>
                </c:pt>
                <c:pt idx="7">
                  <c:v>327666.01000000007</c:v>
                </c:pt>
                <c:pt idx="8">
                  <c:v>14473047.5</c:v>
                </c:pt>
                <c:pt idx="9">
                  <c:v>7756953.120000001</c:v>
                </c:pt>
                <c:pt idx="10">
                  <c:v>7487681.1600000029</c:v>
                </c:pt>
                <c:pt idx="11">
                  <c:v>9585027.9000000022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C-4D72-8B33-F94E5BDE18F5}"/>
            </c:ext>
          </c:extLst>
        </c:ser>
        <c:ser>
          <c:idx val="1"/>
          <c:order val="1"/>
          <c:tx>
            <c:strRef>
              <c:f>'Tablas dinámicas'!$K$105:$K$106</c:f>
              <c:strCache>
                <c:ptCount val="1"/>
                <c:pt idx="0">
                  <c:v>2021</c:v>
                </c:pt>
              </c:strCache>
            </c:strRef>
          </c:tx>
          <c:spPr>
            <a:ln w="31750" cap="rnd">
              <a:solidFill>
                <a:schemeClr val="accent2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dinámicas'!$I$107:$I$119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dinámicas'!$K$107:$K$119</c:f>
              <c:numCache>
                <c:formatCode>#,##0.00\ "€"</c:formatCode>
                <c:ptCount val="12"/>
                <c:pt idx="0">
                  <c:v>7465768.5200000014</c:v>
                </c:pt>
                <c:pt idx="1">
                  <c:v>2472353.8200000003</c:v>
                </c:pt>
                <c:pt idx="2">
                  <c:v>6808515.9999999972</c:v>
                </c:pt>
                <c:pt idx="3">
                  <c:v>14868148.289999995</c:v>
                </c:pt>
                <c:pt idx="4">
                  <c:v>20410947.039999999</c:v>
                </c:pt>
                <c:pt idx="5">
                  <c:v>3857535.9200000004</c:v>
                </c:pt>
                <c:pt idx="6">
                  <c:v>27776845.189999998</c:v>
                </c:pt>
                <c:pt idx="7">
                  <c:v>341738.00000000006</c:v>
                </c:pt>
                <c:pt idx="8">
                  <c:v>16232088.75</c:v>
                </c:pt>
                <c:pt idx="9">
                  <c:v>8694341.2799999993</c:v>
                </c:pt>
                <c:pt idx="10">
                  <c:v>9337297.3200000003</c:v>
                </c:pt>
                <c:pt idx="11">
                  <c:v>8372995.0300000012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C-4D72-8B33-F94E5BDE18F5}"/>
            </c:ext>
          </c:extLst>
        </c:ser>
        <c:ser>
          <c:idx val="2"/>
          <c:order val="2"/>
          <c:tx>
            <c:strRef>
              <c:f>'Tablas dinámicas'!$L$105:$L$106</c:f>
              <c:strCache>
                <c:ptCount val="1"/>
                <c:pt idx="0">
                  <c:v>2022</c:v>
                </c:pt>
              </c:strCache>
            </c:strRef>
          </c:tx>
          <c:spPr>
            <a:ln w="31750" cap="rnd">
              <a:solidFill>
                <a:schemeClr val="accent3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dinámicas'!$I$107:$I$119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dinámicas'!$L$107:$L$119</c:f>
              <c:numCache>
                <c:formatCode>#,##0.00\ "€"</c:formatCode>
                <c:ptCount val="12"/>
                <c:pt idx="0">
                  <c:v>16476608.520000005</c:v>
                </c:pt>
                <c:pt idx="1">
                  <c:v>2176505.1000000006</c:v>
                </c:pt>
                <c:pt idx="2">
                  <c:v>8369732.799999997</c:v>
                </c:pt>
                <c:pt idx="3">
                  <c:v>12194324.909999998</c:v>
                </c:pt>
                <c:pt idx="4">
                  <c:v>12072663.450000003</c:v>
                </c:pt>
                <c:pt idx="5">
                  <c:v>3500330.6800000006</c:v>
                </c:pt>
                <c:pt idx="6">
                  <c:v>10573573.999999996</c:v>
                </c:pt>
                <c:pt idx="7">
                  <c:v>249707.33000000002</c:v>
                </c:pt>
                <c:pt idx="8">
                  <c:v>10474836.25</c:v>
                </c:pt>
                <c:pt idx="9">
                  <c:v>7843538.879999999</c:v>
                </c:pt>
                <c:pt idx="10">
                  <c:v>6123738.120000002</c:v>
                </c:pt>
                <c:pt idx="11">
                  <c:v>5865723.9499999993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8C-4D72-8B33-F94E5BDE18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7705791"/>
        <c:axId val="717698591"/>
      </c:lineChart>
      <c:catAx>
        <c:axId val="71770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7698591"/>
        <c:crosses val="autoZero"/>
        <c:auto val="1"/>
        <c:lblAlgn val="ctr"/>
        <c:lblOffset val="100"/>
        <c:noMultiLvlLbl val="0"/>
      </c:catAx>
      <c:valAx>
        <c:axId val="71769859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71770579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[EJERCICIO_3.1.xlsx]Tablas dinámicas!TablaDinámica4</c:name>
    <c:fmtId val="12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312432559827947E-2"/>
          <c:y val="0.20279584704684539"/>
          <c:w val="0.87905042573338044"/>
          <c:h val="0.796517608747073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'Tablas dinámicas'!$K$10:$K$11</c:f>
              <c:strCache>
                <c:ptCount val="1"/>
                <c:pt idx="0">
                  <c:v>Offline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dinámicas'!$J$12:$J$24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dinámicas'!$K$12:$K$24</c:f>
              <c:numCache>
                <c:formatCode>#,##0.00\ "€"</c:formatCode>
                <c:ptCount val="12"/>
                <c:pt idx="0">
                  <c:v>15467.969600000002</c:v>
                </c:pt>
                <c:pt idx="1">
                  <c:v>2929.6414800000007</c:v>
                </c:pt>
                <c:pt idx="2">
                  <c:v>13094.738799999999</c:v>
                </c:pt>
                <c:pt idx="3">
                  <c:v>21897.853379999997</c:v>
                </c:pt>
                <c:pt idx="4">
                  <c:v>22528.335899999998</c:v>
                </c:pt>
                <c:pt idx="5">
                  <c:v>5046.6078600000001</c:v>
                </c:pt>
                <c:pt idx="6">
                  <c:v>29534.909030000003</c:v>
                </c:pt>
                <c:pt idx="7">
                  <c:v>441.06374000000011</c:v>
                </c:pt>
                <c:pt idx="8">
                  <c:v>22304.082500000004</c:v>
                </c:pt>
                <c:pt idx="9">
                  <c:v>13735.923839999998</c:v>
                </c:pt>
                <c:pt idx="10">
                  <c:v>14027.67114</c:v>
                </c:pt>
                <c:pt idx="11">
                  <c:v>10993.268810000001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B-4FC7-950C-6CD0452CFA8A}"/>
            </c:ext>
          </c:extLst>
        </c:ser>
        <c:ser>
          <c:idx val="1"/>
          <c:order val="1"/>
          <c:tx>
            <c:strRef>
              <c:f>'Tablas dinámicas'!$L$10:$L$11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dinámicas'!$J$12:$J$24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dinámicas'!$L$12:$L$24</c:f>
              <c:numCache>
                <c:formatCode>#,##0.00\ "€"</c:formatCode>
                <c:ptCount val="12"/>
                <c:pt idx="0">
                  <c:v>20968.03296</c:v>
                </c:pt>
                <c:pt idx="1">
                  <c:v>3448.7391600000001</c:v>
                </c:pt>
                <c:pt idx="2">
                  <c:v>8439.631199999998</c:v>
                </c:pt>
                <c:pt idx="3">
                  <c:v>14715.950669999997</c:v>
                </c:pt>
                <c:pt idx="4">
                  <c:v>36947.374999999993</c:v>
                </c:pt>
                <c:pt idx="5">
                  <c:v>5331.9410200000011</c:v>
                </c:pt>
                <c:pt idx="6">
                  <c:v>27101.163979999994</c:v>
                </c:pt>
                <c:pt idx="7">
                  <c:v>478.04760000000016</c:v>
                </c:pt>
                <c:pt idx="8">
                  <c:v>18875.890000000003</c:v>
                </c:pt>
                <c:pt idx="9">
                  <c:v>10558.909439999999</c:v>
                </c:pt>
                <c:pt idx="10">
                  <c:v>8921.0454600000012</c:v>
                </c:pt>
                <c:pt idx="11">
                  <c:v>12830.478069999999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B-4FC7-950C-6CD0452CFA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29800655"/>
        <c:axId val="1029797295"/>
      </c:barChart>
      <c:catAx>
        <c:axId val="102980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9797295"/>
        <c:crosses val="autoZero"/>
        <c:auto val="1"/>
        <c:lblAlgn val="ctr"/>
        <c:lblOffset val="100"/>
        <c:noMultiLvlLbl val="0"/>
      </c:catAx>
      <c:valAx>
        <c:axId val="1029797295"/>
        <c:scaling>
          <c:orientation val="minMax"/>
        </c:scaling>
        <c:delete val="1"/>
        <c:axPos val="b"/>
        <c:numFmt formatCode="#,##0.00\ &quot;€&quot;" sourceLinked="1"/>
        <c:majorTickMark val="none"/>
        <c:minorTickMark val="none"/>
        <c:tickLblPos val="nextTo"/>
        <c:crossAx val="102980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[EJERCICIO_3.1.xlsx]Tablas dinámicas!TablaDinámica17</c:name>
    <c:fmtId val="3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dinámicas'!$O$88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'Tablas dinámicas'!$N$89:$N$101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'Tablas dinámicas'!$O$89:$O$101</c:f>
              <c:numCache>
                <c:formatCode>0.0%</c:formatCode>
                <c:ptCount val="12"/>
                <c:pt idx="0">
                  <c:v>0.62449075524913855</c:v>
                </c:pt>
                <c:pt idx="1">
                  <c:v>0.6699683877766065</c:v>
                </c:pt>
                <c:pt idx="2">
                  <c:v>0.86441963544999834</c:v>
                </c:pt>
                <c:pt idx="3">
                  <c:v>0.56932425862907188</c:v>
                </c:pt>
                <c:pt idx="4">
                  <c:v>0.60231015553522393</c:v>
                </c:pt>
                <c:pt idx="5">
                  <c:v>0.69338064358252849</c:v>
                </c:pt>
                <c:pt idx="6">
                  <c:v>0.75200143654510809</c:v>
                </c:pt>
                <c:pt idx="7">
                  <c:v>0.74169346195069619</c:v>
                </c:pt>
                <c:pt idx="8">
                  <c:v>0.80613012699436315</c:v>
                </c:pt>
                <c:pt idx="9">
                  <c:v>0.3279648609077595</c:v>
                </c:pt>
                <c:pt idx="10">
                  <c:v>0.63861580810066754</c:v>
                </c:pt>
                <c:pt idx="11">
                  <c:v>0.59022458782292564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E-4560-8E46-C6F72971AA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58436815"/>
        <c:axId val="958437295"/>
      </c:barChart>
      <c:catAx>
        <c:axId val="95843681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bg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437295"/>
        <c:crosses val="autoZero"/>
        <c:auto val="1"/>
        <c:lblAlgn val="ctr"/>
        <c:lblOffset val="100"/>
        <c:noMultiLvlLbl val="0"/>
      </c:catAx>
      <c:valAx>
        <c:axId val="958437295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95843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[EJERCICIO_3.1.xlsx]Tablas dinámicas!TablaDinámica15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shade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2">
              <a:tint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'Tablas dinámicas'!$F$93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F73-479C-A06D-33EB47C4F5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73-479C-A06D-33EB47C4F568}"/>
              </c:ext>
            </c:extLst>
          </c:dPt>
          <c:dPt>
            <c:idx val="2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F73-479C-A06D-33EB47C4F568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dinámicas'!$E$94:$E$97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'Tablas dinámicas'!$F$94:$F$97</c:f>
              <c:numCache>
                <c:formatCode>#,##0\ "€"</c:formatCode>
                <c:ptCount val="3"/>
                <c:pt idx="0">
                  <c:v>118059.41148999988</c:v>
                </c:pt>
                <c:pt idx="1">
                  <c:v>126638.57515999998</c:v>
                </c:pt>
                <c:pt idx="2">
                  <c:v>95921.283989999894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73-479C-A06D-33EB47C4F56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[EJERCICIO_3.1.xlsx]Hoja6!Tabla dinámica4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Hoja6!$B$2:$B$3</c:f>
              <c:strCache>
                <c:ptCount val="1"/>
                <c:pt idx="0">
                  <c:v>África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Hoja6!$A$4:$A$6</c:f>
              <c:strCache>
                <c:ptCount val="2"/>
                <c:pt idx="0">
                  <c:v>Offline</c:v>
                </c:pt>
                <c:pt idx="1">
                  <c:v>Online</c:v>
                </c:pt>
              </c:strCache>
            </c:strRef>
          </c:cat>
          <c:val>
            <c:numRef>
              <c:f>Hoja6!$B$4:$B$6</c:f>
              <c:numCache>
                <c:formatCode>0.0%</c:formatCode>
                <c:ptCount val="2"/>
                <c:pt idx="0">
                  <c:v>0.66933721857297657</c:v>
                </c:pt>
                <c:pt idx="1">
                  <c:v>0.6480403717070542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C-424F-86D0-E56AAF57D8E8}"/>
            </c:ext>
          </c:extLst>
        </c:ser>
        <c:ser>
          <c:idx val="1"/>
          <c:order val="1"/>
          <c:tx>
            <c:strRef>
              <c:f>Hoja6!$C$2:$C$3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Hoja6!$A$4:$A$6</c:f>
              <c:strCache>
                <c:ptCount val="2"/>
                <c:pt idx="0">
                  <c:v>Offline</c:v>
                </c:pt>
                <c:pt idx="1">
                  <c:v>Online</c:v>
                </c:pt>
              </c:strCache>
            </c:strRef>
          </c:cat>
          <c:val>
            <c:numRef>
              <c:f>Hoja6!$C$4:$C$6</c:f>
              <c:numCache>
                <c:formatCode>0.0%</c:formatCode>
                <c:ptCount val="2"/>
                <c:pt idx="0">
                  <c:v>0.65160613582727367</c:v>
                </c:pt>
                <c:pt idx="1">
                  <c:v>0.64146982607444858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C-424F-86D0-E56AAF57D8E8}"/>
            </c:ext>
          </c:extLst>
        </c:ser>
        <c:ser>
          <c:idx val="2"/>
          <c:order val="2"/>
          <c:tx>
            <c:strRef>
              <c:f>Hoja6!$D$2:$D$3</c:f>
              <c:strCache>
                <c:ptCount val="1"/>
                <c:pt idx="0">
                  <c:v>Australia y Oceanía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Hoja6!$A$4:$A$6</c:f>
              <c:strCache>
                <c:ptCount val="2"/>
                <c:pt idx="0">
                  <c:v>Offline</c:v>
                </c:pt>
                <c:pt idx="1">
                  <c:v>Online</c:v>
                </c:pt>
              </c:strCache>
            </c:strRef>
          </c:cat>
          <c:val>
            <c:numRef>
              <c:f>Hoja6!$D$4:$D$6</c:f>
              <c:numCache>
                <c:formatCode>0.0%</c:formatCode>
                <c:ptCount val="2"/>
                <c:pt idx="0">
                  <c:v>0.65447848064614889</c:v>
                </c:pt>
                <c:pt idx="1">
                  <c:v>0.67392926194562708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3C-424F-86D0-E56AAF57D8E8}"/>
            </c:ext>
          </c:extLst>
        </c:ser>
        <c:ser>
          <c:idx val="3"/>
          <c:order val="3"/>
          <c:tx>
            <c:strRef>
              <c:f>Hoja6!$E$2:$E$3</c:f>
              <c:strCache>
                <c:ptCount val="1"/>
                <c:pt idx="0">
                  <c:v>Centroamérica y Caribe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Hoja6!$A$4:$A$6</c:f>
              <c:strCache>
                <c:ptCount val="2"/>
                <c:pt idx="0">
                  <c:v>Offline</c:v>
                </c:pt>
                <c:pt idx="1">
                  <c:v>Online</c:v>
                </c:pt>
              </c:strCache>
            </c:strRef>
          </c:cat>
          <c:val>
            <c:numRef>
              <c:f>Hoja6!$E$4:$E$6</c:f>
              <c:numCache>
                <c:formatCode>0.0%</c:formatCode>
                <c:ptCount val="2"/>
                <c:pt idx="0">
                  <c:v>0.63500049342460074</c:v>
                </c:pt>
                <c:pt idx="1">
                  <c:v>0.6838806924992108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3C-424F-86D0-E56AAF57D8E8}"/>
            </c:ext>
          </c:extLst>
        </c:ser>
        <c:ser>
          <c:idx val="4"/>
          <c:order val="4"/>
          <c:tx>
            <c:strRef>
              <c:f>Hoja6!$F$2:$F$3</c:f>
              <c:strCache>
                <c:ptCount val="1"/>
                <c:pt idx="0">
                  <c:v>Europa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Hoja6!$A$4:$A$6</c:f>
              <c:strCache>
                <c:ptCount val="2"/>
                <c:pt idx="0">
                  <c:v>Offline</c:v>
                </c:pt>
                <c:pt idx="1">
                  <c:v>Online</c:v>
                </c:pt>
              </c:strCache>
            </c:strRef>
          </c:cat>
          <c:val>
            <c:numRef>
              <c:f>Hoja6!$F$4:$F$6</c:f>
              <c:numCache>
                <c:formatCode>0.0%</c:formatCode>
                <c:ptCount val="2"/>
                <c:pt idx="0">
                  <c:v>0.64899579284071729</c:v>
                </c:pt>
                <c:pt idx="1">
                  <c:v>0.65867367970815105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3C-424F-86D0-E56AAF57D8E8}"/>
            </c:ext>
          </c:extLst>
        </c:ser>
        <c:ser>
          <c:idx val="5"/>
          <c:order val="5"/>
          <c:tx>
            <c:strRef>
              <c:f>Hoja6!$G$2:$G$3</c:f>
              <c:strCache>
                <c:ptCount val="1"/>
                <c:pt idx="0">
                  <c:v>Norteamérica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Hoja6!$A$4:$A$6</c:f>
              <c:strCache>
                <c:ptCount val="2"/>
                <c:pt idx="0">
                  <c:v>Offline</c:v>
                </c:pt>
                <c:pt idx="1">
                  <c:v>Online</c:v>
                </c:pt>
              </c:strCache>
            </c:strRef>
          </c:cat>
          <c:val>
            <c:numRef>
              <c:f>Hoja6!$G$4:$G$6</c:f>
              <c:numCache>
                <c:formatCode>0.0%</c:formatCode>
                <c:ptCount val="2"/>
                <c:pt idx="0">
                  <c:v>0.67282585567234932</c:v>
                </c:pt>
                <c:pt idx="1">
                  <c:v>0.66373110286709947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3C-424F-86D0-E56AAF57D8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502096"/>
        <c:axId val="798503056"/>
      </c:barChart>
      <c:catAx>
        <c:axId val="7985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503056"/>
        <c:crosses val="autoZero"/>
        <c:auto val="1"/>
        <c:lblAlgn val="ctr"/>
        <c:lblOffset val="100"/>
        <c:noMultiLvlLbl val="0"/>
      </c:catAx>
      <c:valAx>
        <c:axId val="79850305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7985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1818884585431"/>
          <c:y val="0.83303891028220012"/>
          <c:w val="0.77367409182531055"/>
          <c:h val="0.15008655669866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Ventas por país: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Ventas por país:</a:t>
          </a:r>
        </a:p>
      </cx:txPr>
    </cx:title>
    <cx:plotArea>
      <cx:plotAreaRegion>
        <cx:series layoutId="regionMap" uniqueId="{296385ED-0590-49F5-9517-57160E4DBD6B}">
          <cx:dataId val="0"/>
          <cx:layoutPr>
            <cx:geography cultureLanguage="es-ES" cultureRegion="ES" attribution="Con tecnología de Bing">
              <cx:geoCache provider="{E9337A44-BEBE-4D9F-B70C-5C5E7DAFC167}">
                <cx:binary>7H3LcuPGkvarMLyZFdm4Xxw+J0JiS2pZF7dFdXvsHUTBEmyKkEGy2+rd/yheeuHFH7M7W73YfAWg
gKpE4SZhglg0HDFnoqBiJ76sysrMyst3yz+/Xa7CIJn8+bBab75d/vmvb+6328dv37zZLO/Dh2Az
e4iWSbyJf93OlvHDm/jXX6Nl+OY2CT5H67s3hqZbb5b3QbIN//zm39/h1+7C+DxeBtsoXv+4C5On
q3CzW203De+UrybLeLfesul3+KV/fXOyi9Zh8M0kXG+j7dP102P4r2+kP/lm8ob+UOUfnaxA13Z3
i7m6NnMNwzEMz/1msorXd/n4lL3QPNP2XNvPHv6PXgYPmNhOSEpGcHubhJvNJP/fcp5EdDkcbeJ5
9sXzmNF3cpl+0BsZ0X9/RwbwiWREAJ3i0faKYn60miyC1afgNk44BgMAb85c03B129Fl4D1v5jmu
aRqWw/+1DPGOZKhhlyYT7KV3lAGLj/tnwPzpMdltOBqvx960Zr5nmJrpGFr6mBILTHOmW7ZuarqT
vQaHsv2WMWJ+Hz0mIR9TkaPmAZ9H4OfDFPn5zyNAPngMJx/D5Lbxc3uKHHummR5kjklEjmHObN/R
LLxSipx5cBO3E1ODvTCX4i+8qvBgBKv/4Ne7+2AdbbbBumnN9WMC1rjreJpmm06GtcwLx5kZpmfr
mp6zwub/dLYFQFNK0vNfjTSpeSFNJsyQ3lFuHBzvf0cc7DbbJFhFA57BU8PGIexplmfqxcIXzmId
8sryNR2HgpUKJCKPOpFUw4ryaygjyjcVNnzYPxsWn6PtlzBZBetbvjJVgrjfprCcmYcVbwJr1bng
YU9ovmM5XCPCnhHPhcUu+tK4LNQ8yKcR/PNRiv383f6xP49uwmTIDYDlb/m+q3tuBrtmSefx1J+Z
ju3ZhsmB92XgOxCkhr6YSMAvxin851f7h/9gDUU0aVxoPZe9MbMtG4LeNgt9RxQ/M9u1LcPViD7a
gQ416sVEgnoxTlE/eDsC1Fc3OPGGRF2fMbQNJz+AfSxqEXV/xs4CR/ewNdjjyWv+oJ2eGvT5RIo+
H6+gf75/9LEhnwbE3oCgN0zLcrCq08eQsfdmOAUc18Cpmz66jD2oaV4JauTzaQT3fJSifj4G7f8+
Wg+IuunMbNs3Xd3PlzRZ8Rp0Uhs6jg9zTDxXYSA1k6GGO59G4M5HKdzzEfgZTnbBFq6m1YCQ6/bM
8W1fcxx6pGoz03Y1V/NzlZOIl060qHEXphLshTcU/5Pr/QuZi2B1G30KBnQ0aDMDHgas6EyM4P9C
kghC3jVnhuP5no99kT7gkrjyu1CkZkI5k/CgfEFZcDECW/ci/DNaxhyE12v0cCn4JtRG04UBKwAP
9yaUHijz7D/+z2Wm7cXz32001EDOJ1LE+XgF8P/e/5o/gfOj0YTvp0pOtZmHhQyZwy1ZX3Ys6PoM
C97HsZu73sjRCnqe/6eRIDX4fB7Bng9T6E8O9g/9AhcHwWPc7EnsB78Ooe4YjpkJE/Z/pVWv44T1
NM/QLCc/geWln1G0a/Ryq+EvZxIGlC8oCxYn+2fBwepuWEvW8BqVeiPV6eH75OcBWf0HyV3Y4lpS
419MJPAX4xT9t7/sH/05LpKSeEjxY80c3bBtQ+c2FbQaQerrcOzbuNLSHOK5SSl5/s8L5E45kyBf
vqDQzy/2D/3b+CFaR8tgPbkKH3c3q2jJJcHrz1zdn2m+a2mGLYv+qQudU4Of09QyNyZThkRtB6Q8
/4fREkwK+gL+Jyq61Huh5mcIf2r+ijLr7Q/7Z9ZZuB7S+NVnlqX7jmfKRq/pzSxTN+HfdLPjg+wR
UPESozefRtDPRynaZ0f7R/tgfRcPaYJNofJ4rmvjukXtXnNntuPrhmVwlYkv+fyqpZUe9Tbg30GQ
58MU+oMRLPTL8PPklxAG8JBO/amlQ9PXEMvg5yqnvO5115h58AXpuoMXojy63IWfAhDE6HmBHCLT
CR/IW8qOyxGczye4dmz87n7KKVQjbADDM7l6SlwS8IfiQhIeuUJ7ldnRSo56H+TTCPz5KIX95N3+
BdBJEobrYfeAa8Gz5sC97+aaJ4EeW8T0sQc0eDzTh3qDkjgj6SUnwIk4mbJBfFdhxggczwcreORa
Dr5+28DGOofTzQMrinNW1FGhJMFG01wPm4E9REnqQpB6I5QzCRPKF5QDb0dxHm+ju10wgRCeHAbJ
ze42mHDBoFIK+3FDd2eai5PX1tgZkcEtcGPq4PA2TB138+pYoAPE4THqnjhtTaTV8KX6E5RB1b+g
nDoYgzXNQgaaJUQ/5lhQjXAn7GqWbEnoFgK0NN9DeGLBNPHgTgMimgmpYQX/AsoAPl6BfQRu6x+D
bdDosukHOoJRTBNRQfBS5AexZENDfBkGuyk2c22WXta0UaNGfp5NI7jnoxT1Hw/2f0ofIPrkJoh+
GzIoy4Ls900HQSa5CSa7L7AdXM81IKrUvtOcpKeXBWVl35NNJmyQfpgy42AEmup1sP4y7Ck9xV2l
Ybm6ofG7G1llMhGz4rmeZfNTnGhMXShS74RyJuFC+YKy4HoELDgM7pMgavSg9ZRDDpx1NuxiHm4l
bwZbm9nsBh+aVHYGEDkEVeH572Z61PgXEwn8xThF//Dd/qXRYbJbh1GT7tEPfBZw6CAC2ue2Gi7J
BLVIxwmMIF3kBuhk3bcTUoN6/gEU9Hy4gvnlCDAP1ner4Dbc3A+HO+4rPdcC7jYHXsLdx4UyLnhc
dmWsstMOO5FUwwFhLuWC8KrCibf75wQs5nXQ7KLpt/x1Y6abjma6XhmJLix/ZhU4PrzY2AKZ8CGe
o5MEnpNmgtRMKCYSDhTjFP6TEcB/HP02oOiZwiTzLLiJLKr1uy7SNpAxYxCT+Dh6avz31VBnswjO
2SAF+fj7/a9xZvoiA2nA4JT0NgzRKbkeT2NTprYPFcjWTEMrZZFoZXWhSA19OZPAX76gLDg8HAEL
4AkeNA/JNmcWEHaY0zN9oMMIYsZwIWVcnYWvKKXMYRSuEAm827zE1JUmUzaIP1zhxM/758Q8foiR
jDncuTuFxEdYhI0ci9LPI7DCsmaQSIZvOerLsZSg5sgx9VYoJhIWFOMU/rMR3B7P74Pb4bBnMYpI
cdFNL8+6gHgXoGfXySxL0jXzTUKkfxsxNbinn0BBTwcp4tcjOGIPw9VdtHsYDnSYTw5caLbjlQta
AB3qPSIpPJs7oTVqXT3/DYKWQRNBauAPi5kE/PIFZcDhCLzQYED0JWz63J4apjuD5cpWfbmqBfyn
yALGRRiSA7j1S27jGT3LRnpq4M/nUfDz4Qr0I/As/BI8tITb94N+CuMVdiuu3EkEBM5b24Zp5bHA
FVHTaadADTafR8DmwxTsX0Yg2rO0/ulhtNkEO47CANcsuEZhiruty8J9CuGPtC7cr9gkDLck5Pmv
RkLU0JPphAPkLWXEyU/7V3GONtt42HtHSBSk0LkOXJbpA5tVkDip21/3cRlWuv3FPdCBHjUniomE
B8U4Rf/oaP/oXwTL8HZY/HHHDiVGR7ENZfaLoc9cHSFCnqcOjisomtyGq8lljEojTdtTzQvljxC+
KP+G8ujibP88msdIiZ9ctWgh/c4GJN25vmboGt8EvrRJph5uHhHbbsAvmm0imzMhLw3RiSY1c8Tv
ITwRX1FWzK9GwAoc0fFtsxnajxGwx1xdR9Acq4IiiCmcFDNfdy1ky5NDGgG3N/HTCzTSYiIFnf8g
RfxsDA5/RGMOeNnCXD0IAHKt/GaR5foKqMM4tj2EB7ncHUq9/uH6+Z9GctRL/jCfR5DnwxT4wxH4
4d4jPLFRH+m3zl0E4/qQOHACZY/sAmKlH2wL1Wg8nVhgjI5mD4gacj6PQM6HKeTvR6AKHd7vtkNe
s0PPB6QmQnqkRY7LFQRAQxPlafBEI20nQ404n0cQ58MU8cPr/cvz42jgAEQHiY7wnUH5LC9MRPli
zxCc68PNk+8C4uPJ6Wk+YNToC1MJA4Q3lAfHp/vnwRyZYUE3Za+fyEGUiW4hTQZxbaoAHx3bA4qo
g7uv3DVEVZzOdKk5UvkwwpfKe8qds/cj4E4So4Zeo7bRkysIu8LuwKUXP2Ml4cScpCjDYYBvhB0g
ZNlMSA0b+EQKPx+nsL8bgaJ5GG9gFKexoO/C5Et4F39qqQ3QkwsWUpQQV4I7+OKCXZBTuJpEhTLd
Qj0UmQs5XU+TjlSpWaL+FcIf9R9RZh0e7H+PHMbbzedBUwimiI+AbNJdj58UOCgE/hjQlnyUsrRs
oi0xUnYtpNTxhM+s8IG/qGA/Ap3pJIyTu2ax0HNnsMRtzXMcA0tfgBw3Y8jpcD3dU4ekdCBEDXwx
keBejFPYT472v+Tfhg/xMsHJsCwSKyfxr5PtfTiZo7jqgJUNpsgl9pgWi+oSKlHFIokMOJtYuZXs
kSWWmP+YEv38F6jOFI5WUtUc6/CThJcdZlAuz8dwG7db3QXDRrobM0dzTRbWJe0ueGUtyDpsOmqM
dCBBzaXDYiZhRvmCYn54sv+ddbhLfsdRPzkONgPuIriZNNQcQrYN1CpBqk2ZtEOmsm7Rg74jGXXY
ix9RwV98WeHB8f55cPQHKhTFWPirSXaDwkXKABdELAYAqZiazAdUoUZMhmbacPilDzEMMzImR0tO
WBNFap4ofoIwRvEXlDsnP+6fO/PdTdD0+f3Oe5wfGjiSVxwF9rKmNfVQ6cVMD/48jY0IqDZq1MzI
ZhH8s0EK+fzD/iGHUNqtb6PhUJ+yiDAHLkFNKHUpyCUDFxSoDI4bCOwT8Xouo+T5Hz6q2pFqyMuZ
BPbyBYX+cAzukS/h8r5Qspo+u9+6t3wUI8XtDvLBM4lDHLIsOwqBSk5tbfDwj12z3q1mw/w+n0i4
UIxTJsxHEJoxbw1z7ge+g6JcTAtyeDamfEc99R2oSUAftWAz5uC9uAtSep7/4oPdN0ExkaLPPpD9
YAX9g/1Lnzk+HaWoJwe/JtDc/y9KuSA51mRVd7lblhTmRWge6pIijkYnd3GCXp8SGQcZiUF/zjT8
FOFVw19WuDcCZeoUOQJNcPTbOSYMCLilkJmZW3uyHWHDMeJYSJdFTk/66Pyfzu6tT5MXJQ3m0wgj
8lEK+ukI/IestkJz2FxP2D3sANTQ91gVQfGc1lmqAqI9vJwf5MIUdLzIacvnEcT5MIX8ZASQC9uy
W1Wnfhz4Wm2KtBhK1Ys7Zfch5Sva7WYeb8PJ7X+dfoqjIUsTstwdn8Vw8+sNHBnChpnaEFCub5Vn
DfHgZiEwt+HkIkh+jVZcfPU44tPQHOEHyB6q/AN0M81HoPV+WEfb8HZyhtKRt/GQ4eCok2qZMOj4
lSDklcgd6GVIO0fEeF5wQSOK11UYreMJqLttdM6oVV9pMuGK9I5y5ORw/0rYUbDZTq4j5KM0Lcl+
Mm2KUE3oVSwFLjutNXmzwPoDuxApaPmZkUJO85ScyQ9JBAUxeMFWofMJT+hrypbrEdTtucLFU3MC
Zk+W4EBHLJpj6rKDytRmGuz1UkcmrLjCrVMzHTV7Ip9HoOc/RyG/+mn/O+EUnpBGBb8f4oaBYrbI
jvPUqdAuawqCGv3YKNkeIf6nVmrUuOfTCOz5KEX9dARZ6G9/i27i3XZAHxSrV4iIM9Z6orAVhLPA
Qrk83K9qRZVhotr+HN20kKNGns8j0PNhiv3bEcQCKkOlM3+ESi/pt/6/xosPrNhy62O4cxpBOXAT
4pKIOsdRHwDBPEgl5ZWeiTLbhRT1Lilnkn1SvqjslBGkFR3dPT1uhwMe/VtszTAsVkQvfXDqCiIK
XnLEgOgIScjeUm316C563L5AUeXzCPR8mAJ/dLL/Q/koibaI1xsOeqx5FMuDW9CQHeMmDDw8yC7K
ExqJhdCBEPWKLyZS1PmXVWC/2j/sx3DuDelnQmc6xAB4yAiVLQFjhtBw5HTxLF4WPiA6xFM6mrUy
NerFRIJ6MU5RPx4B6kfb+yh+bP7cfocw7p8NFAZGNhCWsyBhUCzbQTCm7rEemuwhav8Rzq7H538a
950a+HImQb58QaE/ut7/gj8JE9RJfeKr7/Xqz9cyqUXT8HShUI8eddsdh7chAs/gHFps8T8bFnZ2
wVqWr8OW+iD9dgRao6E8IeyDokyztDF03DSgxL9j17gmkPXJqthMMnLZ/8c8cp3orNkvbT9It1Hb
39PddTwC9ek9KtIPWRPdRkKXjrIyuDHKxJcs3eBTR+CHhSM+e0ulG8hpy41VM6uYSJhSjFPw34/A
lfQuiAY1rxm40JTsSnsM5vBA0QeUf87u8EiIB6PjJQEefB7BnA9TyN+N4DR5F69vd0lzPZ1+Ygs1
HxAOy7ojyUt96sGUYDm/KHKVLXYoWKIG1YUU9WIvZ1Lki6+rYD8Ch9K7HdpSJQOe5ChbqyNkH7Vk
lKVmIGxYCSxkVOeviQrL6ElepEqVMykDip+sMGAEQWWny7TjBF+Gr1elHKRMexYayRLjYaqzwxzd
IVGWIJM4BPrTDTt2mvVp9dovZxLoyxcU+tPF/rVY+HmH1pfQEQ/gFjmlTMbIzgpWS1VDJ0LsD2JE
dKKmBv/yQygDyjcVDrwdAQeS4I/hVr6JIFZgj4gx+dYGSSuoIeC7Tk0BecTm/N5ERQ3o6SyKdzpY
gfrH/UNNOtAM5bf+2m/nPF4iAyhe/7jrZ8KdJgMLfqj5noNOnA5X5InuA5ddGnLBvahUzz9NXtj6
qJhY2Qz5D1b2w9H+98PpJgnCxtvyfionroYRG4kCn0KJeNGFBI3U9i2X+6hpib12cmqkUP4ZFPp8
uIL8CCysU0QpDKlwmqxwLQJWhFJKAvCsuHN6bcCRp8cuqHmRzpPPo8DnwxXgR2BnfR88BIPWT4JG
aWQVVHkcquQdmqKEM27tETSM2pPpY/FjNotD7UCQetUXEwn6xTiF//sRuHUuUCP8Ltgsh2zfwpR6
H228HLjpJOxxhYAmdw6MgPLOTDR0uxGjRl+cSxggvqI8uBjBBdn3weOgcdi4qEHBHjh3eJyjxASU
+8SZi0symr8DMl7U95rPI6jzYYr49yMonfF9nNwOCrkOeY5bR1i4EtamgyA5NHXkPk56wGZ0vETS
lzMp7OmnsZ+sAP/D/hWcs+BL8Ps9/N8D5h1YzIWAeni2lVfMk+8nHWfmQsNBWcPck0x8moyk36LN
9kXZB9JkwgnpHWXG2RhSp+6jxyHjq1EoDC270JbLyVOjyPU8CmcgbdDUavPW2shRS/55/hkEfj5M
kZ//PIJtECXRDQw0rnm83sGGgDkomwher6kaiTqGMxTPQ4S1SwKBzjrQoga+nEmgL19Q8M9ORwB+
vIk/NYbe9DOyEI1oew7qmKOEXvrIJq6hzVg5TwNxpNlDdP2zVnJq0M/nUezz4Tf//u7N8s9vhTvb
ysCmMtLmLrgKN7vVNqVH+OF0Fr0MPtt9xmXRcAscAVWGi769cGMWjmLBooKHH8402LLIg0ofcofS
Tk4NyvlnUJTz4cr6/mn/6/syRK2X1G2yGQ5+dl0L4WIaLM9SwB01wVCtWUOiWc4VaPyiSv8+eP5n
g1CAw+C3l5WKlKYTLpAfp8y4HIFf4ewpuXv6MrDCw7qJe7g61/I7E1npZJ2WDRi3mp3zhCo8UXK3
e7HCI04m7IDYL3+YMuPsZP8747ylXGk/uQ8r1/KRHqP7ajtLM2eu45uoUEH2RBsZakmUzSKQZ4MU
6/ODMWC9/dRs2PRD23YQ8488F6+mdjlrL84qy7Pq/qIAOg9bi9jX4M0nUsj5eAX1jyNAPbwJ1vGA
xhWur3zU8GLVyCW5j+ajHrKObUQgFsexDHsrIXWw5xMrsOfjFdgP9w/7Ah3BBwSddQdBZh1ki3xn
CB0IMW0QKui+mD3yWgcZL7Ji+TwCOR+miC9GcEl7Hm7i7f2AWvwU4KLdIqKbHUgQQcMxPJRbQai/
VhTkl0FPKWkkpG6h4wswj4DOf46Cfj6C2ITzCAVvtuF6s0WuLUfh9bYri85BNWA0uJcdBojKsQ3I
e5Z6KsmWrmTUAC9Pp/jLbytsGIEB26WSaL/D9WtR065m7UW8DpaNu70f8haURJbyznq9po8sfGDV
6i6SXXTuPIBvQdwKF/DYt9Cj3gTFRLL8i3G68C/m+z9mL3Aryr//9WJHd2as8xlaP6n7n8HiRTym
UfiNaQoXqHlJLGw+jeKe/VgF9RGYsOfR9h6p4IMq8yhhxmrGelYOvSz4UfjPJUYriGilQb3Sy5kE
8vIFRf18BPfi57s/Q3ST2SV3w614VlgODjJczeYFe2XHgYNINSaKtLzsHI3FyUgCRY3yr4YL6edk
cykfhFcVTnzYv9RZBOttPLmOH57/njxN3iMQeL2MHsPh2IIELxORsejEKCmeLCocDSnAK7Xj+AV0
qXlT+0OEUbV/R7m2GMH+gZgNPg94WkzRq9pAkiPa5JT1ywQzgRnKuNpCTRReDJsvkCyshNGza6RH
zRw+j/CCD1PoL37a/4ZhtD0NmvFlwjSD+7nYCYr4ZVy+p91dVHYxI6iFnnrw04kK9NPxCvw/jwL+
2+hTuOHr7/WaEgQUzF+c2LkgovHjbro1UFzLzkOuLP5vF2sfFDXn0tQyIJ9Z5UD+osKCEbjhsOC2
Acfg9fgzZxtC83VUFMg4IKtLcBfBVWSgnyzGJeugjYxa0Bn1VcTZaAXuUcj6ZHMfrFaTLLVjwJUP
lQj36jpvxwVzQDqikbXCzDfcu6sdcoyeDSsXl5LHmaNaEGpO0PmEJfR1hTfvxiCNdqiSMKz5gCt1
w7Y00yXt06a4I8btMDpO8KJl1FwOuhCj5sWFMJfwQXxV4cHVWHgQ7TaTpiXYz3ExZUxwET2O1hCZ
UJK1V8SbIJPURIsvdXmCFLNl9AJTopypYkP6kxUmjMCMuIhXt/GnYEAWwG+K6vesMrIyhRqOa1YJ
BbKJcz0/jUFI0HI3V7MFipkU+eJFBfm3I1j+rO1NSzx9v8WPQGYP8TwmOrhnax8Kj2AL6Lj6ZWaA
C32IYt9OSh32fGYFe/6igv3lKLDHhUF4lzRu9J7os75D6I1i05qUuDBAwTjfY/cIkh4UrzsQUYt7
MbeKfPGqgv3RGLBP4uWQzmoTYc6u4eE2WBmDNUVmBWI/cY2T30765OIGilCyC5cvCQQSplIulD9a
YcLBGJjwBU2coz92AzqMpkhYN1F8zDS4QSCfvSwQF22DUOu4Ivq7EFO3Ecq5lAVx+arCgxEEOl9G
d2HCRYJK++4nf9CC0WVlHMjtPHjC/Hi8YEmlINPl8z8tZKiB5/MI6HyYAn45BsnzFKwfhkwpMpjk
cdGLXVPe1aAph607vofY8+w8JpVYL9rpUWNfTCTgF+MU/YsR5HTxzJvsCHz9ekcWy9eEolhKqabO
EWjW0c2QN2TsRt5A3AnifcoAK1HFxFmLpieoKpCbV8TS7UCQesUXE8mKL8bpir8cwSF7Cdt8N5yA
R8EMZO8ikwUXMPljywo+kopYEyyLBeGyB+evqHC20lOHffoZFeTT0QruI3AstPZs6Xewfu0gk66L
ttSKy/CxuaR+P9ThJ0AndgSM84sr2KyCpPFYXwbEHCISK1PriVLfSk3NWs8+gq71bLSy1keQM3qJ
LPUkuNsFfKu//mBFGQCEeZqo0syzJyTkp56N5le6D6M2N6iIWtOJpBr4y6+hLCjfVNhwun97KtXl
hzxpWdgniwLiRYOJVp/VFHZx95IKeo31H5NEPbMtmump40A+sYJ/Pl5B/2T/6CMEYPIxWgKAELEQ
7HLjJGH96dAWd8BbF3bVbqBqkufKdu0URc0NRGS5LnZF+hBZ9FLy1Bxq/jXCtuY/prz8ON8/Ly/j
ZHs/OYsHrc1todYYYnnh9udOIEmk6QZifR3PcT0jF3nybpozalCPdTVh1DW6TNQ8q/wAYVPlPeXM
2RiOmjj5HDxxZF5/zthokqibJmzj8i5GOOFRYRqeIh/2M/8noeyH//oGLNiFd43nnZoJxUQCfjFO
Qb/8Yf/b4QcUj+bf/3rI4bBg5wWUpvyGQJZkuB3DmQMfNi2498PDizI48mkE73yUov3DCHwUi+Ah
blxZ/XRYFp2FMhsoLePA9y+s7Skc1jOL+epQ8ZazN1verSSoF3c+jUCdj1Kof1rsf2G/D35Htueg
ixuuThy/qC8Dr4MAtuOh3JjNmhOXIXKirpRR8qIFLkwlyAtvKPrvz8aA/hoVrvjKe71gwaWuDuR5
bi9iqCUWsKboGq7GbLTSyxRWeC5kHoCel/Qnfg89L51YwT8fr6B/MAb0H3fB5DL8PDnZReshm5Cg
W6TjoZIJ2n/lhoEs4XH/gox5D5VtTaKkvg9A0zQrfdlOlVoIqX6jwpfqP1Nh0QhMivf30Sp6fAR3
hrQgWHdCXI4V3CHMwfFsGaypBvXcHTNi2qwZNU+EqYQVwpsKB96NYJNA1d7dDelSMmFU45oYARBY
+8IBgRtiHy8QtMKtA7o3OpCiRv99MZOAX76oYD+C0EW0Jt7drKIl65WBsh2TOYtV4RL79acFPNmu
ga7biFzPpRRxb6CXkmPpPk7tvHgNNop4XAitk5lV1kqemjnqXyGMUv8RZdp8BCLrKoat0Ozz6ae+
WhBXHlLp0e+i8GsI28awsJ1s5OE75V2QxKQd6HlRffqrYiZlRvGCMuBqBLba1W7TEs/fD3+Up4dT
wkToUF4TVBZbPi78Wb9J1y8rPMn4t1BTsyt2qtwCfBtbWhXYP+z/oFgE0XqLzs/b7WaCqvzQqz5F
Q8aUIrDCRHkPpKgRpdYx0I3Yh84rVJYTGcCcb/OE1bT5n5tgBc/kZRS2ZECoWVL7Q2R71P4dZdvZ
CGLwMrad75ZDiiwY3CwEEulOefCprGFNHZQ9Q9lL0+Eyi5z0QHAbTEDUi+SWPLvKHOGnKUfOR+B6
zTjyMUKDPmwotpXY2X+ShKkrfVBF+KsrPauE/39a7C71/gwY2f3VnVV2L6ChNkz0Iho0Wg+oJqMK
A3peGXYRbCOfP7intVD6jlXkkbXjbrTUHzX8O6oCrPhEKr4Wo3DepvnQYSq53oMVX/OhpcTwCs9G
YGgugt1tNDlIgkHD1GCZ6IZjoLcWdoZgscD5ZVse7EohXlNU2DI6Joyol9TQINPJ9iFvK9w4GIEm
zXIihvS4sBxQqFuOZiFGRGDElL2wDSQJ4X4ve4gIa6ekRn7xiQT9BR+v4D4GVThMBl3/rIuTjcIN
6MJboCugjxw529YtVBXLAwmJd2XRSk4d9tlnVKDPhinyVyO4hVqET8v7cLVCLVi+AAdwb8Fut1kX
LbHNuoC/bWPxo0Inznb+j16mV9slNXxcRUwd+PxLKjnS4s9SJizGYHdEYZLA6grRYq7pw/t5T9CI
GlGwJsov5HtAPgumOoqT4w/ggyTxa4uSHHg8svOhBx+k2XQrSC8rvBhBWaXrXfLHrsX47ccHdARH
DQbUwdBLaSNsBlQRsFCNFpEenE8c82xPdCFIvSPKmYQL5QvKgesRRC8vVsjH/X1IpwhaUbg4DFCI
Vr4YR74WDmF4GHHhlD7kHDjaMFL+2DXTogZfnEvgF19RBixGcDfOGBAO60h3ZixfwiqaXZqSNgRl
KA1QQJpicVyLamkKWBtFDWzIpqq4kL2pMGEEAbULdNJ+iNfD186YOojiNHzLIGU90fUb1d8sx0F1
T5VGmlW1WAQg60X9iOh8wg76usKTwxGYB6yQ76/JoH3Rpojz9324MTQinAxEmSPS1gKr5AMhrf/b
SoV6O4hzCQPEVxT8X8Zgm+F2b9BqASgg7LjsP14nHiE5wrmMqnzoToSGXTi8Vfth0U5PDQ/4RMoA
Pk7RX4zgam8R7xCVfNC67PqpRl8Xf8e2LRn8AweFI4EU4WhGGQxLTmUEhXuoooQSbvC7iudxGa29
2CX8VXcLgUwn24C8pZvhbAwaaroZIDCHjN4E2NB+LFMXiiQJ4ojVQUcvOyiqRElN5fY6Dc5/ETfo
fMIO+pryYzECJ8ZhFK5i1LBoue7vJ5tsE7FozHVnqIvhujMU/NdNG+Ul0wemhbhHOtKkPiKkyYQh
0jvKjcOfR6AlPSIegYOhkgr9+IDUFRPxgIjXL6M8hH0xRUtfRNXiPrumPO7R5jF4/v8vcGQUEwkD
inEK/tEItsIiiSbnwfr3xu/txwBUDAPCTDJlC511yxQYgMhmbAMXJwV1I3UhRb3+ha8g4AtvKPzn
YzCdPwdfItbJfLj1PzVQRYOV79FYHUkBeJT9QbimbqICB//XMo/R0eYz7mnXER9V7UE17uVMAnv5
gqK+GEEhmcXn8DYcUOTAEnaY+xrFBjLNn9w74xbNQAFKD3X2lJYBiim9xGW0yOcR7PlwBfmjEcj6
p5Yk236iBhWS4LPGrQ1i/tJHDvhD/LIGQaSzXjtK4NEzs1HwqVf9IptGYc9GK6iP4IS9DqLPQ6qe
hnwzoBtExWz/99TA8nkEWT5Mob3+af8L+hpNh4fOy8IFQHoXb6IQUvoAXkGOuxrzfjo25Hu2qIm1
dR08pSS9KEFLmlzhg/DDFWZ8v39miI7y+muofiLm611A8tSjX+z1fTCwPoPUBugsnoYCzYUQF3YD
2lzMcAKg8INJLCqIDaZZvUTCC1Mre6D40coOeLf/HXCN+NPD4B6pipsmba7fFkB0EEo1oHYY8ywL
0E9dL82OZpETmaAiiuU5Ckt0oEZ9GEiTCRekd5QPhyMwqz4G612w3Q3Hgym2AVJBfewE2e2M7DdW
VR5Bj7Q/aQca1MgXEwnqxThF/OOHcaz8E1ais1Gh67fwERzPOhs5yNhRHcSMJ6yZguWAJaIvp50O
NfB8HsGdD1PYT0YQQ3odD5nnhnt3JLgh0437NGULlkl65KtD9ckfqne2EKNGPfsEgnk2SBG/PhnB
Qkdq4YBrfIocWlQodAxcXKnOV1ReYAewa6NIbebYrIDeQk8d6um0CuzpaAX3EdxoXSNAOroNbpGW
dB3fBEMue1a5BRfpvobQz/QBxOI5i3pJGgu9Qg6oLGh60VTDh+pnUZ5U/6LCn+sR7AtOJsvD+cqh
TTyPd+tt8jSPb1EE6HoMHNqtI1y5DBg4im5dqNTso7WsfFAgTgv3Xia7/coeopheP/9nHX7he6m7
v5PPozsk/7nKthhBqDRi934Pn5o+tZ9O9DU6MexnEAP/B4SNDVu6B55N03WYQZBfcsnrn4Vm+ei0
5vNyh3gtKqhsUWREvcxJJE+nu0F+W9kUY9Bad5+C1ZDWGWLk0EQE1hkxzlw0pzV0OEhZ5zU8VHdq
paPm0M7nVZDPPqsC+cf9H88f7nAuD6i36jNUqDIRIJqbZgxaQWdCDWJWGMZGL7vsBCA7oJ0cNfJ8
HkGeD1PkP4zAYPjwe4IL9pBLANVp1+8IQKSbhUhDpGvkEeg4XUXoYVCg0Cr2Qn4pQ/zTH5aoNdps
ptdgzydS8Pl4Bf2DEaz7dbQNb9OMvcnRQ5QE2yHzwuGaw/I2LDQXVxlviEnBMDL4eMERwoqMoHgz
ef5/yChETs8HmDgv6etS+0OEVbV/R1l3cDQa1i22jGesss/BA2oELwcUYjjGUVsBqU+sgzl75GN8
6uMCEzvJgYqbsRcOWPEcP4JWAX69nG1kPuUWeU2Z9GGxfyb9Ej3cBDfDtuXxkOYBb7dNIt4RUgcz
3bOQCSizoQsNapFWziTQly8o6L/8tH/QT7fDhlYjcR+dGnBUMy8He+TDHIn7KNGHh1e/wmtxG7ST
o0afzyPY82GK/OkIbOgPX27Coe+bLQQGoRq3qeUOPoK+g0MEWU8IbienB6flRTaENJkwQHpHufBh
BAFEHxEvtWTFiqLtgKY1+OBradnVXNrLehUrX4EAI4+1T0ofsgvmEQKMb9PA3py+xtIa6i2h/BHC
HuXfUDZ9PNi/mPoYhVtUNeXC4vWaL7sQgrMcyVAZB8hO0TXWg8PBfZFJeNOBEjU/iomEB8V4BfcR
+Jx+DuFcGBB1GNGWqxvobZI9kEOCvYH+qbC9WaefXIkicQCt1KiRz6cR3PNRivrPI1BXa3Xr7Kh8
/er/amx892b557e0r09DdEzDK1oPKVP4Pg9opk/1r3ps2Nzv7eBXeKVYvcG/BhRXuJRA6UN0c+bZ
yfIxjngNJO/biFvK45lsLimzaOyONKmFljSZiC7pHRVgB8f7P64Pkrtw0IxNpMqyc9rA1Wr+SAcH
+g/j8XhwR8U724GeGi7wD6Ec4OMU/bcj0GkXEa7eH5vz8/r5CWFWIBEBzovikeBP22trnoH4mVzf
lTdCF4LU+JczCQPKF5QDi5MRrP/1NkJjMgQYHAbJDZR5jsfrj26UZEX0AHqQ8R7z0E8FFYp1ZEKr
Hx2Zm2rb4qAPaWqmKH6CcEfxF5RNB2Ng0xeUewqip0EPjTRrDY4+jVd1qei48LYjvRCJJOlD7IuD
bjTVcEacTHkivqtwYwRiC1vl+e8h8weRPqWj2peBqL5MbsmcsFELjJW90FFkOn2IL7ADPWouFBMJ
B4pxiv7hu/2LLJrtO5Sp8TW5WVZcexgSh89/r+4GvaXAkkeWlW876vs+5GA5uoH0Nu6dpTuiA0E1
W6KYSfdE8aKyKUZgiB9Ci10OaMjh8Ia0QZA9vyUih7eHsFkEgiDdP5dYMDhE93g7PTXw599Bwc+H
K9CP4TQI0UBhQFsO93MGmkO7hcMPAZiC3oQgA7TcRfgZT03BWSEj30ZOHfLZvAry2XAF+e/3fxJc
PP/9Z7Rs9Dj3sx7QOd1HgIeP0GMJ86muGbg1RR1U/CfD3YEGNd7FRAJ4MU4Rv/jv/SN+GG8QRgFr
4V2YfAnv4k/od8TxeL3FgJKoaJzOln6ZZSisfMgk23d0FKslV9J9qVIzRP0rhDvqP6KsOjwYAavQ
+n3dUiK53+5AGQs0SUTnejS3zx9pl+CumnW2hx5L3EuHHUip4Ukxk/KheFHB/nT/2M+RFBQ/Dbgz
cA/nojgkulTKhwGsZ/RndVF4wSIHcAcS1JAXEwnixTgF/GwENgGICxNERA8oi2ZQMFFmUOd+PByz
oiwyWfVm20ObOP5vZq7ULpTUAp9/QxX5/AWFfj6CuFbp4nwoW+xreMCPu34x33PWS725OWc/aY/G
SbZr+nDO5dGsuOIUNsDUd2aO5uH6mbuHyBVoB4Lq9kH+JZVtkI9XdsEITtt5cBNPPobJ7ZA2GKpr
ovadgzgZGXqoqVCENBzG3AagMqgLMXXol3MrDChfVXjwcf+nrtAFcA5BlMRBWgpySA0VLm2ELTHw
8weaqLApUKwZlzs6vNrkVHgRaWoGNfwU4VfDX1bYd7x/9s1RSzgZsobAFFoTbnpsHYUEMnbpErdY
m12UBPOL6vOEaR0IUrOomEgYUoxT+M9GcI7PY0TeIpKLtQ/6NVpxifJ6qw6NW1E3Hn4kLqyINLNR
OsxF3e1iUxFfXg/C6thBvqzCFvKesmc+BpMC4qylYle/8x2NQ1FfA56kwpEkbQ7W3dVGBnbFmJu3
E1LDBj6Rws/HKezvrkYglO7Dttr6PWFnAd0oFokKYZlMwmoXTxBwxYRW5WTBx5X4gHk7PTXo84kU
fT5O0Z+PwLUqnGBvw4d4mTz/xYJg03jT1n7C/fgyRWSGhyh7/Jf7NmSDDzoXyhAjsgBJSNnDJWRm
972KVDXLOvwkYWaHGRU2v93/Jvs5utltI47n608c1jVGZwcKSjilDzn3DWRwoydvESUCTose9HZy
1Pzi8whT+DBF/u0IPOiXz//chQn//AGQR7tjFoBDWoUjNRjxZ1ZeWg4sAUNExNvJUCPO5xHE+TBF
/PJo/2v9OoKWO/khifD9Q3Zxm+JCDgIMV3a8jo2sZuEcnyErD+c9Ouuxh7CgO11qVtD5hCX0NWXN
9QjaKrGWnD1bQfc7Y742qSaxsQ0hBg2vaBjz0V30uB3yFhDFjDUD1YyFpBdBRcM1h8daNRWxB8Tx
1U6OegfxeWTn8GG6Y45O9i/MrnYPwXrQRmSwSpBtZKClTG4tylIM6QCOZ/vQw2q0sA4EqdEvP4Xg
X76gHLgaQYWokx3S7IPJ0RKl/2JUFh7QbtdxAwJHFj3LUTgKHhVkEOPSSXWQ9KJIzQvFTxCmKP6C
cufkx/3vj6NtFD8Ouj+APmp7sOBySB1BKLH6vdg2KEut5koXStTMKGcSHpQvKPRHI0ha5Wnqxyi7
nqQJ68y1FS0T9K8ctAeHN9MRQAtzg2eK+RJjdJt5GTVWyVSpd72Czhp+5Qn0tR9O2dj295S7xyNw
Vl4EO1RFiAY89KdouGugWL6FXMpCrgkbzEbwCZN6HpipEntdKFIzrJxJOFO+oCy4+LB/2XYcPQ1o
sqPkI4xyuOPhj5T3j8v8xy5yLYnB0vbvq8HOZhGgs0EK8vEI7PPjaN1eT7qfEYLUesSZu6homi9k
+SBhZqKhIbeVX3FVYO9AUR32xdQKA4o3FS6MwPd+jOJBw/recXeedksx5MXOsu09FFnjQc8+zhLR
T9KBkBro+RdQ4Pl4Bfar/UuYzhXj+m2Ar3XseuUTU2v7JLhp6a3ajx1TtJaAQ93xbW7S+fKmgDfX
wV8g0V6dh9ROkHpP8HlkS/BhuiNODva/I86jQWuNI+0IGXhILBKqGAgqD3K5EcqA3qOs4Dh7yFHQ
So0a93wagT0fpaif/7x/1E+Stl5J/VY8bDUdxrNZtFGUrwBZEDpq3zC2yNIfdITNOR5qwPk8gjgf
ppCfjED0nyRxWKgE2Qn4+ssJFz0l0MPG1LhfTw7embKgQyReWKhtl93wkXuhjkTVMUH4ogonhHcV
dozAM34CNSEYNDcY1bUQlIOWfDwoRFL6WW4wSpODEzzjsbIVWgmqY0M+scKCfLwC/wjuRzNv1/Qw
2jz/teMy4fX7Ib0mhV1l6xDsgtxnPSYQ5IbYcpsku3QmpAb81FlZfAdlgfy2woif9n8S4IYIMVLn
u+WwPj0WWmAjDx4+JH7OiuxwtJmPKv2sf2gml6AfiVZBV6rUTJFnE57ILylLzuf7Z8m7INo+/8MB
GWBT+JBMgNm2ZS106hooLYGcR1YAO31s/o9mASDthKjx5/MI8nyYYv5uBL7Vd7v1XTLoFkA9Ld1D
1w+PW74y+IirZV2O0Xwur/5L7OIuBNWgX3wKxb94UeHACJxvp5vB3UJIJEKZUfjgZOhZRScdCV+a
XhP41IUUNfblTIJ9+YJif7rYv8Q5TYLf+dZ/vbxB5SakudsI+YM8EaQ+gpOR14XGQ2Z5KIhCv42K
GshT2inc6WAF6h/HADVb5sFwaNsI/XLgaEBORXbUQq8UQJ/C15yGInMLgZq8p0krQXXA5xMr2Ofj
FfiP9g//++D5nw3KUB8GvzUX6O5n/4IJyBJF70SWJSGgj4hjA1q/53IhT6R8Z3LULCDTCSPIW8qO
yxFYYd/HyW1bFft+nEB7btwluwhGloNdTQexYjrcQrnsYTXCReHThRI1E8qZBP/yBYX++xGEWZwF
X9B0d+CifWjzmlbks608x1TeDija56I1HUogZ6KKHRAiEzrSpOaDNJmwQnpHuXE2grDwM/S2GfBQ
0GeWhSMBqUCSOIKbzjJhCzjodJA+YI+EfxsVNchn0yjm2WgF7RGcAmdRcrcbfO2jl4rmwdvGuiuy
RxZAzFXHau9qdo49XfvdaKrhgDiZ8kF8V+HGyf7P5PNwGw+6+m1cAliagyp8PPFB2gWsEa+NK8nU
SSQu/w6EqOEvJhLoi3EK+/kIckvPw008ZIzpFFGk8H/6huvIzjfUD0UFGnbVxQsPyFKnnZA61LMP
qICeDVcwH4GhdR5td8PqOzayq9gq93jXAeg1ggKKmxdW+Eda5R1oqAG8mEkhL15UQB+Bb+d892f4
cLNLhuw1iuZNiDfxcK1SXqwIsDuwgA0T4XF5Rhw1urqRVMMF4XMoH4RXFU582L+kvwhWwS7iy/H1
noYpOgkYCC0xkPik8jPDE+GbOI7hh05PZBp80k6PmgV8HoGfD1PoL34aB/SDBomaEPaweflFenqV
LuwAXccpq+HGF9skw56zPfMtM6xa6KnHPp2oAD8dr6A/gvt2fO2gHn20ckDwCC608l4N8oGLxE8D
8Q3IT8vNLI3cNbaSUws9+4oq8Gy0AvsI3AvM67ph2f+b+2A1YB4BxLtna6iWJOArrn1XR84gWlla
LAyIPfLa706Wmg90PmEIfV3hzLsRiKN4dRt8GtLkxX2LgasWxHgqi/tACUVNBg0skXlx0YEQNRfK
mQT/8kUF+RHcvP/wMGjFbfS9Z5vA8Jxc1ZFFEWLMIaccz/MwLmqhrWSoQc+nEcTzUQr3D2MI60dk
YTBkQU80eYNsgW6prgDjziwdbSwhnHLZREV/Oz1q5C/4RIJ9MU7Rv5jvX8wcbVbxpzanVj8Hs4XC
5nDwoLVhLv1lgwtqj4eDAY/a2O1EkZoDwlTCA+EN5cLidP9cwAGc7MLlkBcuzM3vGp6B7hfZCYsj
VjiBcesFBiAenb9lAbii+OlEkpoNwlTCBuENZcPFwf7ZcBmDC3cBB+L15hf6o0MMmdgHZQKRwAQk
9rmmhzBocuR2oEONfDGR4F6MU9QvR3DP8j5gjSaHPXNZX3qEjxskY9LxMtnj6aU1LC76TqSooRem
EvCFNxT+92f7X/TvYWcOKXhwvsKXAGcmTyYi4t+0ZjZa2yL6AS9k8NsIqUM+m1eBPRuuYD4CX8N7
BJ5Cy+Tf/3pBA90dfdINfnNCr1amngaDzEOzYW7xEpdnB4LqwM+/pIJ+Pl6BfwRy/j36TwXTy134
KZhk4a3DcWKKiAYPhbzg1sn1S106eHVWgRBmr4YuC/xfzRw+/aiqY0f1yyqcqf5JhUkn+5dLx9Eq
ekSp+Q1H6fW7BDHOPgrNl7whrIGpZqH4M+JR8EIUTZ1oUXNEmEoYIbyp4D8CB8T7GJrKkP4HFgKk
o88CavlnO0O+eke8p45EDPS0LfeNyIMO9Kg5UEwk+BfjFfRH4JibB9sg4Yvw9SsfGb6pwYXKwipr
wNZnqL0Ce42pquwhR3MrNWrk82kE93yUov7jCA4GoZbebbiaDF1uEOo+eimYuJDJUIYnTj4bcHYg
KgXWsTrrsS95aq6of4UwSf1HlGfzEZwTV7uWW5J+3guHVRti/fF4yD9OacFk81HsjtURdJEwnz7E
e9RKTQ1Pso+gTMhGKepXI7iovMIt/ZBBulP0pEejC8fU5S1hQnFF+5Gy/DY5mdvpqAM8o7+CeDZc
gfyn/StEB0mATODJItgN2uEFwT46isojE8OSVjr0VJR7gjTSyis08TzuTI6aAWQ64QN5S9mxGMFZ
sQiflvfhahUOqKBOIXxslgEg1pkTpA9iWXChDNPBI2KnGzFqTohzCRvEVxUezPe/JRZRmCRIzgvj
IQv+o6wW6mmaRYl4X94YU5ZDiT/AMU5SJbuSU8MH6WMoJ6SXFV6MQGPNLlUXwSp+wEXIcKrrFH3M
oZyyOkGSfIIpgcAuHBlo2JPptPzfzMzp7vSo2UHnE4bQ1xWWHO5/e8zjBHUCmSa7GLLfNjIF4Ecy
yhtNwhgDZZ1wuY/gFuLX7kyPmiNkOmEIefu/zH1Zktw40uZV2vp5MMMdpNn0mP1gLLlLmdrrhaYl
BRAAAZDYSN5qzjAXGw+pVJUZlWpVxS+zrnzLiCAC4YDvn7sfn8fl3X/+PLbWvP9///f9t3v633fr
vkxzTg5d5X+3Rh+oCxjedgj5QQ3xd1B2f2JDTx/Fbw8eHcJvrx+Tf/viP0/+r0OEfx71IZN5mKUA
zSMe26wA84XGf4Dqwk+jW368j6eJ/u25I5p/e/mY5C/+BliKrY3vXa/6n0d0BA1soNk49FJpHosd
SHhCzufQvRQ8toeG6p/Zw9ME//3JI5L//sYfiP43KJV5Aanknxq4A9j6wSjNvilaEOsPpMyBDTKA
e9XQSfEpRfzj7TxN/W/PHdH+28t/oPz27yBh+vVninco00igHRPEo78GGx7f+Bo6dsB82t8GyB+n
8F/4H+zme3T/8tgfyP7l1WOqt3+DSPWLHpogf+P5/75ShQQl2P/QVReI++XvcQQIWsklAGpPDwL+
yev+o918h+pfHzum+tdXj6n+4t1//q6/fL/0Pz1xf2hpfAhF5PXvCfoHogZD3zjoUgltd3+FrRwZ
mH9yT0+fwKOHj87h0XvHp/Hyb9A09OX7/lBU/jP5ALJloE3rBMB0v130B2cBpRv/E7gEJn8caigf
Ktw/tZfvncFvP+MPJ/DbO3+g/99ABl0BjJq8Z++Hn5mvPNThwRw7KCE4ikDg+gumFMZm/6oYjkye
P7mbp8/g0cNHp/DoveNzIH8DG38PU5h/KhPA/GuIf1YwfeCrCk4f2T6HtlmHAg/QwY954Mf7eJr4
3547ovu3l49Jvv8bAHhfwgzm+/Xbz/8J+hdaY8G0tAIEzyNag1cFNTQ5/rUxZZIcXfof7+Npkn97
7ojk314+JvnLm/+87n31EZrz/cxrDtV6MPoEIERP92IC3yrDIOsBM/1VFRzp3T+xn6dp/9uDR8T/
7fVj6r/6r/889e/ue6X/8Ur1n35iL/oSKvEgqnYArv9G4gfaFiqWyjIpwTD9Dmz9T27q6WN49PDR
UTx67/g49n+DKOe3aQpfDsT+RDl0aEAG7d+KQyXZ4e+xOEINOALAEzBR7tfaSVDSD82gP7+vpw/l
+Pmjczl++/hoXv0NtHHb+0/vP32JQL+GONDH9+oncgy0bm0AsAI40l/p/9hPg0HABQQs6vJbXyfQ
3A+P5y/u7ekzenKRo4N68jPHp/X6p8i1//Xxe22+7Zf903u9AWDRVrneLQ+mzf/7d7/z6K/UfFLh
fyX0+ad//TMDw+h/PVzh0SEQbUGP/WP5x9n9tN5THQDw9+2Yvj19/966f/0T4GHQChMynxgc7xJq
e+C04/2Xd0qA1dQwth68xgLgNSV8o9KTY//6J0yWgn5GEJ3KM7DiYJQH3AGr/Ze3QKCC54Ihww1F
6hlM9vrnt10CMGyhWv1GlF///4fyw3PdK2f/9c+8AJ/HfP3cYZ8Y+lrBnBBYEKDPJQxpL0FDmo/v
73pF4ePp/5i9MuUQCt4WYbIr6eeiQ6QbZH2dJqssSKOMfedmTwVZS4pLUk+rr9phpLMmbnaR7zgU
562bwvr4nrqYvrIMB77pllWVMGV6mvh2XiOmWxfKlG7n2s2KlJkc63NTyeg3WZibeTPbIaxkrjo7
3ZTJrLpNY5fkc5LKKOHRqpu3PkjJSCWQfI1KqzoCAVe6tqrkuCBd0eQXOHNJue2brHndoKJ/M1Em
rqbGNylJZV2+iJFV8PNKMTGi13k476TxcduVOMILNEvP0j5kfDOqJrmolzpO164Z6nU/ZHa6rEPM
EQm1rLYU++myL2TzIhma9LpfOrmBfAYsm6s63ETf8Zt+yeXYeh7MQNY8DAOp/DrunUiyLexevO0o
nS7loBEiY7VY0fYilh1J1qXXRI+pMgTlfLybUHSfLVNDdykLoPtmFKhJNs3QN/0mj3Kqt2OwTX62
FjbprsQk+tAuZdJt0zGRTdtVE6MEm6b/JYL5Gkh0uHmWM1GydnSxbAgLkl4jbqtf0DTUkXiswkct
EvwRFWZd2qDEeOnKZpabburxGe143ZC8HtjYBtmxVxjl5UQiVjPehESIm6Ee3I3NbIJIVodZtph1
cMtY7WIgPE2zq0qY7pds8t1CIBKfvc4mlJwLbkxJ0kVOZ0OFy6kF4nvXrkL5iqRD0b8KksuRAF+Y
VxwP9INiVZTEdxrXZByG9c1QTyklAzUD2uKl+PLVSTISKZQIBBzT8vka+iHdaIOrbKMqiecdLaas
u6wqn0myaj3hbd1V6SVfloUSM/V9SQznLCV9xdyLsBawtRH7jORLw8/ltGh+bpbRf5B8iDe4WsWH
fk7czVxVWpIh0PRqjTLLiC+r7oVrJlqRoKxNSSiwj0ROaT5cZMjHbFu5SjLgMD5cO4WSV9ZhV8B1
NfEXS6EJfrvOdlrbQg1L2q61ZS8Q9KxYie+X+mPPA3pTgwTISe75fJvpLn3u56RwbcGzwDZNBky3
q+DhvWJYmM2AeUg3edNV+TbpeL5ezLRKX5cjrhwRwbqXddYVoZ2KZZk306Jw2hYDYxNBC9Z8UybK
TC0dEdXPmzjPebtA44ZPieRatE2D1udCNOpNP8vsY9MN072K+ZhuuRmAcIu4tSrGt0OZxrcyycRd
Hlm+7INN1NzamZm410HUCcnSrr7rAjTBIh1ObUHScqYDmdOlGna5rKem5Spxgci0U7exWoqcRLom
LXYVmXJv3iDr1o/MYoGJT/pJwD4Tg4k2Cm2GMoQ964KmxEHzgwtnjcw29aiKT9GI4p1rqGHbbOlS
D/c54rIt8qnZzHLoirZhbnk18XRhW14Ltm6qHL5+Vy/eqI1FqfoglyH9QEW+CMKSOQnbufCeta5T
td2aKar6suya9PXkxzUSZau+h1/ZsNdDXs09qTpByw1iqrrC2s/AaNmIRsJXET+CnkBqU+rRLC30
6jGXqFn11AIT4L7NKi7ZFtXp/MbqTEXSlH3CiVu8XomJc6+vuGZL2TZzPpctmjnCLV8TN9wMdFIf
66bmGVli9LdzMw59K1Zb3WV4TO7tLPKkLdY15RvoVwbaYHVrNhLfrGu56W0ziQsM1JhbbDqOWtZr
lhOVrGlGasP10jamKUGm0wqdhS63oR3nymgygIx6DYWaEu/ZAZd6pnJav0BSTA0ZKiPLHZSNJDdw
sYamrSbHze3YdxXfYGv7qU0pTT8vKmSyHelQ8herWaW8mJYVoVdVg+DjDBRW02I0unSLM+zqS9qU
1GyiSRu09aC0f2kizi1JY489ERg7vEMeZTdJJdY7reFMNw1iHrfQM2n+4JWSbypfaH+mdYcvuyKV
jqje+o+O9fFZQK4aL0uFqSKhecYSr8J2QmwI0EZdULHpPGNfE3RfDaUnNPtBbz/W69Ab5WDlQ8dW
nENF2WO9XqhYgiTvdds4bp8PiLJz0Nt4g7Cj24yrciNDoy4XHvAjX+nXr/5qZHzUZpl6ytzRv//n
y/A6qz+7/30w7X772BdL5ff/npl79cLBpAh3/d4cf/LRg7D+rzbiwQ589M8fjMJv5tCTFuN33vxz
NuGh9/z3bcL/mujBfHxsCB4e+WoIIvCUASV9AOjCvNZDg2g4sq+WIMIHwAMcVwUvFmAmHqZp/GoK
IijugHz8IYQEkaNDPSY89qstiABXB13nDhl76HvWQLSv/CvGIPh9D64MfBHUmHxBJT2+KtD7jlV2
7asdsnQ40/3Ugaln1tsHxHjiQn5v9SMDkx02j3uJd0u5VCByUX0GMML166X77nX/3upgXT80X1PX
xZ5yWu1AZJlPs7HVZaRqeXna3gE393B1VwpQOKYrdy7Psm2GYnM2uR5/rY78y3sH+//h6iEZ4XjQ
WO24C4vcII6ne0N1Zjan7f5As4emPa6mWC6wvl2WrCD1ivG+CwWaT6Q9xBkerY+MUAoGBew6atyb
OrH91QpV+2f/fveHE/xdkP1+K4ElHq5u7Rz66nArbS4CbaULK1gTunk25H2+6QQ4Kx4nC23//dd9
7yIB3z78ulB7xDMwDXZ5ZvjGFpO50THlz09bPXm8uqXNWqturXZUjiPJeMFa6LNUbE9aPT2S9dUc
qzkxSbVbdBIh3AQGAhjCxddAy1+9pof2uw8pU8KFASvawkEkMVzaibndOjnzNdz8l1c/YuC6SScx
07LaVX6QaasmbccWZFDefc1e/uUvOOLhVK6rpCB6duOQra993RWfp6aeTzvYQxXAQ+IUrmQmZLB6
rEWzrTPzti/lchoDp0cMLFQeQ4A40S6GeX4RVJE+KyyVP2Cw79z4Q1nzw60Pmc4ERjWca5a65wGB
M4EHqXen3ckj9q2TEjGkLN41LuruvKtTDW7PWqMT7/wRvyKGo0myodmVkz94BFbuELgmJ16aI37l
Y+HrwuhmZy3PbwY5JFeNFfjtSbRJjvi1EGWtGKubXW0Tv0EeN6/oZOLXnNlfvfAHe+HhudpknerU
580OF+PBKWUDoWYOp134QzLr4eqq06uvUdXsulUMJCnz4SOjub4/jTJHzLpEXTTBZ0D3Ci2vK8Hd
QHigw91pyx9xa4WZaHq8NDskstFtylVW4KJ2zfK13cRfJv0Rw06CDbOlptvpiU8kUUP1HEsRv6Lg
//LqxwybdzMPk+p2Szplm76ygTSFsacJm0NnuYcHq5OKVxbrbmdDCWE/5wWJeR5OXP2IXXVfNroA
O3eXC4eIHxJ0ZpxsTjzXI3alAqxuK6tuNzRqujMcsxvvUHOSAoSg/WPKDDLJayqmbsdM1m+rpMhv
nPIFJadcyuLQVOUh4XvWQYSRhW436iTZohzx94Ma3IfTVj/i1ym3C/WZQrs+BghABp7tyhD1STqk
aI74Fc+N7nhh0Y41Q/qqyrXcmMjsp9P2fsSuq4EIA9j1aNcNC0R/67TbR4fSk2T8F6zKQ7oPCk3c
NrLbUStli6ZFPMe5yD+etvcjZl1mLeakg73LXGbXLEXjSzassj1t9SNmXRM2uMovaBfGML/NZiou
Opys56etfsSsBeYmEx7EmFrXbBcNhLK7Qe9PW/yIV7shpqPVsdvhEpltuswdmVfGTjILoF/FY2bq
QqUMEgHtilCarUMJ38dsmk5jVci9PGLVrMs9LdcS7ZySdD0fpRlf5F1l8hN3f8SsdHC5lTRHuxSL
fITL7mZMGET5xhN/wBG/ckhFpWMBP2BIXLWBvH73Ji/6/jSOqo/4VZRezZCmQDu/TOMlWxZ+DumK
HzmEByX6R4cQoluPiQ9mQIaXugQxvHh5nllfvBZVHH7kzR5I8NTyRwxrDHiZi45oVzNf0raDmPk+
7Uq/EyMTEILVFV5P495DUeRDyeNgvoMcihntFosjpJ3ybMtWbU9c/Yh7e10lsqcryOR8zi+SghZk
gvjCSdYllDM83nuPmWzQQOnexjIWFwBEqF5pCOpMu5PEAz5iYNboxc11Amkyn3a7Mi/jGTf2RPGA
jxjYoazQA9Z2rwWVG78EoSDd06+fT9v8Ef8WvmR9qo3d42aeNo6VdjMwwU+TDviYedmCqj4b0L7w
YLwyLeN+5OV42rU5NJd/eCk71qAOknjdvoTgOYMYBaruISdMTwp2QaTx8fJJmGtmhaNnIkOJ2hg1
rteVmOYTb/0Bg/dw+8GOEHqvJ3qGTZGQkAV/5YygJ97KI45dIYnfwwTY6cx6V6CNkdRAlocN6sT1
j3hWeJUPwtfjWRSQWDQ1nKoq+HrixTni2REAAMkhg3RmuGz2BVrMrcjdaW4JzAd6THktfIR7OaOz
fjRvlliqe4mjfXcSR1VHDDvVgcehH8x5yAv5S5ly88k4yIv/+9UPnPOEzD+Mt3h4aSa8Lo7yOZ43
kAyKuzA1bj6zXRo/68SlYiPSYfyBpQzB/O982ZFwED7JliLz5pwtLqeXJQTVunSPHYzYUFdLxjxq
CB8sTy5NrXFxLWJE9T5L86W7j1BRky9EKj71jCRWG88JQyty16iAXL1qkVhyvMMVYvzDqOIyEGiu
P0MWGC1DlV0w7YUZ2nztmmTH+5CLD2jOjc7IWlQxfYcPj8xgrPbjelfNyyQvVNf0wzVmmKuLktaG
vvPKj74nRtt5epGMo5emFYtzBSfwIzr6AWUxpR0BgIPmn1BELq7t3PiZvuoWFsdAigIxuN96mbpn
Oi34fDW4ea2m1qahdpu0GER3Z0JeV9c6WesVbXhmFn6HRy9SwC3MNAGAwWKWcnotp0myPaBmlDlv
al+XhLowBA34AykBbIEZoC3O16loJGT9ERvfZkbm6qbWaTP2bZyKyl3pJmTj0MY41/WnoTDpeINZ
OSZvBydDlmxCOvTg6el5rvHUqoxRCj/W1WLx5wHWHMeNHWFW5YdVJiUbSaxH3pt2yecuGSDZP2dY
E1aPTk1kXHhitrSLnb7hi3Ll7URLCyvUJUJZSSTAwsplS2vQes+4VYLfNNka5FkDfhBgSHBX6GXn
bFrLy7Wue3nL58HEbAO2hF73rFxKe209gE4k6SF3FF6sMLzdydbB6EY6knJeqTlj0GEYvRtyt1hF
egMWJiNhHhQkcJNyLmMkrjbR+o1KeT7FNvphyXNIFMoAAcIkXdxKulnhku/THElq23G1CGArqwLI
RN9Cgr4w70NuY3zl+6xmr8auHMO0haSvT/sWRsnPDrcopzk7r7wuq196m0n+2SUYrXznKFozyJNW
CB5rKxb4fMZn+FXpfhk6KxHhfOjShKQKw/duVdPTDngial9/TixlOSc9H7tckLH2Cr1Fq/Mlbye2
5uvHtMwW9AlAMHLYzEXpxpZx0wzb3MRxVpdqEQcGw6Nj41YDqgOASUzp0MyXRa/zdAKwE8Ai1BZB
zh/S36XPWac2uO6HeJ9BbMPfuURw+24cV5Pc66nP5C7rTN4RQEqNhE7IvgFYRrIPqNDntQYzoRKQ
9iZTGWa2AfsE2DyZEmCGacS9+5haoOSnkdvMUCDxkC4XCgJL+CqpmM3u6nHEJiXgycrboar6i5iK
5Dngn2TxafTGXkzZZK/yzOdtPmK+A8QVJ2mfgv3Q9x1/UYg00k8UGtwUewqAA7wSms9s7K5nqZ24
ik4sRfQtwMIaQd96APFocV2srMn6C7VMAzBPpameXlsQJoXeTnzGPdtkXRX1heR0CeOGa075uCnk
UsU3FUrseo/yjk6vbABQEsARGITmE+Lzwq23LO3AUNhI0FmpamXEgq8EhA2aR6KTmvZmFwoxTNkZ
TsIgqv1Qj5XtABrQzeNnHZVZIqEw09GZ7eLKStXEFUudBYI95+M7AMp1db6bwcw8QKOyIIImVjWe
NmRFxQhIoWQZcfIWwHxLczcBaqJ6ly/I0Yw0YZgK2FsMsfgs3ZTr257Zenw760GnAynmwvibLuHZ
/D7SwCUmfElMv5ddGSaxtaPpvSSJZ0Of7iKt8BxAgk65yK5ESJOQElmoEaJuU93l/dzKDNn07ezj
kmxxIaris0fgH8pzq2mj5Q4LSJ/s0gTQaTdj4F5pIvo5rDsYkVXgF2xhRfIBjtXHjtRzXfYDAU0S
m+ez6Yty3lnmgvy08nlEvwAy0aVwRTMAvSiCqJozvxejcWgEmIep6LOK5WjcZK5ck/OkLxxoF1yF
mhJQnt2nRcjAbgUGSN8z3Y1ltgfS0OKjrIsh5YRDJS59BRaI54LIWgw0EGYHFc/rsVjHuYV2wzGh
BJJuBsSEK4LKYou99PQVlK1rd5ZMmY1vrYyFQu1Y9kzErXQzINhagLIk4daPIJWuLWdSbjFN+rRN
YWih2FC5NvVArNbpLWaF80TJpc84MUWc5RvU+WrVt+B0cEjdTGVTcXO5YLPibUytmS8hfYpKQCBl
yvo9oPnSYiEdRO1kTYZEL8OHUs4FIMRUw2LsNmycCsOJZ9g50dYAvXjGAS4IAr7r5gJmNyZSDZs1
cJdGkg94MhVRGazxxkKZg302CMG12rOEM1HvVRqmOtmmNEX9ZaZVYpdnsQ4iUy0AJAH/eJ2vK5wV
GVMnpx7CqkvSJRudoYEPgG4TWKl2NAevn7g1R+bWuNpiTgCguWTjdo0QflTETSVV9TM5RvquQ7oE
A2KeXDbfp/Db145AtR0Pn4oYm2pXzjYFLJFEs3Jn0AAl5i1FSQdRCrCnYn2X+FQM17SxfWgIpMMg
1vC579awjDsD6bjmFcjLJOsB+tY3aAcNa7yv9lNlguBEKZYtHxYQn9Nll4klueAjXuNLJVcbrotk
0S5p3Sj6MgdLZAUZIIgBdlzZqzkC3jC2GeDl0qnNy9wB/GWZs2F+DTqAo188XnBGCc+GDu8pb3J2
zxupppdT7XNN94XOWZ22o6zG5qpMxppWrfcaMHBtnxrdny1q7pNm0wSAZgYyIhBOdxHhAKK5KMZC
Pc+rWPnzrplddbsmIgmUVLgvV95mzlFl2wloUhOU0hwfPGjlYysY1elMMBRUyxeNAuSxILpkpfsF
zTHQe8O7whpATg3RLyQAxIG/a4QpR05QlDx/k4aG54yMkwbPinS1X5EmM/PDmm7tqowAflvAfCxJ
kMXCL8sqTNUdZLzz5kW/liNglQIgjUcID1djryAwB4BhwNmuVJiLuuhK/lquvlQfcdabbCGFymcQ
FLKZ0upjXwI6eiZZX8n+DV1oN1FCAZGWMTKbshvPB8t41xPQayx7beXYJ4L0IWEICFg5B1erW3pM
92UPVm/W9gCA4SAGQ4nSbWgswIrB3prAXyf9IE13zpi3QEGxzOkVWChF/TqXIBp3Zk0xtUStwYq3
i86F2M1jFidBCjvk3bthbbS9ha2UlJHOy8FexkTb7Hk1FDUiTTVXKcGD8rpFjXCpbLlUsrvTXTFP
5+ksZbZbCzgfMM+Dbl45zObp2oyWLu+6FU/Ck4WhfHAkZYkurtEKPHGbLNzwnJixWYUmPa1K2RPM
pWvg5y+a8hKURlCDAgOm6AuxzRtL8b0VQaSGGBh2Dp8fOGStz8oBlNSbdekwvph5rcu3NAV58nHV
QLBbMbkyPGN6yMPNDMg2dtFJhdeagF8f6wun7OQ+p2YF5FmSNLj0JPiU6bMu5Ny/FSbly4t8LCS7
CxHlHvDHcUqX11BJLcYzyEOzmJIaOtTq11MCueJP61CnKt3mU5irSDJIjsaXohkzMP8DjaY8X0YO
6LmzgXLJ71jPkB9I2hlf3qde8BLUq6DD6whCBOgDocK+BBrMCFC3B34ex8t5HeT6PjGG3y7gA5ZX
2KNpJsH55Pms/ZrucqhCb171PWBehxb8qam8RqIR4l2GJOPPBERHst3EgQ/fUzsCT7YCUJYAL57T
Jt+uAIi6D51Gze3Cu2kGVyuipDxTiY76HJLvtXupZebYh6WZavj5IOrF8gxHJQfgNrk4dU3RwgEQ
SllUb/MZjE5iDAyrOeeGmvFqStic74PvhXhZloYNggSxZMOZNIUeQQrY/LVvQmWe+S4EsbfcIYB1
hkTV6CUzI83uhXTR70HzjTNRabYAXlhlGG5lyjO7AbgrT66mwnfNa2UUwPXnqS7NJu09wKNnVUCg
FKi8AhPYFbtME1+BRXaLbHQQFPeiU3wbyhGJTaiDw3eI2jm7mAIt8BkHwLLcQRqjkTe5XMUKoOoV
pM/LuVkAK6rV5DVoG9pZslbc+sskAXT9nZz7IYi2U1gC0rBOa1/cQXywtDs+BwGSMBYx57tihXa7
e2OHGm8TYwO1m5HxIm5Dxpi6AtsTB8CP0rTaDtZTuuOAhK0uhlVV3bYsVg6uMe7T8aoLIrEjcLTu
xWU/FBHQ4XCSwp0ni/P1JgPvWN4EQLTZc89WyC1XDHqBUeJhh9UZVrSvbuayrvOrIYFkzaasACMK
mzUUgMIAPV2Ty26qhP5Iq6G2bz1Ox/RZKvNiAXfPm6F6Ro0V03aybgpXVcwqc150owOZn/qQnPfF
lM5XAB/OIBNfcVc0vwjdm3lX92tQLwVwsXle8TUd91MOLtCzKtjCgGlVQx4zQCgra4ZrAK9n602o
gNBKth7NScbPy4UWaN1AbQQA6NsO4NiN3MqsQvkP4iPfCblXh1DGAwRZOYwp0ryg5zNoRAFlIXoE
aBHky3/59/GX761/FHMcsw74KkzsXM7JeAmwguRGKC3OT1v9KOSYDc5jsJPW81IzS6JNx5dLbbrb
01Y/Cjjicp1Glet4PlZ9epExyd8cLOYf7P1QdvRkaOoo4khjOtEFOlmcSy2Z4duiWg+eWzF15yUA
vBJSForTjasyBNd+GdZylwA69b5vBLhaXNPypoeL5CCSC6bXOreFaaaFoGJaclBEdcrRpvBDDR+w
pqDdPht1YwgXJsMEymwQ1IM0WNkLGvqUwbW2kK2DyhQpf3S3vnf4R1HJeRQ5Cnax5yGZZnQhe92g
cpP3aaI3jV4hkkLKDgotNhAQQLVvGRT4LATAgCkqIaq1JgsBMR7tNi0dmnazhMqhs2bIs/KqCh0S
rVHZHP22cFAt48Gnn6SyN+CQV2AlOWd87UhHrTXTM4BGRn8zm46BRW8hXHNxQNJptMGdAE9323Pk
RbmVs+Z4k01siSDGQBhke1HRbN4HOqXx5aAtZEKIrMLAZtLJTiYCPEzwqZf9CCP/IJYyrtSyNumW
UW+ymA3DdqBotuGiqOcmQNFMRb24EdFG1W9OuafQpvP/U3cm23HjWtZ+lXoB1CIBouGUDEYjhSyr
dTPhstI2wZ4gwfbp/x3O+6+ymLpWXc5qkitzkBQDxAEODvb59usY9kxfx3WsiygpkD3480vcP297
8mp1KHjiWK/Hk12Bc246BRAevTc53pz9gq8WhhTnCM9MLI9mX350GPlYoNa08dmrZaHpJUXzVZxH
zsiWm5rTKYznQmwc7tWyELsupGipyiN32Ds1D5O03VTFF3y1ItSZk02zcvNomarhaqkgHSvyeZvI
BZ2Kr6cJjdtlrGRdRM3YyjDF5cNOEO/TtpmyCnU5Q63niSmPehRsjkllv41OrraNi7e6f0ADVOqh
XlNE7JIGJMsZtunvFO3fXqLgO/56UDC8TeN7HIWbpKMfsPb5X33SNXbTlZvwVqEpzWhGgUMGuob6
6bpGefQmVmSTsBa0rdfvzq30+nbGu2v6l2mSUCR8WwB5q+CMBSptMqNINbIqEI0qAo+U724Lb0e+
t4rOFKe3zqtlHqWNuUV1LjnyZnL2m+ahtwpO6LhwOes2RdTOc/HX0pbJqcuo/86e/e9myypAvcLL
p3roioh/XpqQvXdJ9e8eu4rMWKFknaK+G41dUwWta9Cri5P9thFZRSYOOcLICrMkmbJDm4wUvYrT
xjdnq8jEEdY2Jm2LaLiczHEwiMNR9WbbcF/aaX5PTjUO50sC2XWk/OLgdyoNQQPcpvQRF8+b3x++
QD8/Jt1yqSOm5Q7V5CqYUc7b+Oqr2BS0R3GmxtOb7Nz1j3WzSYAj2CoyPYqccCFzEaV0uCljJIxt
1WzStuI+4PWICLagbW7xsggQnFOdl+U3XXO26SAg2CowjVDo98CxMMqEyL+2wunywO/abdfr6HZ/
/e5L6aQm9UQWxV26XyAyPqIPaTpsCqFLr/7vU6Wo595NHAwMLYp6F/MqPw4CN1zbnr4K0Mz1HFvh
wmvXtk3geChvDt83PXndISgkNZlObRZBSdUFvPe+s3jYtkXQVWxWdslQglEpLv2cXTk1X7WbjRuf
vQpNaLKkWZjJItgDeEHadsdSltt6pgRdRaYdpJ3bFi+ej8lVyXgWFFm+6cQofh31fjtNDwod/BRl
2yjDYx1WPXVl+XHbt1wFZzUBP6UqPLpFq+rJMnmFM5XctmvSVXDmBW6R2g4PL3UWcL5rvY1vvQrL
CcXdtsR+Fs3FGGqKxVtI1H63DckqLLsM17e4I8U0McQLO+14kfDnp20PX0VlEZOmyvsyi9Bf7RWH
2PVn/kWibritLQoEkdeLipS1bbQtMggDLa6QPumWbfua63auWZJ+ihmeXJP5yia4PC675XHTsLir
0Gy4zvpBLmiDL8cXQvpzzJtt+jThriKzdmQ/TZrpaGCTuM+c6cnjCd3UWiHWbVxxZdKU+X0aJa6+
qYjFIcIZu2278rqNiyYeiusGffhOqqYdq6ovOBDpbdN83cUVNzlOUuhCi1KbV5EinR+AubJtz3dX
AQr4hI96DB7epF983URaO9syoEub9O+bJnFA00iYpzHgkwpaNN7juOnWGz/nKjxtOyZo18dcmZJv
2CtQuezzjQO+bt4qVOpCEnP5mgWtI5XYZ3R3qm0HznXv1gguCaUJHi4tDzJ+oPXGHXndt9VzFJuW
GZ9yzGzIfQeMF7RXbUtSnFVsurhJsXrAeEOL4UDEVtMwwbXTtrlyodb/PleybCLZTOgFv4EWFmdM
srCZ0mFb+uastk5wP3poU/F0VPw+oFnrh1mI2BacFxLbqzeP2xjXGaUG7EGhpwoNv+BnxBsHfRWc
XqLGwWihI2FALFKuY0PIFfW2ELo4S/7+6rRN+sSZ8eqKNOGCC4rm86Y9wlnFJqAUi00SqSOWEqhC
Rn+4G0alNj0dYPfXr51A/zPmpsYOZLLd3B4hN9j0Lfm6TaudY380Pp5ckloHmr1MPcofW8aEX4Do
vw82LFlngAAQ9jkuXXfgsVRhP5WbFPtQr7x+eGMUK4AswQTvfVyfLsNuAFps45uvYlOj667UxODh
9pzOh3LYtGfyC0j41YhQ6DqHpdeRredzUxQ3yxBtG+tVTDqtWiblW7wxZKFJ0G3aKvnFwPv3F64g
kus0muMj7PEn4dprFuvdtjdehaIP8ajSekDELLgAHW/YnG4S5WPVf/3SgEQ5I1SQOsLVKy7pWfdU
9VW+aQXh61asqWxxgTrhE9aF99AqSCXibUG+bsOaQL60rYftxpsfkz6q9LZJp1Zh6BYeadsOYeh6
7l+zuwTLwrYVlKCgeT3U6PlJrC0x7XDL1B/ifDYhG/1tPaR83XlVJkXeOdNlUtekhbKhjncAWmza
aMCpef3qUKixuTYVHp5UzTepGves+UK6bUvIxS7r98gpfNEOmY/Hg32lgkFPB0iA2cZ3X4Vlk1hH
mRp5JpB/5tMS173YMwld9rYIUqvYTBwnJ9kFDdYW2V0OGVem5k25IF93WtUDWq2GDvFTlu5RF3MV
pmW+rTQL//XXg14bMch2vARneZDefDtPzbbtZt1iNWeMpx5FcAKEeMwrAA8dNmX7TUvhxTLn97mS
l9BWC4ZVdrboC9jLZJk7yKn6aeNkXPdYtQ6YelzjD7TEW67zov+eGerdb3v71WbZN0vD6Ohg3XIf
uQRebNp26wj27+tx6eOCjt5lRaTaDzWLO6hpS2dbgK5bq6SpUwKsn44K9I3r9GYh6abcm8tVdBaK
WtTBsGzlqvtYKOJCmzPLbdumXIWmnBeXxlUvoSK0w7l3nOpscBGxLY2Qq61TOJAHlRZEnzRrk107
eNVpHg3f9vR1T1WO3gtsRRa8IMiND35rl1Nsk3nbsK+bqqRE14drgVZi8TiETCZzpEU2bXz3dYwS
tcyj34p97nf9sU0g1JtwGN+2oK8lSZeWer+tALVSkF59ALZv2RVzZje+O38dR83oNqaGIGwP/AXU
Hx4vQSxzvW2rl1hFqZ8MBPjDDKyjPCURQ4/EqWUq/7hpdRGrfVQAtWgbR/K9jFv3Gnu2E8RojdkW
TRdC3e8rbw317jTOtQBiQ1R3xjPslBfQhG1791WsOsgUzYQeA4z71N9xYqZjoeVGSJNYxWqqfCYh
lwJHqVcizAarPpfgb27b8PhqK23LRU95X4h9NdPsSHLNPg7G2rtNI7PmM8uy9C21mDN1Dvlm5UBY
P1JOtqUva3EQqQgzjsTIlFmv6qAR6Mp1LCcbX36V9DpdjGZTgscr6tZ7Aw7prlTJNpEQX4uEpDsr
JVJMmtHoO/QHledmUOO28xxfxapKu4U6Kb4qSpNJRHLXDXI6qI3jvopV7rgg1SRYxbg3mUdeV/Sn
rtN/kTj/U1DQWinUd32Mfj6swICo0l2MHsdA+mmxbY1cK4WIzYe2sXh3AKTJGcQwEroADmxbZ/gq
VqcMjaKQ6Iv9YmMX8uFcQCettl1lwaDo9SqWldYwSED5hX+h92bEwSAvBN92flzLhTyosbLWw65t
s5yCo8Rs1Hnlxum+VgtNAvybttaIVZCYD9PiFEeZsOFl0zqzlgsNqmoWXo94eo+utbzgRTi5rN72
VdeSIZEb02WyxHznAz0igVThQud827661gz5aHGs9AD+oTsTyDgtmOPgtJD7bSOzilWDpABqe+x8
taXoy63yFzot5LTt4att1SSuX3UFNm1M9wosdzpA3F4X2xI9b7Wt8h5ru+kHJKnc+0hlm95wNCht
nO2rSCWDPwo+gAupOzHviiZdombptmGC+Fo7lEFkD8Y9w+LuVskZvXzk6Cw12yYz42vx0AyRrzUD
prsSlodDbABY91y7LZ1Zq4cGt6e9Rd/cflZx+sP3au9Qowa7jeLD2WpbTZzcgBiMSgZKpC7Q/3w+
QUbfvLNp/7qD+ycVAc3mrxfJyo4+LXIMPRwd/MitcxVkzOmP6D+HjFpzhk71rjvNcEDw3ZIe2jyj
jzlS/I0r3VpqNOK40JAae2+89Nnnepbdz8Iby20ht9Ya9d6oy750+b6vuvyq1TyB9LJR76x0l1PO
W4O3Cmj03rOu8zjfg8NfnazTT1mYOWWVBl1vil0+zO0OPT3JtuTzH+Ijnvc4ZWFh1R4RkdcBUAfN
Kt122GKrEOfaQSeZh9aCWegxqqp5DFlu/L+f/i9g98e/R2VFCF/95/8WGD78aG3f/vgv8MK7/8IH
+g53nrr6P4AOv4hm/j06PPhWJcW37z86/cpEBv/P3+xwn/63kPBDd6iE0xbsYDCr/kaHKzgqUgX/
GAlmAcz+LrSRf5HDqYAnqU/Bf3chyaPiosb4FzicOv+NGpHvK4Ws2XcAoPr/XPRXXwu2O//67989
ZC6rzf/MdCDD4fuFx3NPugIvshYJlAnwt5r46XHJam/fTXN2AIRBhmKpikPC8vdOz68jS15sDRm8
ajg83+ChpP5x08LcvBuqKjnOsUJbi9vFj96gy9OMjuqbWWnnDCFe/M5Kflnzfv+Rlz/qOjCkV0xh
bV3LLGinxn6oveRoDSfnrsj1zq0E6Cr413eymEsOuvpTQAkxTpkHmyixrs5UA6wKGkHRbQyB0RmS
S7KD8hIGN7BV2bcu4Jypld3h179p5YxPv828Nz7n6s+jhxPeqZSDN69cFySy1cGH5x76/rhqj4BZ
9MFYlGxv64V8pLojc2DqdgnQNOR9yFJlXqAf7t7JVX5pbX77/XgBCsO+C4weZHv8c7Xo5OPA4164
5hj3l4+cT/Sp70j6NYc4Anej6TIGcau964YadPab/mDKitswmSjoIwPwKA9S9NMBDNzx8wgLnvdO
Jqv5/uv9KHXgYUI5o6Dy4/v9JuNLaw6XqsIxRwNSXFCU1bDr+CSOqhimCE3e5OOfP8hqHwahANbC
gPC7qNIr5cAc7PUfJK1VdrB9dySAzJjAQ3bhBvhlQsGvpfbudW2y+6wFrsjRMSQY1ALBg173MxiU
+XuVMboKP8U9oIZ+LThw2XW9dfiVvaxb0scQudLOg4lICxBFMEjaXRmYTU0BqvPZeWj8+nPaN98F
cBtodBdL1BUzOEF9rPQ9KETOV6+mbRqwqU3A1WGp95xYsJHaWUN+njTSHcLJuqhJjKDjnNGkm57L
ypBTqdVYhNDI0D3cWuIb6ZbO1z8P+K9t7fcZePmJPvVcfOVLHK4jsLHWhZ9WWqL1YFQuqCumYzt0
jE1PBRpBw1o203Ptm8wJ5t71PzhFk+9NUSbnFkraQx5ze6qBqnkZXE4+LuCMPBRIxb+ib1YcZ1BB
HjI0d39BB3d8kl2ffWewCwnrxdJvaN3HnSCwCqMTGjqwZ6/rnBZ4kqW7GcthiEziFw9//rmXgP7H
r5Uc7lQCSxy8F1bTaxjjXBFdHJd+8QLYmORhN/P3Lg/XUYMxhfOy44BXJSB0WVe0Fc+h38N7HWXe
Jp+JxsyJLXr/2oX/ULkz/Wfr9WWWug5X7mUhY66gq5OPnDqjlxZ/jpV1coN+2yu82BT6bHqPaPxG
PGBjuOywmDIQTa+y5XKiVYKUrziC1ZDcFH41PWUgMD4sxHRXPUuLh9LV6f2fv9l6kb78PBc9PfB7
97EErbXbzFe+U9iqPFrPJi82g4AmksjMaojGahe9w1qw59mfmi+5LRBELQhTf2dt/7a4tNoRf40w
KDLIS1BGgUD18sF/WwbJCK0unL6aY1tLsku5A7enrq/SOaS8jN9Jb9+YPfiS0DBBvoJ+57X4E4wC
DZZK0h4bIosHLx2x0qajPNTINgJdWPvXn8f3lwp2FRQMaRaYGwpjjBTr9a+ruZOlxi/rowOSE7y2
BsltpKHK7QLP1sANLCRfPoI4Ue00yeIEVTaVguLWVkBX6VRlJzQW+jdVnHYvvWj7l5I2gxfoMWb7
MRXkHHu2+fLnl37ziwghQMPB5HfWOzctRS6oVs1xTtHrBZe8fB/Lorr2E888/vlPvTXpBexqkDqC
mOWvbzIqlZoOfgoN0qE2vnFp5970aOC4ItSoK4/l1bVmg3jnIvyN3wfbTI9K4KtAmlgXq5fRM6De
kOo4scrbS1bFN/PYiWPFY/KOZuWN+GKe58OIR/oXK9X159fQ6y5zAzyGHXW1L0WWnUu2qGjwTHfX
W3c+UQaiCwBgNT+PqnzvPPfWb8Vfv1i0MmRiPo4Cv0dX76AjGVZN1bH0kj4oLX6hOzf+bY8u6Xca
BC+/ZT3VBcxGlM+ZlP9IbZGgi8tiWR497FlXU8W6q04s2JuVs7DnhIIVtFP10l0R8+4nfWOcXYko
ExJ/HDN3lWwalRcLH0UDdqQzHJgXp/fazMyEkyzim2yZsXalI52KYIbvCHrIEmRb//lUlkg4QbWR
3P3Hp146BfYGoBlHTzvoTaVCnEYbO1GddndoznaBbaLFezndG58XKyanyDB84cj1xbdikjmmw+KZ
ZJ7/ISYDMjr045QaWP/4PxNLyF8rte9TCQi+EhKntNdzqcEJSeWjqo8GudqHtGyfhu7dLPWNLIJe
DmYXopaiiq6y4tJnLV9KjRUhmWKAChoCsBtwIu/dEL4xctTBvgNJsQcTuPXIFd0yoDg0NkcgKQCA
TruuA3PFmcIhZ9V7XUBvhAZ8rZF5e9LHMXp9FGnrMYfzim2PyNDpodR+Snc+MAuHRajyGrpH8hHc
kQEwSSK+/XlavjWe8IT1YZ6NlnGsAK8/GsmQAsAoFQrWXJCLvuCFZNj1/vxH3ljGmeA+Jj8s1P+5
h/vEMXJyZHk0hGMaLkgalmQC88GO6R7gnzENUj95L3l5YzNHrPsemsxdbFXrA9Ti6UnPRVweia28
5yqfyUdoMs2jYnV2zET5XoT/alBar3A4yQI8id3DRzr4eizhLuQCJSTqY8ZYKY7TjHovgAVE/0Qw
yCcsDD5uDHx/fFoaFX/0q9HvAvgVDkOQ8Mz8bODn9zACuMN2bTXLA2ksU7t51C/cS5H759wCgYa0
QIOdaYAWYtoMx9rQ7hGJS/Ppzx/tjQjw4Kau+GXvddz13sTQHGk9QIqOtCGAaDWFYDtpYvLJZu7w
zu3nG3/rsjBiY6D4Vjh7vh45+Bc3aqY5kltBABtxxwXeT6Q7+JdaxH/8s7jPsAPhNg9/cl1hmR3I
XGc6g3Z6qXh0jpzAyVCAlMQ6eyeR+NWH9HpCeDjaocyAFR8+6Os2izJNyOhMMYILQFkTWMFG1AtE
c3DbwvlaWQoHS9Ck6uXWFjM2n35W4ruj8+KhI2OVh0Aa0o+zGpazlU355C2TO0T4JGmoa1K//Hlg
6OV8v3pbrEHItB0K61FXrD6C8eaOzxoFkXKskutmZM23Qhbk3MAeFVybNE1eeke3j5abZAxyNyZh
3dLlDiJ7c5stXhJqNAfctWAqhaXEWaQu+mGnhe2uBGh0d6OqpoOTwom5jUV5PYq0f+c05l5W/9c/
AQdM7PBIaHC0/kc6A+4YQcKqqiOnBjS6HqiZEL4hcHAuHBzssfx8IJVGBcPqMXQS92UusvfcLGB8
ejn1/c9roGiBfI4Kh3Mc7zk+/WpRVVU9N2ni1kfohxUAb60Bm3GsAGgK26z5hXm5BdZNw8p0fJZZ
LnnA29TZ8UmnP2leP09tnQEZ6/j2oZ8IeonbzO6SvJ6Oam4z+K9qce3Z4nao2h1Z0iboEn4gI38Z
NQxd9XCN4s2u7YZ7o5Nv1ayfQADF9GLTKSn9Q+qjowAwLgnDV0AbWX7tAPa05DJ0/H6X+s0RDR+R
p6vbxm3PicgOXTM/OVMZDv5XOjk7UnRHYIPBSxuuR+kvJ/SY7xY9fmkbA9X/cjujiAG71kqcAJfC
Na/To5QyA5JsntHnETSjCBuuzrhGQANPe7KpE7KMRtaafZYUp6Erf/QxiZyyPXhddqogHedy+MJs
F6oU2TCKF4BroX6ThwAuRjBqTeG7TI7LCJ4bL49oqksiMIyCzh+qnZNZFuKy5GvvXuxoF//Rc+Jd
DoxiQuA87AVLMYGFqEHtsW5yrBZyRgfTvdf6KQie1ZcqKwJ0YWD9jV+YNHfz7IWod38mw7hrqLOX
/Jzb+HtaEgxi8mjm4aQ9+qGRy941t0lCrwfVfgHsOuhEj9JUMQbtmB9I5kczvG5BLYviJI76Zb5u
yZQD2Qnil+VXTdUcUnM/Ntedwz8P4ru3eEMAR/dbVaX7dv7u1VBHK5SmQ9HQKwESsOp/LpRd9d0c
YEGFNUByKEAEXRQ/yYxHouquU39Kgpmp58YFStZHiXeB/TgtaonDZX6FC9H7ordHWaQmgk/xI4UE
A7M4INoLmFMBgWxiIPTYEib5gHGdh9uiF08JpnMhs6e+7UJ4ZO7gJXwqlwUOW+5fNin2nAxq507x
B9nCC6ETT03efacapL1MmrAgiXeQHLbm6J6fyu4LcYDBnSYnQHftV17WH9g84PQbw5Wg+QCP9DFB
kZb4MPcFQzYjJ5R9IEjl56Vjh6XCNluJ68SKGzb5QVWPwL662RXQTHDSRuI7gA0Kvic8hR7UdME8
FdUNsI31Ls8nG5ZAO8s0jRhrv3gAsuEu4mZo9DUs6ncwkwKykpbXqcQtd+3Bkbocown47gDL5FO2
mAdnLO9cv/vrQloDLNKF/fKPFsHVtG7kWsT2X6mbXwP3smuG7DlzPld+HsL8Fzjp6TCnw7PfVUfi
dy8M20YA6EyIdqufnepOce0GjNTf9SDOIOnsyhaDMKU7B9hrMgxeiF74637uz7ofjomIwU9o2xB3
B+31kGlQ1+0NsNhPfiV3U80fCz4wcP44fixWEN/gGfSQgbwFYNZ9hV0xKHv4VDfjCUBkcKTKoPLU
CYj/I8jC9wsGsDH5dXHxuVapH6jMjLthGBpgjLUtDwWMmMuwm1B2RNbc9Gbfxs1NofkXWolAojW4
8qZgrpp7ACnNDGad2pkZLuYJizrR2BEk3QKcUeQeuKcIfKgAcyvEQyHTMgTU8kPZNi+DMxbPqjMR
TvR74/jfZDWcvba/h/nPHaqZQloSloMHew80IeP15AFY0SCv7LmalzJMLJYg0ie3VY5zf5B730vi
PvpL/wGY9X3bJMeFH3sDpjw6Vurd0iUB8mUAzfWdk3936yxUzfC58wksG6Y7QOr3TSk/Z1hWLwTI
eK7/qhckAHWyxDtXLm0IyTr/xBfpnmCWGjcHBdAnCPO3xcSrPXpwZJiXnekA7OUxej+77jEZWqOx
4CT0NktwgA5h52KWsF1Qvj2Y0dYvHFQ4squBRd9Z6Y8IfbDk+yWTV6Bpyyd0TV6o1Ph5i1f70UX1
GFO3iybjxhY8v7p4SIuEfIdiiSFLAYH9h+yW+yWvfjpuTXfdLJdITzCln3O/DxuwyFBV7QHNnFpy
4pnjBTav5QdQpJeonofmEdC6736MCGGN7xxRW+4ArcZF1BNCtBABK7Q4Ub8bbowiS38o3EWdwIgs
bhNtiiOFc0QRjFVMHk09p5+BDwa2vnZScdR8Ij857RrQWCwWQydPZ3vmaeE/pobFt1XRFUhdvKqO
qGpVEza2ga1u0/ElAvXd22V9Azh1LAd7A+AdFngBJuY337Dc2Q8D1+HUjF+7euIv84I/Hlhezl9a
YJdB8DGkj1CQyg99zHQRqFYACz922T0KKIVFfX74gjS6/Mud7HTCdQs7F0DJPkOPC2Yr7+2NqPw4
gb4vb/CNRv2t9OKHTiLg4fwIO3Zv8b099VQtgoy40203lgCeAR/eAni89LA18Duf7YoU7pnacbpw
ArhvRxfqhap26o/EVN05xWHuUyryeee0cXqlbFyfCKucfQX+7M3sl5WHBdGqLwJdSKelu6w9RGA/
HYfPshF5IEqir9Bd8T1rB3ju2okdS8FQm+HqAQYA34CnKY8VDgUPdsjbR55JdgT+twp6Wk8sqNsS
gLne8fIgcSDm71yB7aw19AXVq+5O42I/mEFWv8KtDj1Bm5g9ucQlESDR7dmJ0WZaZo9LPGS7Ph3t
Fa7u2ioUIBDvqowugXCXMap9JaK0ixcdghtqMEjCT/W+7bN5H7tGBLnKgAtPwCbOLm4NfR9ZZ2oM
djvAQkMFUnQcKr+DdTs2FNcS9TKZNEfVy1N7UeklzKeYA+yn3bBZVLnL4e167hfj7CRYmTdaM2aD
JS2GXSJ897Qs7iyD2TjqmnmUhFUKBYs7cPV1GDPk7ZWCzUHT912IOe6eSiSBJMDiS57VrG/AJl4+
tdPcHKYpdX+kRlc/44QnT8QR9cti7mIigTm2SKIPLvjx+7jxsttpiZuzrFLtYMGAWXSI4lcdcmHw
33JMd3wssbikY/NB+q7z0rTpdKx0Ml2NyJHvO69IkA4RGg3FiJaCZlquvAF8Pb/lOBGNjYvc0Q70
h4CHYpjhIg5HpcnueUU/deilSI4E4ngWtJNdfFSinfk6l1C8BHPSYLhqGIcgJzHyKR5J/8nLUfFL
Ksi4IphHVOUelZThOFk6/6XkBFz1AihPmI+OAQipGQT2gAw7j0lmdjujUawMOLwn7uAUsnyC14N7
5EBg7ibZD83HlFUEqa2ZyAvwB0DgO+ixhvNI+dzA+/R6cnJgyVvMtZ03LNOuYnGbh844si4cqtwe
dJWC14Mk++jhXHvF/bh7JMBiw0eDQ7OESUybj7ximoSzhuIqyMvY2wNJmGM3B+22CvhohnSPo7F/
nkq/3Dv9giw6adgjb3ykSvjO+Qkfj5p93TfDAQ0d5XeButXD4DH20lU/pzHHbfPiFT9wTcUiCetv
uHlaLJA7P/P4XQcQdjDJWIYazO2wKBz5YCDtvbYgzwYyEUB583HAYq6Zib+Bx+nf2gZ+KmM9mCvb
eARgde70nwV8zG5cePqFfNDXvIXJbzllTli5LN+zFhs1QIhj6JrWHBC2/V4S2kfL4uG3ctrvpgKW
d24pvJOZ7WUHwXHy6whBSR6CUi4e0q73888FyZAsS2qPLuRUESY+XEWMnX/Aia+/IVPhneZibr5w
nEoOuNzO7mjD2wOo9M1DQfkYlZLo77NXLc/NmBWRMdXBUlrc9dJ7Ru8rsk8yjrtlvOSH6BeYsXrV
MbJgAJ/xS2NUWr+AkubdwKzlQtfpRQjG+NgEE501aLboRgXymrlZSBZmrxuvTR+BxnbzoO1Ifr5k
C7dmFm191VvOaYT/ge8oHObwEXSR3IFOlYas7YEMJjV2NnTpArRDePpIR+nAppxNj4CkqwM4n0N0
cUPYSdp8IN7g+oFsIBnFCmHVwyJrKBpxvxVfaJ6NetRyKu9qGzcmbCjR6WEEH/zod5L90E6b7D2I
vpxdNZv0TqB9bAdAtAHGWtcJMg2/OXGOFAWjX5w9GJ/OuHl+Yaj8n6ZyyFDU9vhwEDF6ZnZ6aIvz
MC/ddx0brdF4/6vBxTMNrsNHVOp2iUxpNCEPCtH0Wf0sSO9+aITmT4NfcRpYd0jOQ5FCKAlWe4HF
tB76XdeLRkR1Jfq7IWkgwFV1faJlsgRTndLr2VcySKDi+dDM8J7ws365bkv8TNLByAEcd+HihOS2
Qeyxbx1KQiDSFFU4ky7GbsvgsACMIc4uhpf3DhLZCC3FzYU4a5ZrLFg/NPOraEG2ct1B9H6ss6H6
NkwJJrxMdk1NhpO1vh94ygznBDknzpysuEXKdeFHO3OowF3dNR57yYax/eS0HGeTpXc/p50iRxvL
Z7dxl1Dlhga4UHBsoB3JTumEdve5LvOwqvzsCIsH0EaG0e7iisOsapz9netW7BwjRaDjWJdYEHyB
xBOI+4Fj3ye4xA9nLPsPUFSUhyxp9Q18BECiH/hQ7Y0c2G2Odo97lo/LBwLfEaxfPugavYRvSBN3
Dy2kGTbM6TQAyuJATePM6oS5X3/SrCU7O7bx85SZ7o6MddaGaS3rfXkZok7mM2olWb+TqWiPaNVM
IpZ/xu6HVbyiifvoufmCCtCMgyvuAlFEcJMqvUk6cXIxyFfwWPmmNG0D1lm1B57dObrwsQlh0lDo
gLROe48E56cgZf11WCqcQ3T7qY+n9ots/ReUFYZwllgDYTpx8SRLcaRxv8YOrz8yrAtRBaj4vczt
MxnjeJ9Rkt7BbQmo+gaOL4fEwJWxpNUSur0Yd30LQUpPUWOFv1Z544jOB87Ymig2ZXut/ITvYWbn
7+GMFML/6v/Rdma7kevYmn6VxrlXQfNwcfpCigiFZ2faOd4IOWqWKErU9PT9xT6nq9Lq8na3gAYK
G1W5s2iZEsnFtf71/fLK5pJ3Rz4qXjhggbdYi3GqQed+kphpXAGleG9b9TNYKu4N/SBgoWrLxaGm
uQ2sWl3WwHDoEvs74PVLbDe7x8DkHwSbx6YGZZM3rnvNDdc+GNJNzoW/toduzfyjVmBlO8uJtIJb
B2wGc3806+YSaMo7SO8ybOTwMdAxPCgtR13rgS6w6zESPzKMHF8Tw83x1/KS5JCjx/xQwGVuQqEB
Wgs9Q4Bnx3sq6ss0ODZKc+/wAcgiY23HeKw1LV5zS3AA1N5d4c/1w1w44odoGjf2mvkJjK9zMopV
P2Uqrz8p/GVimvfno9lOz10wm9T7hfOxyvPyTqbpdOzLqQRQHwQHPT/ndrNcV7rQr8xq0u8ldIU4
a1t1Njr6cYbazw+dhl3QyiXvx5Rb+mkANR6lnUdwpnxgS/YSRMy/iDDYy67R+1wa762vOZfVwwwf
HiuWiS+cHgWyw+1Z1sUaFQ4OHJVRkYIYtLy5DyZMeUrpqKM5dfaD31relZFVP4w+Hz4OiLDP7Ojj
dSIHKkgFqFsbK87v0wIvzaUBHUmMVX4kV6O+Sc1t3wW5m382Rz20O6eJgVlbN8OU9AdEgzI0nWC8
1nDqCM55Q1q5tWcMgYTV8+6g2Yd1Nja/bXz9DtYiejaUOFNUHHP9jM9fdh+4GbY3KYeuji/iUctU
dy0XommcmseTZ7Rw7TStijKhSULwwQiDyY8t5pQUkeGj1hsJlPoh0nLI0U4hQWtD3TDGeTlAaJSn
egK/Y/WBeD+XVXoWeGAcphqOvEAoFQUeew/Q7eJQVHWLU+I8H0tcobQoyMvmZAxdd8KiRztpMsVc
yiawz8OpKMe7BYuNR88d3RvS9RLlrrXynbrXEvPU5gAwu30wcsd4aIgAzxpR3ZVfKhXhSYf1d5em
7wHS4mExkDMYfB8kW97I7GIedK60nsKsDjEM0q4e+sl6W7X5dx3M2n3V2eO7ei3ux4YAf9TWn/aF
gO/V5Z2fN0EI7Nr83QKxiFTXLO+A/+OLRbb0s5Uv2g3a+NUMl1k5eai76gPUHJp122w5ZE5zP4zj
V8rDAiMP/VNTluODpjCaVpmphaZwh6jX0+lcGT0gWnMo34mx5dymHhrqg/HNroRFXg/t+rUxmjkX
8y6JcZ/JWO0QiTOMrT5OhllAs81/lM603nY9pauoLVYv8nCYCO1xWGJnzeqfI7HVaUDgdmWYonic
ihaMt8me6+kEKyHpgmGIurqzv9q4EoRTXWnHxDDrD1rfJzd+7/qnMnGXKF0MFx1JgnXEnC4PqAe/
+6lYDmrNjSyUmfe97EQbcW8yzkFm28/K4cqLnTzWDuTOSbfUmGZgueJxfBTrV0/xtgwxYN5l5+mH
NghujVKRlPamNp76ebiv/LX5UDcDXmU5cIhRWOX1hCyKhM6CIQumAc9A02MMcPurwM7cmKYx+W1Q
6XCEJHjfVhg0aQ0ft6MC8c5Na+eHXnUfTXtqbsfGE1G+zDJa/Tm/DurEPRVe7x1K7Eqn0+z26lYm
bf+0lFg1qZr7YzRVM6lLME4loJSljNI0+73iTIc1vJYeDRjt0Qrt6VpPKLGRC8MuYbAy86TX83oo
6uLcGjiZCJ+ShqlZQZiqnixbocqziTnE75mI9FZLPOM4rcmdllvDk0WD7Am1AQpJy9cPveG1AC/T
NrI6rSc6YOUFme9gs0et/BFzoBlxJ7vjJy+fp9ixxTUMse5+gJF7M1bz16CUv7K8wHNRUlCYHLmc
9DXQ42Ca6ut5bGFTVsIdf1H4wMdMwyXnQxEs2afKL+RPp/tdSI+7ptPqZ7rUJTYVbh155lp/Sdsu
P5iWq67liMNu2c3jI81SHCGT2wxHMwn6c1IYPunOIXVjHTuqaL7c5QVGQqTy3OR9OrF5gcKuzjnw
0CdO1zkyRZMcirTE2ljAKQ4tz25PeLyxkkptXUrSx9jwcW8XX/HonsmtDQmZqBIEj8ozphXnOSiT
3yVWQddyCpK4rDrKBog+H/BFCuoww4uERp70dmqrIkK71gYnmXelzg1dZtMp44ZhhITRGueoI9o5
tBdZjke3a9FbOPZiV5GRSj3lgToxHXpzId9WocboD+20hpIryDMp4+bUUrS88sryMXM8CywJIXi2
UtCx8SCLinLtQK+v5RXyUZ2Dwxcf17pd5pBgdk4jLnilFZlVupzcQZZz6BjKwBmhyIyjyvP35Kwo
DpekmMRCOOh5pSCMBtVguasRpZRkTvyY6T7x+yQ2ipyOM0j/kZmt9rGqvchAlBu5XXnnqfzb2KwK
b6h8OFN7yk9GoB271e1wwtFJT3SBupmsIDnjafYop1aSpZGEn5kpPuij3UadPuPQmSjaxbFMnz9R
J8+j2uEm3epu93tC8/Ct5Xh8V2jjQs69SCOsRbLYcFPrTlHI/Ny4Xsm2QKRthXVtFr9EmuI6mthf
AyHq4xQ0ZqjoIbgy9LK68jTjJm2dT03vN1de3YtD3in8ncmLV7Y1Yq/Q9wcHv7ZjHfjDl9FVrh8v
yTQchW2z//aN7cSTlzhPpE0xyrNUF1uiUncz+uRrkeTLCc5n9pVcf1qGk8zILPejoMqR9Ee8z6iy
+Xl+r42dH3PTGg8uEd+14iu9ITJoz63wgnNvp1okB9e+BmmnE8MO1gdSCqSY/da8kZnb3znj7D0G
QUrtfgr4ClufOFyR0j659CGeuE6Zp7Sah3drkruP2KSW4ZqR0XFSicNbrTk3/TzaBG2lpb6VVPPa
cAhm2w9n5vBJH2CXhfqSuj9zBD55SPwiH3Gb4MCQFJkG4obrRKX9HYc1xTs/8W66wRVUrQzNOyuz
rK8aLTBNTCnI73ROn3xevay9Kjz8Yvw2NT4a5JhO5VpioJbomWJrHVeuyIgev8oEsTkmowO+f8F8
zL2hbulDmOhga7zik+5b8smQdnefKknMXRXTmtLL2aVtGKyadMMgLamVpEWTf0uBF8tI4liRHhY/
ne9cBBEHi7rbjyErNBZPVsUlCARSs1hyPKyaJt+1SWneVEkjngsjLYkmmoW7IJUEMFLueIMpu15E
aQFC4eCtAfWTle7pn1Neydsinerveu22UErcuXgcl4yMvL6K3MUJtiEIgNYDE9sfEH6VnfKzgzfn
5ic7H7vfvcLkCh7D2NyYhc/BPBcezl14jSWPzZQrjl5u3Le6Qih+J71GMyNjctxzR4v7zyWnmWJl
X/yNy3vq3xCHuWfDwlE1nDUjSyIVGCOGnqVsboTbOGSKeq17xrzP/hhU9fBDb4QgW5ikhc8ehlxm
Yqv6qnp9PKz1yOOqQstvU4X0t7Q96yNwhO63bdv6V16yF1JSDeRxMjUbY8BCiANildSPAneoVNhb
GopQdOb+qedKR/6+NM9JZplPopL9/ZLpFmaydb402DPiLYZvIrKFSR964iWbJPkhU5cOkSCdPzSr
j3a+a2taNuy/ngussxP1Av+IEwFm96XHvikI83Lkn2Jgx5uamd/E8IIH7MuSO0dlkvRIkCXnZfbm
D21iVno81UtwXch1xV7JVWV3lzaeboXIPvP+qaByfE4THV94r0Yxk49j1j+NhSiNk10XNnwB6vuH
kQbOJ2qVKbY2fpLh8kgB1jroVMPyaK0bjMCSwCazYbLqE1VY8tADvRccCBn6edg8Vhj4SX3jTX31
1PnFEAtVz85x8BQTgpkMU2qgPE0J/wXcDr7SwjihnSCyqHtUPCWlKxWKlOxGlHhr9URKI/1MGp4b
dKAJ+6SMSf/a9l5/Tf68OAV1UX3U5wKXwYBefeqh7RAnzTL86Cc13BvLvFy7TqHymwDlzz0JWYYv
ezSb60W84g8B3yk3evxUWz7MiFYtNNmBEl/chsgkgIJ659GmcUqw7zxjoIuip/GW9LuhpcWtsxR9
H460h4xHibVzHhUZF6RjSdJyjAQyhJYa49I+AcCmzxCvtqU+DJh/UYJPHCQrvc9/lVaS3ypS4x/J
COR5JHMh2Syqfv7WBk73XEzN8KMYE9MjRWdp3zTgj5+d1uqeyWpqXO7AfhywNLG8kGaX6YPULfmp
o9U9Ko3G/8idwb33rHReKfUHd610iQ+6qsfU0mlAaXo9+xUKGuLxxLwI6CqRqlOBK+Cd0TtmhOkb
ceXARnrPOhjqaCY5W0aFqpCzW8aCM5gpEooHyvKtNFbepH8WVUkLeTUgBieDxZcFQsz+6JOhxwCx
s3gReL9RlJB6xcss8fPExSigVi375D1iO85dksH1Q06jw6GDzH0XVEH1GAxNUp0MXIeMEJ7E8GPl
fZMArZf5iJhtya7RCjsfra7mI6AU+gV7OPena2XFbSZSkzQkzkA+1w4E8APG3HVYcTOnrI6Bw0KN
QWfxVO1FsliI1VYHp3KC5yyDT117AV+gJjpeQqOoHJ16WyG8HQvHWnEH9VHijnTbnslRTR80Py/O
Olq3B4uCwVOao+OoJj5cjoXkLvPc6mmBko4hn5/117nTez+57Ez1oR0H1kaOhd5XAoJVo19Ba4nM
MNQ0Y+LotDi1dmK20Uoe8XO1rCZxVivM/sr0rOw9R1HnHnxZJsWVu6jiLH0vRYnC+sBDmxLH16zi
0wZyGtyjQxnixWnLUysqdt1yST9TnWI6cbpcmoep9xeCjixdj3BCMH7+S8Ok0CL/Fnramsc2Gdnu
XYFpR9gVl/U9CC469/6l46dZenxv0TU6XLKbxjwa5cR+zw9h0GCZPlUWLp0hnczyabCWiVJUUgyn
4rIzNxwAp2Cd51sd0/IIS0fxvsmbmcqRMcxHgnpOoNLlX5Nx1mOzaJY7V/clc0ALyGPvJa3ztaxk
lXOFzFySqOTVLxkqXtJcV0PcNlhDRrKuXT+CCeNWD9kwj3E3dO2Vron2KsCp83pYM94Fh5xwMRb3
SXJ7srcwV+Wfh2wt2dsnPU8eKsdlj8xXi33OAWBXR3qnWR+5UupxVSDscVItey/5vh+6uUzuJjoV
j0PmjGctNSiWzcTUUd2uTNJi5vVw441tvxywhSXT2mh+ol0vON8tYdvywZmjY9nRuBRjbJrUXA9N
2RFs62RJ44xyDQocBaavsEp2ksbzUfnSkEWny6C651kYrMVGusHDKMbxwDy456QLtKi0atkdJtli
Rej0zjXGig4Vex+FqWkI59nm647LXqtT4rLW+VZxoBAlG2t3Ful0V9SIpm4phXJkDS79JlgUjweC
h+IczIV1xlKbjuvU4VMZqdBGAtvfCGEX54WOW9cHTBRc4kbJIeX4FlJ3a6meCLQg0BL28PEORUCN
MhOAgKPJw300Ijo0b7jGq4elG4dwEhmiiKzv6egqZuORHNWDMmwClkY3QhfFRKRpM90wAi8zpYCH
k5rgt3H+orGRGtfOc4X9c1h7I3v8yPb/TnE5GklRz71+UwS8u/s1MWigwVdW2Md5NnLtDuVBW3Fn
EVTai251/kv8//+h9zr+1d5/q3/122ZrGoZ+tGKReZoN//O5rfnP9q9cnuaff4fO7/9+usO34duL
/3HEoG5Y3qlfcnn/q1fV8L+7ki9/8//2X/6PX3+N8ryIX//5Hz9aLjmX0VLaxP/srTYu+tLXG7Kv
mp85gu3/Gurq53/+x19//7+bsb1/2JemFwJpLr30LaAynH71w3/+h+v/g/+N7pA2JUTwVKr+2Yxt
Of9w6NVC649uG8uoy7/qYdhm/L/+4bk6f+h7Jt0XdFP/P3Vjv9SNa8ji6Zs1zC34GDv20e2r2TvC
gifDv67L8ikz3fmNZpHXht80xBQehrvcvL1jJjsp39PQqafPHPnt7z+m+fG/tJivN5P/6/EvSvU/
usmCei197EgvmXqnX98JiqiUEK3CMQhw9doMbYt8xBuS49d+mY0evHd1t5goex/nnpCCPhcr5ea9
uP4bjaQv5fX/+mU2gl0v6MDb0+x5VOT87wxjsusn7kS6e7v4A1pbzVtdfDSXTrzRFvjaL3T58z9m
j91OjN7lB45V4M3XbaYSFdmwQ/Pj37+el/06//qNNu1IOJVy2VCWc5zK3puu3cVKzAihoJndOmVW
mHd4+ipqzT3JXS/UK9sgBQOTR76l3H4pJP7XA1w00n/+huQiSoe21CNWsGMX0YES09TzW5RWN5UI
EibI8Apvi9t2SqkbIHlpMTXXUt+s32gNe22OWcB/PgHponqsnIkp8E2HKnP723Om/I3f77XBN90z
LSt18pfBOS5oyD5jNNyGyaiKN9T8r4y+7SUh45i7Pf05x9LK81+YXre3DWUJFf39x/Ha8Ju9oUXf
LLrMwR9zQDNlUNkJZxyx9+08WyizrCZuyyZkzaHVVmLFWRvlwRUEKzsff7MbkIE3fOTm7AatrYpo
cd3ZDhEWVsHh7+fnMtC/1Of//Ha3/NQ6GCduiKkX11XfJe9B+nWKOwTJ4utBywLv3ZK2lnv19z/s
tZex2XtMnBKwkBdaTL7Rcx/7vM+Gj/UwaL/3jX/5uX8sxN7XFcxwx4/X1qiPCwbEMiSL38s33sbl
Of/NZG1p0EFb2pUylyRGp7HWp0kaYgQ8uxgUKHMsYHf+mM1+Qt4H62GaiWOUOuhhGrdt9OPaUKo8
inwg/b1vtjabRofMJ7Hm+pLMLNfnErrBQ+O5wfPfj/7aXG12jamcfbIVThCb2pwfq1561m1qw+r+
VDp+Ob8xVa98UVtUdEZlqkQB5MeyspcrjZTrQ5DSKPNGj8hrw293D3LCOpPjcrHvzDnE5NT+glZD
vHFyvTb8JrDAjqi9EDbceKx4A0OV1hSVKXvufPrN5qFQuSGZwozc7seSd7AgWw97HUrJzh+wWc8l
nsikEJh9Lv9dcyUMp5mOsvDW6fHvP6LXJujy538saM9cLFQes4uFYpZ/9DDie5zzFNn3vuHNzfCL
pP9Kd7xYWPaQnweusUGYlfWk71ti3maJzfnSuYMpPW6PqbCv+hpKZ1gotGNv/IDLh/hvdqQt6XlJ
i1SvSevEXbIISQmNHrbHWltHlz7JpC4xGSKf8blCfvAVYg2qzb+fOeOVmGfbrUSTQeKRdGcrrPxK
XGfIrTwie5L3+OoNU2EPYTMU6xjlmSvqUzmvqXdw7clqn0buu+qN3/+VD2RLQ1nISXp+qSUx6j+F
PzfYBd+r3rKY31Bu/nk6upsF6ozDnHdmF8SWDrDjuBrJOJDnWCleCri9y0Pa1+1voaFYPNur3zj3
s2WZzR2oLL/47Jc0eu37VLfIV0uMjhjKZY2HBOX2ZEFo72sj37eNOtbLheA35uqP9AfE2kCOgbrS
GLpIc/c9+xaL7Tdohdopt2PhJb0Feyv4JeZ52mO+xu1y24JYScsl1V14sdTEFKeDYVdhavnpz7//
1F/7xDZ7kDKk65MJt+NUzP4Xh5P5vte1et8RsAVjd1baFJrmBbGD9KmIlOHXa6hyufRvrJBXdgh3
s8f1ebc45iz9eFimxLzybSn17+TC2C0yM9PBNoNCqkNzdUX6Q9Rrv4fPd3ktm73PmpqKBSDd2KUo
QlmDjuMaJpGt7Tx93E2Esdor+UlXenhzOMbRvbR60UetHXa99i05203opS+ogMY9OhO6wzxkXlIU
b+yfr3xUW3K2S25Zmwmz44KsZ2QORnGg7cfc91FtYSTc2FrfyNs1NrnzkmQ0PjUpTWf7JmYTVdCJ
TD6xStc49Zbhjrq1TmjR4aG6c/xNUIFL4yAsMHOxltTBlTnS25jQpxXve/rNcih05KXI8Na4M/Lq
1AO6jkZEOae/H/3yjP/mON7ip5vEyWjr0KZ40pxfXDvL8WQPpUCJPnl7fNtYV1sItTV6Y1OUyRQj
UZfvqbLhImq35b7r+BZCPTSEQtPqTnGLr/QVWBZ1KJZm55Ld4gGMoa4Sfy1UnPaVfZOjSLkTc7Xz
0TeHNQd1UpaGNcRU6ROapun4ijzw99m+HWFLoaYc01/ESM5RoL29Lod0uFVJsgeHzGvd0gzIj6IH
VZSBpEqn/smadL96cKTvZvtO4S3OpjSQKaSjORMSKnqVhPNlCZY9JtaXp98EEE6hlbZPC8URBfdF
gqnMsKOQufPRN4vWEoVtJgVtEaLRvkiT+K4J5j3mEZdH35xTpQAaofXufz+6bSLUd9AO7Xz0zSFl
OX6CUAQCQzCRNDYvo/e7J2YLoi4RniZVz+hzEaBeRSwbghko9j37lkOd2ZSswD4wum3+wqO8OqV5
ujOztcVQlxQj6cpncNpFaPv1UEVn1DX3na9bCvU8WF5SLej3nCGZQggYqJth+u07orYQakhCZtNC
nT42tCeE4BN+qWLd4w3N97gFTPerHESbTepYlzTPu7bzRRv7PZaIl8E36xTFqqTPWhuOXqc3B+Qx
33q17vGnugy+WaZdT7mTaFId6axEAFrktNhJNAN/f7a+EjJdilQvcgFWoaW5FvDogTLuesojj4mX
VjuA8Zdn36zTWdlmA2hJ0Xwv2x6spu86B40mz37fN7OlIpodKlQl6ItY7LqRoWYJJxaT+RYc8JXZ
2TIBjTwxZTvXnKxJX10HRW8ckJYs+wLKv7irf+RhFD34VkpxPR4C66tRmO9623q367Wam3By7pei
XhZtiPNMu2d7/LKY3s703RZ/GeR57RmNN8TFhJhTZc5zW6J/3ffglzfxx5w0CAJk4CsVazk4gKrw
boGk7bE143Pc2tpTvp0g6Pjasanmn/lifDKdeoe9y2XozSqluzfVOK+XmGF7ZCVmn7nh0lvpvq13
SzcdUyR6pS2HGDS3/tmmVQfKRb4ab4TYr33om4UKp97UK5QmcQ3t+dDO3vcMXdG+PWbrbJ+AjvTG
HJmts8glqunHCvvyrcrrK0++NbcPGhcgl4Y6q5VDcOf3qXFXaclbBK7XRt9EvyZGTHKQOZ9jlkBE
qafPnp/ve6VbRtkFAFEkWalieYF/GP78per8x13L6C/i9h/LyJ7smZYuxqa/7dlWy51j928AWl+b
ksuf/zE0ovQkHaxLl0gCYRYS6m2+6jvv2FskmGEIUD2aqR1dPXioF++LL5dq39aypdZrGXG6bJmT
KmvetTROJHhd75vuzSlqC9jcMzn1Y7uOZ0m7iL3HYIh95a9M8R+zLRZncFvB3Q5l0a3fznEjk31l
1q2tfV4Nc6YADxzhma2jigrv467Z2LLWKnSiYi15iXZWfpdz8M7HNHHf0Jv1qLqxRHDpIjPsC+N5
xRM0LpTVH/aNvjk1wcvOTZEH4Ms1pARmU56DJPi8b+xNAqas8h7toq4dnZzoFq3/Nzuwdh5sW0d7
Puyug0SAXi936W7pwekB0hz3LZytp73fj95Awzp9LO6TbA8+meB9c7I5NDMQM3aXLUOsfMQccCBE
CDLked/gmzU5UX9floYmEwNE6VRR2+8s0G37Bt+cl1IpXIAvHSx+5TxaSvzIaWzaNSsQT19usEjJ
ICOCRDnK2np0GHtW496xL/nsP7YTY8o9C4IFqVeC9Vvlp5C47F2etJ5hbE3ts94eK+JZPhRndcNV
Lz5UbrYrwEJX9/LJ50DZU0nvRIw4nTZT3U5cOjGJgPJdWwuqvpc/QEwggKh3DHFqi2/aNH4igf9h
z9eCjcTLoUfL0qVrMS8Kk7JDp0pcEHzT2xVHGFtwtMxGj5zuzIPP86NqdVoRu30rFPL8yycvak+3
vczqY3oB7ioEh0dQnubOGd+sUJVKtJFqHGJdVO9sOqsLcAv7Zny7Ph2tWVKr7lE0028w1YaMDLv4
vWvwrbgKMGfR+/XQIzBwv6T9fJ17ztO+oTfrc4abQM+4JuPFAE0ICLADFgWnct/om9OzdaYmGJHv
xJRh1kOztjRxgCfcN/hmgSpaBsqM/vO4Rf5CX6CS2o026sv7fcNvluek4W7b2Yo3Oi4/eyK4ufe/
7xt6szwh+faZcFt8PNz0/SzElV7X+77DrbZpBMPtFpUtY0CS2XGcUhNiZ/Nj33NvFme+2kkv5xI2
byai0l7ua/+tsPMyq/9nyQVfoJfrftLIB4/Ck3FWj46iT8Et7jpXzAAHTLXsiivwIHr5Q5yymQH5
gRsCXvO1yuxPmih3Hf70sb0cekbxWLm4IrP+x/489tKAw2DvK3fBP385empmTi4tkwe3jU81rm+h
rYmPu17q1u8+mztRSj3rY8fM7em4WmqBEudXoHL3/YDNOrWzNPWVX/FJztq7vDah9e27i4Nafjkv
Ve50XJgZGgTSu0HPHxLL3VWGAtq/GdpfkrrDSS+2kpq+JRyP3hnplO9S+hpbvaZJE64z5nyJib4u
GA/QwmzvFIxhfvDy0es50Ya5z2TcjAJAxUgz8pTuyw6DMH05+CBtpeyAKWd7vBkXunSdeeca2izP
YEorVXQp3VtJ2oQeSFw6G/fVzf4PLnPAV0Kjeyljox0fLaO7lfqw77m36iWZU51wJ62LgW98yg35
riq7XZc4+NwvZzuZ7bpMRSFjl5kJgwt8u1tqf99+uFX0DBZYywKXKeo2wBykWb5TWvBh16rfynl0
nXtW4+hdnOYWJMaJRMVR6Zq7c2I2y7OglwovvoV1Eyx15CvXfV/l+rrzjVovp52OSDdBawfDN5B0
ePf2PSfpvuo5xlEvB1da47fO3PK5tIENGKXxl7IHfxOM5a4qiLHVL3hlDbh5kCL27OEph7w5lcPT
rte6lS2kyTJZVZV28KKCr8CVjRB2zFtCvcvL+zdBwFZrhKxYp7284ZtJs8nDsg3JTpLY3b76h7GV
Gi2lUr6sL+BdDeeJaJxE/VsBPdx52d2KjTCq1e2JFu9YZkt/qKGn06edOad9U78JAjxvnn191EWs
KpeWZhc9PBSqnfv6Vmw0VKjveuxN4t72UuBMq1l+K5e5ScN9T7+JAuZcunKamZs2KzDcGeoPkFr2
ndXONgwAT1ZrnmLeGx9rKpDDpwkC9Xnfk2+2mtEaoXdVk4iLxFk/6W2Snm3PF2+5zrzy0W9Fmxb7
u2MuvNagSbr+5CnfskOacOlN3ff8m/2GImLZNmJk5q1+upLS/wBoeV9NAa/Gl5tZR8rc1xS4WUsW
/leMN6D6lPW4b+q3QiNc1udltZw25osPwISNXagB7Dvumpit271csL0UFaM746JA9IjrsnlLxfSX
dPvf7GVbmVGXz0h9fbONR7dML/Q0EMaRDugJEFUNHuVcA3N8UnVfXVkwCdx4yLLOweO69LpHbMN6
+QSgzT2X1CVxlSkb+8JNz0nGp3PnQzGFRNrJD1NnairSl64pv7W0+XcRpF0ICAZ+EgqgrprVoTLI
kkF6M0FTq07zi9j05swGKV9MCywhsgmfNdSxy8mwCphaljcz5lTlw3pKuwADEL0yV3Wq6dZeD/1Y
W83X2bPt5HGwXa343htO18X+agZjLGd+3wOYMOdY6FCQ6d82jTJyFy9VZ2wx0uDW9Rv6wvRuNZ9M
H2L5aLrySuS9XGNwTv4CQaQa7cMo7dQ5jt5kk8KuMgj3aSXA0OhjEMDrlPmFFdHm0riBFl4EV5Vl
DHa8MttT5FjlCJlZq+9hddZ1jIqyuLTny2R9qoyi9fZFIVtpjazTEeb92Maln6qP0u9WcqiNv8fj
nfTmVlzTQYpFnR+0cUAuL4TVeZvhnbQv+Ntqa3RmzrF90QJkEwnYBn0q4rnTYV7sWl1bdY3R5Maq
WYWILyQ3EJI9zInQ05yyO+z7AZt9eai7KdGyoY2pD/yehH3taMAD941tvdzWhJrk2C1eG+PDgnxn
6PFQiaygMH/vG3+zJ49Ot1qjMkUMvAPUgdd2FqVN3zT3lcCNrQ6xnm3llspqY9fJWvKRYAxTGHa7
nn6rQcRDb+GKU4k4c+tfiV0+gfvft6K2CsSRGuFcmTy3o5K4D6rrxDH2pa3tzZw7I5opg9xmTGf7
HCYanhJBZbQ752RzLwYpB/2PcnKcmkURzoCZ3EI+75vvzcW4oPEaAKLexvh7iHtaB/Nza0Hi3zX6
Vn2YuaBdGtPt41SW9q3NzYq+DjV82Tf6Zl4m0VSGPqcECPiMhZB1imOe5zsDhK3eS3hTUqwpRzg1
GhmhKMNcCN+teNezb8VeoJSxxcqblkbXqrp2rdEZwJVJd59G3tiqvfoCSlXStnzsjfKus8bSv3Kn
XfalgrdqL3ji3VpDvotJZc1XiZ2o2NMHb9/uuxV8mValgvyyBxR5nUb91OE6MtT1vtW0lXwZ0pjV
zD051pYGADpq819rrep9yk/Uwi+3d8e0GuBQpYjB0I8YCAWNgRPcNDlv1A5f6atDiPjyB9BumiRu
5TfxWhmWfBbQtFpgYMCJDlPfas80nN1rWlAVB6K4MsAJi0sd9EpgnfvevrH5FScYrE1TyybOJfYI
dTFZP6TG4tu3MjZ7KV3Arq4Kottp6TI/0mrI5eCOG1Htu+xu5WcuHlMkMS4HcDIYyQ12enSGLTgP
6PtO+K2Z6KorST+t2cR4NOdlOE8FdMOitKEh7pqirQjN7Vdm3+QHLApGeraqT/QG/Ng3tv/y86qG
ehkCtTaxkDhozKn1ewUXuPPBNznHtFuNvi+9Oh71/8XZmW3JiWvd+okYQ3RC3AIRkZF9OtPp5oZR
dtk0kkAICSE9/T9zX52KXbXrjLitBodBzWrmmh/c7RJ+C/vh6xL1SwUa3Kxhowx/khP4PSvYMxka
GS58uu6lXFQBTC90F7ttOrVWswOsm7tK5sOVEeGlUGwdwRXKplieEPQ/Flu4E0v3L14uH1vyb1LF
S51Yt6PPCOLEdFr3pL+NhWYVvIbcdZfYf4Zi/x8FhoNDMgO4Vp5SDjeqamRsue0LC6vz6177RXCS
lfuc0onIU5FPY72U7IZn8Lq96uGXkjGtpq5ry2E6wTDa3a9aZnVhxu3lfz/9Y2X8zYu/1I2VjvvN
gVlwEgH4i0dDVrjmC3Cv5gNF7DxdF+yTiw3FPG0ZTbv5RGxqVNXnBrb3PCLlfN1dTC5qazIa1mUr
B6zNPHm1hnzq4va6g55cbCqYSxgG/MiMsdk8bwZY7lfAYkxXft6LS2rCYow4VIGHuNDtp81H6nWC
Hft1d8iljEwMU2xJsoqPU5K9KJnmJzPk7MqXnvz1DAZuVJJWTgLNcFQl5oW9RFk3XPliLqJm6wGq
tX6AMS6FhVON4cPlW4BZ5Xbl8y82LQxp2lYZLU5BFz9QO3oAtPXL/95Uf3+akUs1WbYBwpRjQhCD
nzMo3ctqt18uXa5zwwDo9a+vfUAdYerbj9cOjjIKjis7Swraw3U//mKrzslo96Dx49uuR9kJFvzA
vezX3SEgIvz1t5c0FD5fUX+LwW/wzYch5FSDFzhuV6W4sNT+6x/ANtcqRLbiFPegC7GOkOcZ83yf
rns5F7vV0wF1BLdETRd3+3w7kpg8JsA32X/59f8pDf33eUwuhWU0S8FQoRZLh9pcPi1g59gbmAgv
YEysuU2OOYjfa7PkYp/vI4+s4F4V4yK/JXBZPlqahHORRT6HCXVr4VDgI86f5JTvCTCai4f/b9e3
4cfc+sEeJ4U7t7b5uP9MZZbdbWo0t37ot2PaWodHwAMDwFM5ZOGtjzHf8sI/fCrepoGBBYqELQv4
t9oB1Qvl5+Oo+ig0+K9XkA+Tdt6uCvUAFf7rJ4WucUk+BpIPXRsDfVHy8h4Ot911FywpLw6aOeIA
mZKNn8D2/UWT5aWMu+frlsvFGYNc08uIAnabBuhsRZKdk3n9NyONjy3zN0vlUhJnLWw8w7rz06Lg
1XHWaxCuKT1UD41DDN+daUlFf1UNAxDpv36DeClzmm05sL0qooeMO3EMSnSfr3pPl+5jvW8tcsSU
n7Y565sIQEAzwonzfz/8Y+f/3Xu6OHJi0g2wNLf8RIUdXqGqBhIHJMA/9jGO/qV+9E9/xMWhQ9qy
6BLQYA/AvXLawOhXL+BpaBTbz4PDRNu/JNX/9Mkvjh/IEzoLPmB36AYDN2ub7zDfHSNxGGRgSQ1F
93VVJZhw/vV7dx8stlYLvLQJREee0S84iK68wNjFhoaBa4xCwMRPwAZ9N6kDdCT+lwP6n77ExWYu
Umg5A2ZwGw6okjmXYs2PMyvRP6fdJshV6gLyXyo6PJsOAwxy2w8jQcy6d1/LpbhutJVcCulWXy7D
AND5qShyc4TmGpyjPr4uWSGXQrptQCkytXF/Au0zO6oNXuasHK7K48ilko5QFQtRCMB+twFUmbTK
ZnrdOy8utrFPQQOeDR4NHuOhLZejHJKr8kOYx/51sXsYoQ0gwQKKDkxfkUd3C72uikcuNXSQFeIl
0aFt1OiWW/jMm1OUp6//+2T7hzjzUkLX5qCx+jTCYo+79aA+/OZ9KbLjdU+/2KUE6J02J9FwKoYV
DHa9fwGR9DpzWHKpoeto0QG3bQEs9Yk4WljC3wB/ep0UlVyaiUV+R2NP6uEEk/GlUT27jwq9Hq56
L5eGYQCGLnZN57IxMhv2Y5K4z0pzfl3Zj1xK6fq5NIvIprKZtgW92/k06vm6S/xSSuf7fe9kh0BK
ADYEA/wJ+CeR/8vJ+w+L8VJJt0GdHzDhh020bnMF1RhI2XAUvu6dX+zQAMOwdTNqwNSShMV/p+al
avVUXidII/TiYi2lx8wFz0sMWn0w0pho9d288+G6OUiwr/96wlg6tVMBYkIjQVja+QtUAP/yZv5T
zf6b8OZSS5cBlwSDpw40Ih+l2x0ZZI4Bow5enm9wG5pPQ16GFAicTeYHiuqaqxfD8w0OmYr642JL
shyCirvkD1nkyXYCnGIorqrAk0sVXsh7txi7rQfgFUUNL1x4TGTtdT4K5FKIJ0qThpTlK+A8uz7m
rYFjccSvax+TS1lP6hIAerhZD6mTPTQc5g0Dm/u/fLV/2CyXqh7rFpjwFH49+CIOFQeapQZo6+2q
zXIp6sm5pVG64K2Dx7WCk+h/E91fN51ELgWKe7QAypiYjwxYm+48pITZQ7/ydWqu+vWXCsVpGAxl
cV80OxhTuHMABJ3qPqdxel06eSlR1IbbsLXKHuzcq4NkmWtUmV1V3ieXdmiIwvNUAY96iD/s0Fy+
YPg+K66SzMPO86+niCq2bG0NHr5Z2HGLNVvAl0mukz+S/CLAynoLgwM7gRo6xqpOeTxWKDL9uOqr
XuoTZ84YIWlrDlvSy4pFEWby9oxcF6pcekp2kA+TLErNYYZYqpq57h5FkZr36377xeGdOaXSmC7m
EJVoNWU8dAcQba58Mclfv+mgXTyjt24OsB1Nnie58x+UhOK6yPZSghcFJZcWfLhDh+mZpnSAXWPz
Xte8J5cKm4AxiHbYEFgVKvmxyvRV9sl149XkUmDTS5SUZ5XZw0A0qXaVtIe2hYzuf3/Sf0gTLzU2
IgbFms8pO9IWZN3nHtQvCYhrAmJsphVuwf/9x/zTMX/xcdstbbN4xF8iT4Cp2gBjqafdXqe3IZd+
X6pvCwM+Hz4uoNQNg9imLmf/53U//aJ0xUdc3tAzApS7K18PchmbVbbXnZKXeptSgRQj81wfAH7Z
jrIHshcGxuG6Y/JSkuhlSmnQTgPPE8CZWvnnEI/5dZ/0UpAIPm0WZtR6Dor1RS0FgGCQpF4nnyeX
ikQwyQpTsFYdIhnpegxqqlLlr3NuIpd6xDbLhI5Hqg6DWUC9zyXI9XCuv+7ivrT7At0TJWfdseM4
TuEtELW/j2T6Nyv5f9hKl35fbepcbCFWPuQ6xjzKx+2kEnCprlrtl4ZfWRyjXO3BsMwilM636Ocs
prfrHn1RkeIwGGnBzyiO8PlqRbUFyGRNv69fr3v8xT6NxZzOgejymCs5QeY47rS/p7GY2HV79VIB
plZmEfKp8liucTWWCfjmV17bl+IvGHEtxid4tMwQrH4oFqbrlLHkUvkFPsPQ9sVSHsOH9RF3oPdm
PXPXLZdL5ddIRG+Cn7MGLlw3k1bPhF7nJkguZV/IcpDUSJk1FPKHcYrus2l4uWqp/JfkCzZCvU6n
rAFZUsanTAnMXfdO2s/XPf8iTppUvIzCzsUxm2Ow6EO2Zrcfo3r/5if4Eeb+TaZ76fc1RFxlzAF7
LRVY0qbdNvm4FqBhHjCnWrTnTgbXP5jQ/n8k1/9JJv/uD73YvoUHN3obF4EcZwfBs47FIBJ14By7
Thz7Flj5ChhQ4GqqKV1wt++j11NxnoGl7uURifXIASgEY9af+9ZH7R9p6iC7mwi01bxKRx+cqxDk
qOWe05iph21tXUzPO8iGC3B1QXQR+KNpOaRdpU2hEAjNFJ+uystl7v5Qupc2rjJeDPKcBg7L5MYj
oQfoHkg1B3ykT8f9FRZybhuqnAPxA6tsP+zrVMWljWhWlR7W8PwmVpzC+l6iZmlkhbkCYfED12Ke
PqtEIuodi5H9lkriH2sLFD24wRksTC3eEK+3zYH7HrzdQV3iJF0/mMkpKWy165jErsoZ7fpv05Dx
8qfsLEA/GOQMs5YV3L5G//VDRnejAiiQIDHCurB2blhj0G0xONkeAlo2ySFK2n2tW4aVVtYbdT6X
YOmFnNzFbKPlcQA2T2K+apn9DSgBU11QtdGHkdiBNWRIXVqD27ggCmOSNUzCALfal44uE/Sb49x3
jSmRHBY1KiQ7UL5GL5MuKpbQAnMj23BqswJhI84SKkG6x+xAP1SaIbKryjgSsgEVN/m+GEkb58Ne
/LRD8OlR6Tnnj0EnjL73gE8Wj6lp0/Q+tD2zXSMCZlSyY+lsDEeEQAsrHjChwfC91DAo/LgO0HPg
PAlcjRGNyQ/u9o2n6e5+LEwOM3jUG4rB5wITSOVbDJzs6msBel9x6Fj0YQMprJgcaMoiQLQFB53C
bvbg8S3n+ZzkKKQlZ8on0M455eUREPepnilYlhqpt4/W7SOy3NY7Yld+cBpn1COdOzu+7XvSTQzL
YU5AG03zda9nwHwTuMT2XgD6ufbsGzPpNN+Ve0CZps+J3TVAfwbFfGBm8yJBBGVMmqY1KHDp+BJz
pukRBit8v5sSB8gyUJ/wVgtoM5utw7gl8Ss10FpSmKwRYX8kIsLMjN6KTL0WuYxZ07drPv5A7sME
No3M5q1Zx3xeH7klHX2DPGuRx9EXH6DUmcz5bcijhN/HvePhz2ESs82aTEdz9rhg0/aHSfU+OSsZ
j8uXPpKMgBee8Y7mVSGzUj0SY3j8Ixvblvmq7UrZnZzbtvyW6CGbv46O+ryGbzzBNHrn0riEtXNO
xc/WOLDigafk7Eee0kV9wXR56Gt0l3B3QU0/+wfoWFeG/3mOsp/zqLdwlony/o0HEse16rGTfo4Z
lvlNx5PwaErSHUkCbO8T07agB8LAKv8ExPwenh1k9Alo1Ql8A1jz4URMz6sz0/Sbo3PT3410Sf1p
nkfRnpakjPWdXcoiqccszZJvjCZZ+WfsgFDECHl0izZS+IkBAlmNLu+aDgZBANkOgblbMCS2cAPz
oPSrKIesbJTAxOBL4XsxPcZdO8RnNw/WH6KlH/eb0mtCTwXdOflCaMvbT/1SdqpW3kTwRBxJuWJU
QdJ1u93CmuuHlQRDzqmiSnwGuKOdn2xeFv2R9HwuGgNUKs5OlzPdH6GfjvXDUm70p4AnwFS3qC+5
p34nGkdJP+/uQPPZ6K4h6FaBrD3C4PjYdlZhiCEqtu6tZ2uZnaVSilamBdz7R9+Xo6q7aeUGZM4J
nHmwh7J0P69CrqYxLiFRY9YpiatJBKe+pabEL2hy0sWwM9zxK4aoW3U17tE6HaYPS54KhnaBPy4O
g2mHXGn3PSHeUeDVOrAYa+AU6APCpe5Xiy1c1KPoE1lT6fL5i1/SPIfBkZSwPKtSHsJwdgbTpm8e
fDrdVv1iChBy46AcKMAjaNizq1Dx3tafPDam+7T1obwDy0LjVuCwrCk/CTzq42sqY/UhLynanYfJ
JTKvMEg55SdRxiU/bFuXAmraxYaFO7evHQqNO/BS5Q1pPQJFjLP1/XkFai2qgh6G6JUC/p00fUZt
1ADrHZdN4UMY3zUJ6XizmeDKk5Vz1DaLS1p/n4Lg9UzidRxeUexNPK8GIUx5hHV8Z25LjjTm0aOI
wo4ZH3DpmbbNF8ixs36/lx0ZeT0HHZs6U7qIMLwANvHgMEIX1viTIVxiImPKjHkedlIkNzP6xuPj
DLu7Yak2n4GiA3PxanG6jM9xWq7mKV+XaPojGXYm7qlIVyy0qZei/zMVLGA5SPi2rQfQz4ftiL/Z
Ph5yybP1M+Vb396u3TCmZ0ykUvFgdQLw1gFnkqANeElp+yvALxnG5ms/5jfrPID0vQEENmChMJgp
3faj8epGjTKFtDeB1JccVgX0YbUZPyWvwN2z202K8p0lHNVB2KTn7VsW9yL6Dan964fo9QZWKok/
Gq+LV8g/99/zuhDXxGDbj/U2Tvy3wpTXu8QYRn5DcTzH1VYu3N/EbvrCdTY2sEMePiGrgUdSIBGA
hEIHWdTlnmDpSwLoweOmdpCzVwRrzzxB2/DYmShp3Dg0CVw9X2gBwvWDCInPmmEY1/xVlguLjv0c
qbrf56QCkYFgGUgnamLzsH7XY4K0jI0wUqkNcsGH0WDu87nP4KbYQObU3jn8g4fQia4ZEDuhtpDw
dG/GTPuvIJ93ppYYIPL3sARM/+i13qtspA+95OS8gTebnjBnq9LzAgXWTVmw7DXEEmYwfYld/0Zi
7MWqTMCUxbWW10mCe5+U4zA1OHXW5TFElh02Vk61Je29GiP5GZ6921NhccSDQC3BFl7mnwFo58rL
dvgOPsl4nzkPt3O3on5+w6n2GSIOs8++ITpPzZclBke3RqAVctgXGjgOwquPYx1Us4uytwS8laQZ
HHDAP9mW4ryPMCF1p8YVovIRouHurkyBRP4NfY0ZqhJd1tCQCOzhO1aYsP9ZTNIdu81Aulz1MOh/
Youhfb3sUa9eeoHD8Hs6y7bSa6TSvpbcWziqtF0m5orrQnW3IYmNbqA5MvbkViofnEQw+HsyxXNq
gowbgOE7iVfVYzQdFOylfU6UavcjhJHT9AmaNTO+woSA3veAMG8nuXjvHwu4IKhG72jMnzNY5WyV
tIlLqnRflv6rnXRHvg99uj2NabI8K61DXzlYsK8bKtZhpz/neFjiVwMgY/Q1RSss+pJRnKSwbTIm
xxRtJmju62LQW1J3CgTa234Iul4WW6A7Ra1t6yLk25EZO44nJCdBPThoYp5LXLaFrjYnIbXq8sek
lFPtCxATdQtZHs5vW0WjbSE/7m2d6FAcdloOZy+HunXTNwmiWFXsgzs76OjGefoCNZ6vfTpnddJn
nMLcxAGXoOdS4PrCQBcbWwKTNuubTmQKkf2qgAIEpPx+mEzkm1735CZ30N/6Fk3RbKLmEGPutxZC
L9WQ5jBg0HT6jKj3O+U5aMoAM8QGWzTzH0psmeyIP+nXbigfQD2v5yXGzohjcuq52KY6jCNaDRHJ
XmPpljOaElxX8SjSE89UWVsMEj6vRLDbaCwmXYMp/og8w4BrLYqcbvhmRC6Pql96jK/HsII9qnIU
80MqlYtwV8Cp4K6kXdqM82L2Yx4P2fYUT0TD0BmN+/ItY5Prj5sAvuh5Sfr0K1uB3mnWrEVtiQ2R
oY9+Um1xJHp0yRMamun0aTU0POWZEPFJiXmO9mr9KF9MGU5czERAA8lOW6yQm4SpK+9aHJlqr1mW
dc8eyqqo3il276c1uAUD95irTlwNm8yW10UZD+qJr6hh4uV1YjmkHnPbAmByFx9Ym05To0mbqDoe
ehE/ZFZ9kILp+hFcM0h3e7DQ2ZYnjbQLiS0egpnxSZriMDIBa64qSAwgvimM8oJGv9L5Xk8WYX3d
d2NUxyOsB7F02b5VhaM4JBILj4qbjjqFoLLYCXLBzqCTC58A7cApSrPInAf8GPJiZ2zMOsnp0nDf
2+nEd9wn33Ki3XZMCi5i8Lg0zPXibEhZ4wvR/yw3EMTXNA5Hy+z+dZraPkHKk7fj+mih1sOJpxHS
D7fpAIw5X1v/xPwHeDfokN6tjHFyYKAP7QjfEOo2OmRp/u7EFnVnTqfcvFnRxtunSdu4RiNnSb57
0bqtzvchahTvP5e7tdWmol+eY85qRl+20vvY3/QA1ddThrl+BHtpHYIpVVUgIV8g++WvRpPkJuGJ
O+2zLQ9OFukdT8vyi0BAVe9+/NHByPopRknruQf1qQOmwLzmbrudZ9wMt8x1/s9YjfH7MuWsv0mG
HuMFYVxD+bBEiX4mDv7DsL/PH+AcaitGPdxILAknhC3Le4eSk37eIgWBudmL2kaQXLRR/s7YtIJG
zh7Qs4LHgCpkqquVdHc44raz1yz5jNO9O3Ag7Xkl5W6gvQHsJMldVHcOBIiGY+vg/ViHM6MdbgZb
dAcsDEC3aOdvA2V/MtaZlyzJsltKOBZcKnQ9EPoici0/x0HsT4yq8aUjaoWQygrOl2onQ+nWqkP+
5o8ePER/Q7eke6fxrm7N6FnZjNNCaxls2I+THvNbD0Fu9tlFrHjthEsBGkjMVEQ3LfDrTlQt9gqD
8YPvyZ+Dab35nOeU+mob5M4gTo4355vhw+HiLPweYATEdOwVWNHLsmKV7UM6j01Htzi63eIMU9yY
2HfkVvdxWz6u0b6a4wbnCvIeqEhoXfpsM3c2U3n3HbmYXADNSKLkRg1qyO7HfRPAF3fThqM1Vpq9
p1Yo8rSkNlUHeAX5CSYbK+3Pc7SV4luEnQmQWe6HfGjIOvamsvmA5Ko0thhqLRB1u6pNozQVlc+9
HX7uLE+X+22ft/ADqDKHAL83LMftLbCRc1WNGFIbD/CFapOTZmIYX/YY1azDPGWpPJoCB1+DHL0r
zsuHoPSwFDJJnzDINeZ3UISncROXe16eY4zq7b8H3KLyya6GKVL7stv623VZU0IrWM0wxH9hTIR/
QbGnSFDXgQg53K2rWHES9VOBGEpJbP1XjvKL+8ZzXp4zkN5R8pGu+BavKY++S/SXUfjZ5xxYT7RV
+hqrA5F/1dqNgwCj7d5sstPsC4VLhXlnrifs67ouZTI2ebFECFbaKY+2V+rCuHdVlCRFiiin1bIu
21Qkj2tgu/+dwcBC/KkHTFAe2Ag25icv+r2EhUY+62dQy3O+H6YNfsWncoiS+Zlif+IMJqn+CBCA
RypQ/u4nOEbcjCnp3U3Ke05kkwW967kSlNIOYIMZGTXSl3GpPYJUBNaIe4x7GQ1CRHcqecf1u1ij
eTvOY2TK87qWNscXC6XTzZKIffvOyxzzpLTn5frdOL5sR9URGdUlt/HdsHQtrRfoAMy9H8eswycp
Boy3rugb1VptCzKshcJo6N2GrGTwnlja+7lLlpNrd/ZpSRNv1srkIagnL4SoNAC0FQYRO5uCOsfG
+egdQ/jSgdlrzyFdUXLoS1tUq3GInytjjVtfitgV/e8NsB52CJyQvqEOdl5z1a2gptwEKvMfHujH
YazSOSrbWwDGM5rVqwhjhOTKk+i0B6zgU5HkcXFrcLOMf5Rh6Bs/wfjkaU5WfRiiJVhoeqI2OiNZ
S01NUBnHqcjM0tYwDEs/p5uBonJzfafOZf9xPeFtmRh+xfM81LgDlXzP0ZQix7HvJ9OoKB/cYdsx
moMyRoSZzlD08fDIRkdQAho8f8Rkgz2LdqATdmRrb2eC0t1DmXQmOSPeFt/Z2M/uceJuvTVLMYm+
Yd7vdZ7j4EBxsWu/w8gFyUgncZoOo+YPxpASwxFw1nFnUbC+VsGDtIN5JnIzFDoVD4tJV/GgW7ve
WaXm8Y9E74wfZsb1G8oo6UFGKaIw/B7Kzj4Uma7Fnrn3HPY6v3RCCal6GMoMWMQIdCrhCnlMwVG3
9YJcda4ZWvUbgIlsR78C5+aKcFTvtbCogdSwXyr3GjNcvqviHot38TwRtYL0C6JzOOYkD3M5GRQM
TRRKeVu4Le+/7m5bwn3IcNl9hnHNnNxLOthhrU26qeFuZhCGwRRw3xtCx9kChp49JQBbNttc7CMs
OVrwoCcEFcVL3Kcox7Qr8vyKAoh4G8Y22iGYXURoOJroiBJag7G4n+0E2Mw54SghVi1sT9iv2aCs
hqsMiQuAjTuB4ikYHG8PEStn84p2W6LvHYwMEPc6QFAfMwufppoxrdyTRDf0RxaQ2X6futz0X/q5
w7QcN0oJCAFl9iaTEtkNkMBIAjggKagBAaiIs29TX/oBVQ/UmNcjX62PK5wReztUAbXovOEF7Xtx
512BwkmFAbP4u17VlNYzSivbk1ddcC9ELVHx1bXLZJ/sNpTDLetLpDQHaVs+nLeu3+Me522S/+YO
Me137jsnt0MoFWyy+byEz+gcSEilNpSY5F7tuOL1zT6uDjs7Wd6TtE+PaPLEd3BXwEXCcnicV5Oj
tviM/eDEoexNj6SFxdN+75id+DcnUY2pkMPa7CGOEjr9UmNZ8obPrU7eoiTI7dETNm6P7QzE2wtD
STX5TyHJPqo1Taff+bSWxc0ed4LUWQan7HtcZB0u627PE9e0tNiZqgHJgu63DjG0aq8bbI3ILYVF
E7nDwir4raVppsDsI/v0UCoUWCuqUgejc9XrXyRPh/4xCe0E+V9L+HQDx/koecbAY0HnGvim4NC4
mbw6AgLr9BF6JiVrtENy+2Nyco1ANgyGnSOBEshXIuSCBIIicmxiXaoRuQviWfloUfjjNQYjzGor
uPnEyR2hSY6oPTfRdDNAILH9cIkvV/ytaGtOrhuYa3SuFD+INGVLkwAlY3i1aOn7IwIpgYwgg/8Y
VJPig+sFzNncjP1Q7retgaK+xoBHV+YNLBTICkP0VqIRjR7m3N3SbU8DjmajshuckzPa7AuusAoF
1JhXmPQMY7PIyYpjttt4+VUMORcRQqQ4Mylgr7DB+a24FBjE4mhtmbXeJK7DrI6ELk80UYnfzzxm
KXu3GgiW+481tyv8xYdszOox3tP5KS8GsX+J8Lcpo6pHsjfb44cNNeL7jYUte7QfqcldG818xx0D
oWuoRt923ZOX8YqYTNuUkg09JdSZihpNktyZiqyynH4OHkc2FFy+kOSXNlu0HC1caREXYpsj9wdm
Zta3azlb9pT349bhRmRj+JP3aCN8H0c382PWZVOEPHhR6QSIMtXDS4aoBldDUhZZflQ42pdfvcpy
xyoDb3f/6IrMsrcYNbUB3BYU7s2PEj6s/F1Fdo6e5w6dmpetHJcVZgCeiaQutgWGxJh3U1qce4mG
FRZJptKjLhDf0QMAiHa5w+hel7s6oPkzS9ir6WIoGmjjDLtzCi2gewQRjN5zm2Xr6yRGrm+LLnXz
ObKAnH9PCUF6TqedYhpnlpGtRJG46H4mMO95iexqh69RAFCwLhEATAdvJdOPw2owoSJzUmxvQUC4
VjOyojszpGKCN4zuIvOT0VW1bylqQ3UyAUwwbuE2CuBu6yaFsZ84O9WlvkKYMYY6LnZjb/w8lemN
RnncnQSngbzHvcnz24GjhVcrItG5P2AQmGjkdhMq9Kjbr3seHRedJLZOqRyjCnvugar1oxQ15XCe
OJIYmujlOEQxGjV0Qm/GVwJsNFb5ZVd5o/siz27Mbstwo7I9IhO82BJny4qnHSBnSL7i8T6P9bq+
5yvs0H8VXWblPUFRuziKvLflq3PoqTSiQ3kPY4VQkj0P0yToXduJib86hhdz5xPG11tiwcJBoQLS
cqDIfcifR1vI7nYfdck/I55FFQkVQ+qHBRUFJlFqzmCuNpDaYjOrqIatBvWqQQOvYOWRQ3X74T1c
fINbKFnjuizhACkPEj2c1Z4L6TRerClGpZ93jZeGZidWAmjkSVH61xSvHVNRZd7z8BltDxS2Nuzk
YxlCcY9cgUZ3SdSiglhRAtu55KP/xpITGSlVJz4WS34fxIyR6Tjxs/k/5s5syW0k27K/ci3fkReA
wzG03SqzBkgEySBjHiS9wCKkEADHPA9/09/SP9aLyqxbqcjK1K18aqt6KFVIJIMA3I/vs/Y+H6d0
8JDusoFUjrBnSvOS+MaEBktz0oSW0pvOHUm3a4vuUzFarnlTkZfQmeE5o9Xg6DZLprK77eqNKvCK
aco2S9GeR8H1nX0l28gq9xYW3GnXlPUgNvG41OXR7AiY8eco0429tdZSHLXOMLSQtmKfbnI39qir
66arUcZEkYqX2WHw+2W0xmq+Q1C2epTyJGrXL6KUIn6ts0rP97rAnbjX02lpThj92/4hJ0U6eaxK
ac1Hw9K65evSSFUf03EonO06SBftw6M97dOjG2iHpF0Hn9f01mnQi24K+oVZn/uWj6A2w2qaWQDO
btPmtqwzPjm6oQe5epWPDBZ/1Kcs7k5tvxrlwWFSHRUBineEPcHrF4a5d46lXhFNNJQn6Wp1hzpI
CRZ0Jfd5saWPlCE0sISezzHTuRLxtHYUwaJpRstj4jYtDodanr87r+aYHvuItt5154y5RkJA6qRf
hvPO+MUZ0Nmwf8t431QeRYjOSpffi7Y1+yGwYpT71h9yiwyGSTDayUEK1TfClBpAjIib6MpMnH4K
WT9JLxzzMh3fejXX87FanUI+UwXY1uyrRg2HBS1yfnadoh6v2a5jseuoU/yCAJnGZ3xPPG9KgTbP
ZkvL8Yaq2HMOXYI34IquRoFFnYEFK0f3JuNULn2DNbh/GQatcX2sQOaEnFlnCBZtk9wBNhjxZhxF
Pd4pWEQ2RKZikLbojW7kPTk1Xts6KHU6UChcUdtUvZ/i0LP8yqXzLwK61e3wxkE5Rg7jQKr3L5zG
1lTz7R72QfmS5bVf/Tiv8Gf4xMrXUxzOGDoZ51POlp18xBONKO0PE2NnmouCs0aqgqkh8Xs6cBCe
pbFpRQJ88dcgt/eZOfZilUVVdvlW9z4o68Ee/xrB/D4qR+ZinDvO5luR3rmceVL5F60n74e1VWTJ
eVHqOCG7lM5R1Rv1U8di+aOx7H8Q9KQbZ1znN+kqHLjNHpKLulvjIWiSKu0vi0mrSGjroFqQw0ZF
nL7jNebN3CEQBYzB1fQAVZYzx5+jR2dG/V9QOu9TdeIZjS3VWiesmAKab1KcAyeguyagXKJjR7fN
/YFD/w8gpPdT3tqmWzpLCDvESN849/1SRcOmjikzcV1zEkMBT7SconBeyh+4i/8AfXyfY6XgqljM
TRnaLrMseuJatg2K1g9+oT969XfUVs0kvM5JPAlxUbxmrfE0uXX0A8z6j177Hf9MldwUdRzJkDYX
9Xq77NMhF3/xxd+RWb1h9GU12DJE6doCPCKvGugbf35D/dEnf4dVRjM9DOmldhjrWseWOkacu9l8
/9Krv8/0MbNaQNXwvXBSI9O295jOuFb3f/7if3CHvo/0sVsaNfWsuF0SxzO/dGVaTIFuLybzeFyz
qP16gGLe4SSR9V8aa4el9fslIHHjySHrRIaMEZXPVtN2V8pAnfnzX+jbs/Uvnu734T6OWoQ9LrEV
Fq6XoHN55TIh4fKft8Xo7SeLwpf/p7SM0r5Ia/Wg1vTB4E6Tu6hLh4SjQpxsmWr4ZR5FUpt+71AR
/fLp/vPz/L/it+rml8/R/f2/+PPnql7aNE76d3/8+0NV8N//Ov+b//473/+Lv1+8VVcvxVv3/i99
92943V/fd/PSv3z3hy1lcb/cDm/tcvfWDXn/7fX5hOe/+T/94X+8fXuVh6V++9tPn9F0+/OrkahV
/vTrj/Zf/vaT+M3lOb/6rz86f/y//fS/v8YvJQeV//t/3v+bt5eu/9tPjvWz64JvEX1vGKQJng0c
09v5J7b+M4IhNI7huRapT2fst2RSaMI7uj9bno4URq3nibMPu6uG8w9M72fBkCvXdTna/vKjf/ze
312Zf16p/yiH4qaiB9r97SdDfnMY/PNWsj30V0e6FCAOvTvndzM8mF+sd1LToq1RTuqoCfdtSWhC
6ut0tNg9glxOh6ZXyQEuPD5oY/IxQ70KadxhoFnMrdG21QlC7jx1KWIN0ghaGmgukF0dVJFOFU/O
vnczcAyMt91INYgRL57ym0zJjgntiSUbnVcBBqSfquasMj/LrrbaL1K28+U6D532XHtmFT8TylJ8
GHtnPPWW8+oMxnCblwVyouF1eem7STHBAaEDxoPt7Rvb24wWI63o9MfubWItmm341ayXtLCr2ENb
mqrW8/Penfqj56buukutIhiqOt8Itx4OtSs5xbe5cRgTClQJkBT0WnpDZalvZESTXU+bq0LjV9ca
cZlEw6elZTDcUFgmwwTR1A/WWMBZlIzNXmPD2ZBVozYwnTZpEtThZNpA04pLWuSKgyqnmhBJtASh
1KOhCnBZGcV2jGT11CEll4u56TqjCiBpY82nbV37oELF0bDTPgC9nbdt4W26Js7t66J3KVQL4+ug
LSfFoeGeHeiK7nkXX9XFtBSUlE771MIUStCDU8dLMmmeyGxjz9wo3nfRk+SatiHBN1ae8CAvowW6
19BzC1sz8Qx/Ro6je0sU+xAknXzSyJMHVo1jmiNCB1OcVRQQezi5YTXIZXpaFiO5py3dX7bJ9NQA
bGQwBlYRGrWuwkG36kvJ13ajqxrIdOVYVt9U5dBvF6MxN7npmJsYItIYu5esGqmKjU6/kGvukwif
dWGSQ2Ug9IMe5TRmTFcamHuRxWghAjL5NbfMeJh6mdzEbpzoqFCYKfa0pZdHh5OevVnS+gosZhf1
6lDF05qETswZHXAqhzZO6G43HErLBHVaCV8pdzpFUb7HSckqmljVVN/mRbImhxqhnjgJ4SLnSRTu
diOVcNvA0hjCk7cdyE0u6X6sCQhN56QM/Yz3wzxFnzxzjIM0ATQdWyJONit52TzWKpgtfb2fc1kw
aXye9M2QDw9GtDrXahjjzGfRqL7MtZ2GlHgs7EZpXQt3PjPJZWDU9uWE32LT164eltbc+G26fErH
4msp0ovaqA5x3R+hzzZF5r3amZjDrHZ6rOXe0WES+ZM1JRFNF1WHeh3DacuyzzqeI8qvjbIr1MRq
nLXizeRhCrmnl/kwZAqUYF2zgy3LMkyysry31nVJ4T6G4bTONa71hKUnOxAtN984umCutKZG2jhC
leOK6kpdPMeWvplpNx80Uy9ojzv0WEf9eJYAEdZrbTlwrEIhmdRlJcquIX/Ng8vBxYnInNqjFOFU
WU5Ap6khrKeCLHbhMgAPHZ14rFmt7YveaATGC8vrioAoIWFuSTSQhwGm4FYf8o7OPyX8KaZTQ69P
X8obczgz7njCEu0CysB4BciNs9BhsAWUu1M5MrDJpkfhwwdEQNHXVS0269wCGVaI2V8JY7zVljgR
fqPlX73JUgCiADcXI7lT/pCck/U0SA6gawDgrVYm6R3V2Is3Zx5zM9HNOoDTAJw1C7RYiIcsT6aD
o43dhd6Z4oKY1HajDJcOedWkZbbViEXeo7J4+q7x6k/WqnWHM/B+6dQLGVIOFCEo5Jyri76OJOxL
S1s3JGDLY+nrwcTMgto1qluQmml66fPaDETXx+RxndH3NN9WFbNCob2r8VKr26ENNdoQON3tuF19
mRvroUKjulLgyR+U001G0HoMvhvOQU1x2u4IeHkQUC3JZpYPGkmJOU26+NwendvH2DKv8xqKRxvd
na0at/ST2b1wPPGB9RWlNXXGo4eEaRFh1e3oiZ6YmcDUIR+1D0UlqfVZWzAOxJG7wcUH/TMTqOd3
HLl7UuPI03faS02brqWXNK3vKgjWYLHMNA3orFg23fPUvs20oj6ILi0/jplKHtfBsl2/Mc2PwmsY
mdTmMJD1hHegfuQup185OrcAsaDNhnVLSbro/po0p8iTb2rJvpjOJGFpNN1FV4/0q1whiflezBGV
5bta68BEsZWc5EW5U651xxblHgCznU0bW/Pp3DV8KAsT5cRyi63Q9OZIM4w5SGtesutELUYGNZjr
S1W3m7En3L8zho2sVwXTX7LlpkV3mOiZ+WZ6DgcyzIJ2zDhuoMkE+KgFJuDX2mpv8oi8mYL5yn7U
TcfKFCd9ru+I5F37cELTZYVN7Sh6bkrdg2ZUhQkPihUh0sAJVulBbmvxjsZfVvtaagyfVmMsH/rU
1fZpb5bX65nsDpTG0Dng1LRNA1TAfA3stnwgVJ6ZVzk2RjbHMuuqW82ApFG6yEQQxU0HEco29gLJ
VRRB0QsmnlkpvRqam1DZqbKLzkfb/Tw6PLihRYpXGbh2AzAxuCA7pY0kLRWVxmiI5tD36ZUnJRvL
igfFd5DPkTn1I914tRVTcpxdR/N8mYBCKCVLdBqn6z9mDn3VQLdMww07Lypu7GUQZPTken7qs8Lu
L8F3ZxCsuT4iAowfHZrs5hEt4MpoM3XTnUNOaGttFGMaaalsUjSlHDQbLB7xuyF5Ic302bcNJmdE
ZyBRp0TMtgJi00e0js9SqjqYnfAexDDPMnBjjlW4ectQsVUy+WVOj00i7kjicgfsLkXSbGPaGTcJ
HeY4TCPKVT/Kp/yVzg0In2sbyvTTtW77IMVzX9OdhRTfpF7B75GZVpttbBIJ6ot+hhYMCAi1esaI
JGX8gJ7nvOXleBspbDSBKXpn2Vs1ldWGK9hjHFiWunqyavjJQM1d1YZe4ToAxZN+YliJU4DflVN0
lQhXh9o5m/L9GuJ59l0QYZqc6Dn2TrWpRvrekGpTOLd211yMljZ9VYZT0mdqtae0qJD5uZV2Wqeb
IbhEPAORglCEnazs69HkoXVFtklmFR+XqnIPnap7ZN/xuU2SFusSLcOFxRSS0fCaaEMIrYUTuyg2
Gf0OP1e14kGx1XCm6Otn2P0oDhZbn42NZek3nREdywrUuK5kBGJnjqEWuVqyKaE5ZpqEg6Zv4qTQ
S38ukj4AZUKYH2cZIz+267q33So9TCohgMyNml0/mFModR55I83f8tSyCasW5hXeKecUEWPb0L+P
u8rXytq80tlKX6VjtFtiPLoTEKIb2CCayoF7SuZC0mC2l/iAseFSZoZ5wVWmaBeFdVqETC5wRt23
IFEInPgvDqlWzVul2kczttuAKjb5vCbLDn683Ogod08O5rDEH5UrXgczmmh2VsZXLmy9i3NlX3iT
Bm3VzSh7ZF661ODRM/zavM004X1qGgNpDlNoeojHyZ0eWbnd4UBDzTwstHO2Z4PZY8I+jYEUZsve
AL9Pr6Omp4+YSotPaLY0BpiIcBGNOa34uBba3qtE/pKILAt6fWkT3+yM+vNalYbaWob8Sn+2hkZQ
zSHTBto9S9ymNRMq5ZIfB+GwUiqcUSupASr/sM5j8SUXzrhgwFBWflFOw+rtEc61rRFpBilL65DC
bFZD9mDYKxnidAj5eygO5HdMk9EVDO+Z7fjkmquUp0RaQ7ytsjKlZaXicjt62JmCpWys8spq42YO
1MJy5Sc2joVocmHL+XujuLdVzaLhGEX5VrIwwizG3iRMf8nNZvWF15vLhWnZRMbSMQ5Kje050KJJ
0ead7VdFRt5NnpzVBKgE3pIsPVuVWBiytF2BETpZf2pzh/IaHWPPQjAVJWMH6+FlLdGcdkMaL9mx
W9PKH2iY0WzCVeC0DHW5zfV0/pI5Z0CSoSZUoQtt5AcSB4mJygZH1tu6ydl3l3k5FQ19pAe2kYKe
oR630Var8nsuq1Mxg2k01+1cwOkhbS/pMm+jtu++NIxioZM71dces7gckRSPert0H2xpVHmgYbV6
JsGHhV21eTOxTXTtdY3L8DKKUvmKPVg4sPy99XG08rLfJtMYyzArmrIPi456qmjbm7ZyeIhF4r2k
OaejgHr4dl4brL+L3dNmiVlRNuMgY88XZQYAqWRkUnZ62ii39K2zxK+rOtVCBj0p2lc6l/7i3IwJ
IjZVSIk+U/EOR5+wA3Pt7fNkTrrCpFF5dhBrU2aFPYdG+9M8do21zXK6dhu97q2nSCvgiZt8of22
mGWx+MCE8rbIKrY23IHpcEyTmEFLYx/biI3p+UEtiuIrMWZ2HlY0hx4pYGjbdNZ4rpKYQFWOY3kV
FXH1OjPFC7xeS/VnWwMyUPS0Su+oW1l1k3m1zMkSi0qKOFGFpaGLMYwwlKkTcyugxFSvDPb9rrb1
D56XA/nXRq0xvTu2d2M1Rlct3ZMYSi2tHslqWtJwifvxFvK1f21tQwc3EtHXroQly4wFSRBSquRu
mSlm87YW17k+jXU4I3DSADGcGqIYHvhKn0Uz3cnJymEOJDhPjRdy3ESV3rvbPo1KdRo8eqGUpA41
ZJN0FXNfBpfDkRiNxdombuTGW7KTrCgcmmV4ZhZze3cOj7Wxqk/pToysAR8qL9KjQ8nBrqOsd/Nq
k5gdhJOS5smhwX1nZeMhj3UiHWuKGt9uZvNm9Oox5hlYmCBNgA8DxhaG5syn0ougmFbR6xsDdfIZ
KHIuDt6IwXffGbpOzZssUEVwkPHR9TzOQFM703qkpDbcZbMyEvXezRd8EnNj2hz4rHSp6FxP9rRn
/LWDn8ys6v6UrJzRbrqYeS4bjclF7WHgsPU5LtupCrNEj0LKXHayDjfiR8+KMg14TrMvZ+WaW9A9
qpo2V9otpjWgvdnVbDbC5c7GnAENraebyBIZlVBqXZmOsvcIMd0NoZkNATclyKFmlx8cMcRHKhB3
73FcuW8NkXzKY4CO3s1xRgvO6GylIlIFN9zICBG3AuMKXHOGpjYL8zjWhk6VUxDIbpY0wL1lvWZK
Mef+Ob3qE6w758bkJmI52MwlZkUGjCur35mGZiz3Ob67r4mYFfBzA/+685SW7eK0cRJ0qnE0OHKV
Xrsp7dgub9w+XYFpcH7IPkYlnUvvVSP/CjKXOj/7hO+hPrYNz921A6dX7KZUA47xdUKKrcjd6mIi
6dBq71Vd3eM7fFae/KINkf485Q7PpNE8zBXdcF1rb0rJS+n57aTHOzzi/OKRWq5JAOjvayptX3Pk
KaqLnSQgvaHYfepJVlWlPDRj8UrN+qKp5tbr6jta328YM4/moOPbpXdLU/zFTLR0Y5EAGkfrHYYD
jwFW+QvkDd4aRz5rgqdxlNVN61a3rlF8lK11D4l8PeWWhMaMsGDqNHvtpLou5u4a4eZy8rjJWmN9
AVz8CIGhb1zoHczo9I7n2egh+eXnxs7ML7mRcyjovYSzRvzCyF343uyoAS35uYeMkjuwiANt/95j
XJfArMkN0y9+xonaN7o8CgqscAQXPJCu3CDDUHRyt5Mhzl1ijOYd8yOf2o4DkexWf7HxMXQ6QeNx
mnXtXqs55ux0ha015W7KJ/nolfXaYGJldhJYn81YucdsFc1WX9sj+/NVhGXd9xggRObzfA36vUtW
pskWyakyyv1U2iC5yB65ZN0yOFLIpdpEWJDrRu/2kzaKTWSq0NHnS9yMV4ISPsqU7a/2qPnZagfk
EB8nWytOZa10CoPqWh9zyhK7/5jDS4UQyEOYNam3NxXAnjfX19RbXaAhCRCGPwHbuRhZ+/7RW5yb
1vCq61rEx4qDlM765M+ONzePTS+/mjkoGwube5hGTrloNs2lljXrlWHPV5Rapl85zg7MHBmNQSrK
jt7i0pJ+Gq0vwjY+Glift1Oe7atUS48QXTfQ3BfTbF7hsLPuRI5DR5dL69f64B1K7mbMjWBm+G5G
6DcEKofplcCERX1pdk26t3C2e4kW1jUfkN3fp249JFSrQbRqZ1OJczHn+RWT6Oa9nai7SjJ+kDNk
xM3XpMdKk53YivM1jziiAva9RnNPL9ziHLikfJtnc9KmwLDrAyf3pH+X14am7tcCEzO2ieXao/v9
2lnu3o6jp0Gsn9JqOJCR4zAOY8EGy7YnKnFnULzra53ullGlF8xq3IrakDtlWMYxMSw8C4UUgd7B
+8bpiLtmNuvd5NQXaYWTn22I24nVO8jNorvnbeqtu/J4nM/TO6c1Xpqc4tewyefKalCSktkBO7sz
8D605gmf94AloYr8oc4eWru4kyr6OLhJvfHYwak20AX06C1Hhck8/WQXFKYRUXF8rynb0ODddm5b
HqrEKqlG8qT1yBscuu3kLPGmS4T8EC/6jElHXfeJ+0lEzWVlyE8VPoUtIzu9c100BLkXT9h5xcdO
w/kOZnDlOh03rNEdYzvrP3nJmG0tK92T0HnQe6CIZMl677qIHcAEjtukVKWNlWi7bohzuUPmRyct
pR2Xn0VpNgDunjFdrKDjx7Q21vuuqnS/qRPztk1c8WCvaj2OZWwGba0/e5yytonMiWhXFYF7i6bO
ZsFl2k153j3PkqtfjouzxcjmhIPZL3ddlKwHcR5mGK2zFhoCMHGs9OiVXAJE/U5RSJJhlqianWac
m3sVGUXYWnOMvzi5dECG9nHZGKFDiI9P4OZdpNJDlVUP2I9vhSMeYsp8vxka53IEl9ypZdjlFKSm
ZUIZ2adSzJjAeKw2CSPOiKhY7NBWycQW5zwYGRGNyEzAG6lpXDYUKTsyGLYIkpc8uBj0EOZ8sTbP
mIHVPuvSYgc5u3JyUetmxCqzNdJ1J4r+5ABjY0hMrwelPy6NvdO7GqoL9ewyA1Z601aqgJhJBn7P
2WnjthZ+OaLXyUDd47beT8586Ioiuo/rYTnGsTLajZOJfWxzgIxE1n2oZYliuKorUzg7hU/0JPKp
37bmmIEs9fZH0OfPlrtKbC6m7jtuT8zUlDzQCdI3SVNn4eS2cGlzexEn3UPr4BRMWvPQInDWjHFF
Ji/KZ5PsSn8eqtdYg5wiRJGBjlMINt1vvHz6mvGQVBkdNl/LqyJMLVbalUMjp0mBvMGJlFfNzJFH
aejiMI8tohVgJc+BIl/UpH3CR3tD6NOFZB3Zp1b+hQMOG7ymX5hNsetdIHE3CqSxPMbMB4CWHB5t
q7Y/xmssyGpgyH3sduRoMJn75OrOK5Cb/DLJ9QK/xacoLZ8HvlDXMPjMTWPioa33uBj3cwakF61v
pj7iG20m6L6JaaXlxpyHeE8/DNBq8OgkoZlbYdpkVdjMS7qRZOHF8L1tdBhYpp6EPnxQveyxkLlP
TqQ+cjr5KtbhOiNmIGzM/oq6cAlGIRF0mHdgoI1sGI4Butxk9zg7OPBEXDosoi+WxQI0qMa5gV0O
m8oCI3R71ATDMl9y5Rq2H+lijsLY7UcYpSam6BvHtPSLwemIg+B4m852fw4yrbyz3OZcT0nP1XQ5
LZhdIo+eI9zt3GsXCDBEbyRe9SF3K/vkcZW/SD3qXgxNftDXbuo8v3UWQuFQBzoAlVjT6DfKCN6+
0L0rKq5S7EgiiUzG1rVzsa0nvoKAZIT2icASJAylwgrU/DDGZQ045zrroyv0hTnz+YTdfYo1WP9g
zmuPOWsiH6vrEVEh5juWaxG5JHNXvbob12aW28FoBxVykpqSu0IzYY9kT7dmASc8tCwdXzMU/BPs
pXoz7T4efCCUdH4EXR51VgSn3LmN6A5Ze0bHBmOaZXbit3OS66SxUnnIEWjDAmkr9pOsx2ptDwt3
YVaeyRkZRKn7aSmKU2bNKK0E0pDqkEDVmUtQkbWE27AKzTJzwynVEd2x0NRXmitPeI21z4wTjm6M
bkHLQt5pzWUkSCVCae7Z1lb9QIc4Co1Y+8Jyc1WuYpufSbXOjZ2zIo17CUa7jCIQpSUn0ECNvflF
mlOy4dGxNgyprz40nGzoAk3XTYSxxCfl2IVUdC9qTKzU39xhfR2a+E8kHZNWashLXxNSHDV17Dk6
mzaHTawe1BQiDjMV5U7m1+PaUQ2UuKxGHm5TD3DWYrJEFY3D2hqjD/WaZa9KK63Rp+08k3tSVvZ2
IEjXtaLNt979vwUvnNLPJMFUX/v3aMJ3NMN1/VbinXx7608v9fu/+f8hxGCc+Zf//Acs8DuMIWir
l8/py2+xh2//4heIwfB+tizHtD1LeLbH/4A3+wViMMTPFniDR4CJFMz8tqCPfoUYLPtniVPKBXCQ
0rENB+rpV4zBMn+2dGHgEbZdRzfOP/rHJ/sfYAzfs0mObgrDJR/csQUhDJ75fmrGIK1mGMqU29ck
baGytXLjlu2Pwtm+ZQ7+E5X45W1s3RB8BTZQtP0uezufTDFWkRXjlzeGO9vs9KfG1unopghk9Oaq
4dFU43Q5yIp0mxKFeUak5FBKZsW8aEG6Ovpz0i10a5dydOEWzrjAWZ7XLmVpFw9JtuTFZSZt1CRP
6PLKm8aE+rzMCb6qhllVW4GsRZdOGNrHIjKMe4xU6mnMsnm4wL5DNmVS9N59WtmO7jMzm/MHJP0l
WQlYuaHy3Gt3EN7wA3rre9jw2xfjubZnYnAxLOt3IzSXKCspzgwVrNGKN8u7clb33iofY8n99t+3
5K8X/re8ivcd1fj7N3p3BSgXM2PqeKMmHp5pHlw1OS4sUfjonlu2PN+d50Pf/ogY/R4g455ixroB
KuNJ1wCXcbmPfwt2xmk6jKLUI79bqDLGykMrxbq/HSIH5WSEJMN98KMwb+OM7f3mdvv2riZDWFzH
5Azivc/dbnTbirxpjvxVDMQRIAshAjpIyEth3jRZwabcOdgtJsKOqLMYfj0vBCPg0Xd/MGXFOkN+
330U8qZoUnKFeZg9/f2EnY65SROWLVShs3kX1TORJylw0uHUmBvhp5U+lj48qHflxlizNxbxP6cm
VTLdxWPuFQR2DfrRkEYf+SJql2dmGkZ3VpMNeENgwQ91S+kUjBm5+b6lLdpyYakBRxQTdimVe1cD
8BlQI6kcK/nEjL7utRNDd0QfIAGLw6N8Pa825OwUhsEprLXsZdtWarmr49EosVhLurmOXOaw4mTp
+dDp+rz1ZKc+YSHUfxS3eL4T339jtrRN4UJXEf19vri/YYGl7cRrtTCpvahdjBG0Gp+WSFte65m9
/M8fim9c8fv3ciTyj4EBS3r6u/diz+3sWAGLD8RdBrXXu3ZAF70/Cq1Ob1Sv98Hs2FrQOaZ+pWUa
Wd95095KVa27dqxKFPNJG45SJNVhITxiWwmlNnNGQ/UH4OK7hYIYUmxk7BauxW2Ev/n88998K66T
zdlSdejq2J4uCsWJPOhWBCoWzPqOWI+p2v7gy3m3ZJzf0jKlxXA4k4x2oLnv3xK2oCZbE6am4Rm7
k1ha32ifLeJ6EqNAiK3bmLpWaSAxDTjIrlgER+zJzlDxUJWGF8E4pscehDIORi1a9g092MKfyiyT
BJMU42NKS5kTTTp2/94YFtYdPjvkoGczJ0GwAr1jb3WMDMtqcWGnWt3X7pKxC4znd//z7+h3y5vk
xU0bnlDauiW/LUS/uSrLWGU2dhwWGstarvth7rfeYt73VV3e4tGcAtdRPwpRfQfJf/vdeDzgHh3H
0oEQ390KMnaEZg7Motf1hQPHGi2ruiDIUVYBDtz6o1UTGeVPHSYz34FKGS+6Re/ZXmyhHv78939X
Ppy/Zunoln6uRqQh31O11jKu1BfnXC7Bm9kMUwiZlPWjqZnf6PR3jykhUZbtSQoWclDPd+pvvuZC
oqi6sj4LgaO+z+2sIjxzGpIgERF1cBpbFrrynO/JTCEsIHPnggWxSD6f20hXZLvhAxncaPZjGmv/
Fq/8y9XA5kWcE5f/jMN8/9kWmpUiET12HgJdN3LQtT3VTvzvvwstHNOWJnrLeV/7/l3qmCDBxsM0
hMrQ3zgVqSxAXOL5zy8nZe37pZcH3eSpYc4G5ee7J95xexs2hO+ZDkMRanbHYDi6i7uoIawRJSne
CWswA5K6oh84B/7Fg0QJqttnnlYXLPvf/35YHUapem4kAloGbOW5PWy0fq5Ouk3+krNME52bmjPr
n//C73Dwb1fvPA9RYsfEg8ibf/++XdzogwUT4RdoC+TplTkdYosWY2arO41tcwe/EV90gxj3llO3
JPsZwy5DCd4wIqxnzPC0nCQzjdhou/VHc0X/xaLPY8VDJnRUTcN6d28NBvGGDEqMA0YPGdeZbQ+3
wAmyRmRcx6Obk0AS/vkX8q/uAPbB82pG6fa7bWYuyUsphXHOF5KF3/w/9s5jSVJs27b/8tqPYxvY
qC7gKrRO0cEyMirRWvP1dxD3NNI9wsKtXvvZMTuNyqoEh80Wa805Zg7tQ+LDeYVwlHmqqrc+JRj9
egYY8f3rK382Asz1XKOpQtWYU47fxKBT2U4SPfQyAEubrNEZhdU4+EpM1YTyiYmK1E76h399VUYd
dRkitFY998mIhzzaDBn1JA9DMoixsQ5/jENeq5tGB6KHTBbWgTcNAGG/vu4qXT/91GyJMJZPmmMe
J8DjnwtPJB97s0awyjplM+jKdt8qtabuTLOoL8KiDIxNaAq0ER3bsIuqT/ThQs975c/cYSB0RyDy
4b4ehPgTawH98DzF3u+FaQ7Skd56UiE1mpfXGGYLNLq+bgPXQBace1YmYRFzHlvGrZrZ9pMdSsrv
7cTOZ69K9MaHVstndDoA5oDa6iR8XrakJ+HBKSmnksHszH4N/+AZOYQOo0zRrJtk7CWiiQYlFjTE
xOzxpFgQKTPZUq20kF4icJx6NLl9PrZnwoHezVknKwSnYR0iDbttg1TK48epO0rWG1RL3NzRulXR
Om4SNRt0trNltAPY03sJmD5kYdl4pRgSlOw8iRsaw3js07o82PS1DkmkOzd1J7TbQR85ZZ5555+8
ckuzLHpAfFxIro/vcSa6oS0G2F2aKMy3hDkNJ2g9nInN+2TXZlv8/WsWimkxtI+vIp0G0yUyd2+I
qGbj/I/AG6MjpT/Y0W4Gczpf4eHRTd/u7Ik6pCXO7Ko/G9qWw5lPNahaC3v9879Wa3A2fTzPJsq+
RFG/Y0tuPQBZ4Zlkhs/27pynDD5cqTFhnQZDcYpD9mVk1BQqw9zKbCxRivSIHANk8bPRDxHtpso5
EMyq7QytibcwxOI7DfjWoYpTpBY5LcuXqGTaTsQiPEeNJFqDBMTB1y/+46TKly6pfFCsYY4RJw9k
BrCCZIVlFXokC0WhrzBgkXyrQLfcLKCQDnOYfJs6YZ5ZVdV1+jr+LCChqevunStr9vuf//UqYIDV
uTKwbYCQgLw2qY19RonxtjTHcWdXiErLpUzcZp4y/AR1+ysPQ3g3nSivzNFx3EkZp7evH8bH0cEt
SU4xPBE25+rJV4Ccbo7joma/pNiDn5cjraQCmM3XV3k3u57+cpOjnW7z4CXz7PEgTAlOZYcIEKFB
hbztG5XAY34m1KpWFLvVnX5Q5vFh5PT/Y1EF1X4E47S/q3z221iUcpsJvUDkJijTNwOyKS8us3vN
IlenqGNJBbnJf3x90+uc/+Ge38+hGrxIPuDjex5T9JZdR61gHMtXyYpA3q9QkI8aU9qdeUAfl1tJ
yU+sJzvN1D8EIgO9KdF28HwWCM63/dJkMThg/bmehflMO5Y9hjGbr1//wPeXe/oL7XVSkJiwNOvD
dgsBp40iUnELJ3q2ZFBvRWAwS2spyIdsTpeI1BIkMwqHKoAsCx4o2FT0f+jVrIZmszqTBPrZI+c4
TeWTWgNfyckyXOglCDzOU+5UtmKLYpCKlFKNwL7GmDbOmZ//yUSwKpilplEUYnI+2W3okUmRABmn
qxWK/tCPtKvwa0w1Ww9HRE66LzUFNW1lc/LeiLDI5k0gkAJ6UUaXyROaMWW+rUnyNPG/TN+dLKxa
LzOjLrl16sKJ0b3lYEJnw4zU/dc3/+m9M1I46jho9rWTdSVXcGGl6wdlDep4PyRJsi/t2UE7MDS7
spHZtRb0iRcaGn3+ry/9yYmXCYOix3sBnSd3cu26SJc2FDbQ8dkaLuI2J8SpS3JCqISC5Ou+I6P3
CuZmXW6cMgvSa0REy1PaAD49dyufTF9U6nVKtRQ0Iclox9/obKTBVAETdHt4S09jnRhUYOgDNZPx
bLdNux8W0HixIEisX5The5XV4LQR5CXP9QjZPjEc9mpBFYkzW6CP6z71B96LbjtrVd84GVvoniFA
h2Ap21BdfvRYucxtW2rqdTwoLUDJCgPrZorr4RA4sx4fKg4c1fPXL+qTh8PrXavZmDLhhp18TdiR
QaRacUg1WwL0gPbsT0iCz3xGn3yzpsYx1aY5wj7DOXkFAMzmzi6ZRCDRh0RY1EgaSi1B9K7gpjyz
dn/yk0yNOgelB8sxzNP0s6QcUtFnbGYanfIGiiw1xoEWwxb514+OkifPDNwPC7Zz8vqAyMSGGq6f
FxCKQ1T0wyYVWXymHP3Zsgi4SjNUColS5ah2PHytLAZI3q/zHTR2t6mW8SXqh1Y/xHHZ/oSIE2kH
K9Ucf0aA5iOiTSoXWcEb2hoQGUOX/bJ7lbIamQt/sEnVmSvWFjF/GT6doWSqKmdLZI///uFQ9tBN
agS6qp/mB1FhNOxZRwiWTbZK8hQ09VlAx/r6KusZ4WRxolhI2ZD3jaXYWIfCX5sl4GBUP0KuohS9
CcTQJN8avfuzXkbWFZva9sw4fgd9nF6Q2hmvgaaYxM9wfME6SpWWnTG7s4hKajXVyjeg4DUI6Lbf
hQ0kjDgPpiuBMdcLs3TwuxQ3nxujVIdqGy+HfkTcbqR2jgrKDrf1SmhznFBCH9WvJIHI7VXStc2Z
nfdnn4Q0+NBVxqrDqev4trWlnNTKChS35OTEGbWJ98os5s3Xb+PTq1D040unbUrIy/FVoq5ReiPj
oFsurXHRECXn4sTozlzls7nEUKHKsgHg6z5d1RYU+xLkkuK2ZeD42Nogx0K0THwMgmrsff2TPruY
zWaU8UXPj6CL4580oavOm2xW3Ipowqt4jJtDiQtwJ/FUn9n5f/b0+MTRijChsCycvCMUAfVY4Bpz
F8PuXMIr2kNG1vSZ8tknm0hz9dNTh6ZoR7vm+AfBY7OaYWI2wZxOOoJjNdty6Wgmtw9EA/nJENdn
3tfH30W3hs/FVimBc+w7GRVGGzcVyN0QhCwaYMQe1S2IvunMCP/4ogzcX7ahOWyMOcGua+1fMwHm
cpVyB+vYQKwCTBorAH27qNZGtaJw9/Wg+OwXOfQqmfWZBzgTHV+rRzUWKZAiPEPqwifBAMVp3S5n
5rZPJn5qejoDwlwHu3Yangqre47h5WOhGFrld5OZSMZUoGeLWWM0SiT0kCRrHiA9JzcKFCu81lXh
TSP4cWMV6CUEX6A7AfuNzuf3Gu/xOMGCuJYauRscqQLnzIL4yTswNYdePQDItdlxsudDbKTHucPY
artoPSyWdFmsbnTo0gbamYPXx3FM/UBD5o/mgmPy6UQMp5EqiUrNpBVWhSeFBiDIg9wr9GZa178m
fIT32J1LCvykr3F83ZPf6HRBP5Ulo1kJKW8ajf4rqSow8CpSRcvOjSfYkuYuwW98QElk3qKg+4XL
fMFopSB3w5OKHiIdy19fD0meMIPueGXixujtUE+jeU0L53hQ5uZMpxlQLwp2ZIj3QPIU5VlUS5Zd
ACA1kAZjL8LZGYbqH7vlo/SaODAT32q6pLo3qgGuftMo4qZAhmVA5e0Bb5Z6aD/S8jPlnhefcY4e
pXhZ51xOW4G++vYRYkP+rhxjg9C9RLolFhyE7E3wemOfxCoFDD5iF906TXoxwMgzfFpbiN8tW58g
5y7EdPrdlOrCo+gl/smWFhG6s3C6JSOtv6dshSuzCJvi90DCQ3vZ9QbhfjSXZOoGk47xk7tcg5ZG
hvcVKvt8YcFd+7ldqRUrcDKZv+kmyTkbp1FheGMOKBuek1ZdUk0kq1lzcG746ZKOvyet5nO20Z80
/IeOcUUgVWigtKYQhTnBiV4sC2u024JsGF0T1vlL3YyFfWmwXSfYW/b0uGIBc2szFuR1uVWvqq+d
ohavDvXKgl1aJOQ25ZmQyjHhV8ALSKoHzeGQHczAjh8XO376nGAVBP5slyN8BJr+w6oL+da2VaZh
GB/kRRgMJN5lxgBlrSrI7FEFAmsKhg1bj9ZKLZzL3fK71vvqm9mZrlx4wiNUbt2NCCW5HzR2rG4z
6q3jqbkOl9goELy6WtKgNAdPTwoOAZk2BRdaQJyWcHrvYjuS+OriKNJ3eK2yh5zoye8t0o3v05zf
E4WXHFYL1pqJkDf/1K2m/k5Bcn4LHGW5W7KkTL0ZaeebPU6T7uEjDMs7CaWEJHQJIMzXc0yobj0X
lurVEnyzT0iLQeM8DLsndejBNGTgK16ogejLRUJa7SrtSwbVzyMrrXwDh9iO4LZs3I7RjJ5PAw5H
CMxQaXcW3+69gGTJoUC1lW9dPNu/k6qRi1uAyHgEATmr3jwR7OCJYJQm/qxq/Nmq1MndtlDEc1Yn
+bXRYWzAJU8I2ibF2ZNf9NLqGWfQ91XeWIM1YTDM4HEeM01zM1gJ2CDMMgP4ghhxmOPsFcPKeJPh
VIG9NZfJwRrVBHk5m8EFqiiDU1XbxzJJIhVTbBzjH5hnINA4F9VLTLuNtTHMXsvcSi+raGuqk8Ao
ocNm3DiI0sDvBYGCU8DB5uPKLoYDPtZV8EtOi8K6mEvkJ8sckPoiBocUmLyKdpMypZjxSUB5NIhp
6KgAm1VIExaJsS8nu4EeYYfTW6ErqEjqNaNvqUTfeJhFqIZQ76pesjwpSj+rW+IzFDqWr72VKuGK
km3IPIAOsXhgPqW5m9LWzN1qdIoGtmA855exqJlUakdd8j2mwtVNRZDgt7QhDwmI9Kxfcr8aAigt
GxCmWsWT2nPedHvNGHvP6lrIf7R8LX/RohEKALDkf0pk95lrCSX4bhZheVXM4MSRTwXOT1EWw3dZ
2hnvbaH+Dexrgj5BiQ33ecyBD+KP0+e3pPsR0qJEWvckdH353q9lir4x4W5iOigdb+40QOPgz7sX
UY862uHIaG8X1ZiJpVkM7YcFJfMuZspeuTFx/0BBYLl3ZhinjDrJuSiuF9LX0Cogzg90wgwualvG
Fa+8UWvcU4VzW7Rl9rtr1WggTQmAslEl0vRDXOD32OKMVzxe7a2A8IMNUw7idax7mAkKQU+CQnlN
ngEmb+zsTZz+6Qnu+DYngmwA8qnCexRewBMV5B+mx3ds8IjhpixuWS7Q7TTaNA8g5KkuqtNA7HEC
Q/NiqhYCgGQt++us7wLTN+RQj6CF+xyqOElRT6E+1vaOYpd8UjWixihVp8mDsOuIfD6TmnoQSPuX
RlX/G2zh7lFqw4R9ydKBCY0WX7eLyqr7hrc+eJ+AwBqMSX3TWCZGBHA2C+NDV4I/Jcblbx26ifTR
xPL9nZnbsfFvclh2Scssf3fEt0R7C5Yl+sRxJrWMz/fZzuol39aCxQqZbTw8NoJG3YYjK10WDJGh
cqnUc2BREYowDdmjTqJgO/RgsU3S+Was+dNwFZPydEWmY3RNxJH41cI7wCYzZvPbnE7I55OK4vPB
MQiM8nS8Qosrncj5meIfh0mTjQ0YJfhkFwb9SwwuwNN8rcDbDp2ddasz9FbdazNh5W6iB+ktLe2A
OHfLQTbmoGTHe0bFMkFfxFzqJ9o8ln650PN2U2XGD+PkyNOxC1nOLy4Q4E8y0zbaRnanlhvo9tHz
aC+NtgvQ8jQJiKhMD6OLEM4Nm5WGRmeKP7FlBogrjPI9CFS/ZAjO+9BelJvWJOPNaw0Z/l7knLf+
IkfQDgHatg0trXLfBgYaHiUqxt9ykToOIObKNazBWRudAo7+JggVOXoxdGH6jZUMgE9jU301IXy/
ZCb1rysnLJdNmpM95oo6j74vyyArEk8k+HoSHsU9EaVUoxfiFaMdeZK0LJkcQvMgkaf8jIkXj1xQ
WAPiJ/jRd5OKQXcziYC/TylIJ3LLwBJXTTVhtamEUt6GsyQSAB4OSWTa3IzhHo6S870GooSMAjjt
RT+bJhMMmP5rpmYBIUTGS3CTwa/CwtVBpXqPz4C1ApVoGkuAqjme2NENkciVnlaJBc9LuvREMaqG
nbvwkutgW0uFVAYSLQYVSoWd9VfwO503o7HGHxQ1JZB4cKuPjg3i3s2aJJMuDfj8F3vCTEMM4bQM
8AEejKsao/6L/lCOgJA9H/kxOUgDqB1wUV18vMy8Qe9olW/ijr0x2965VZKuewB2Ed2YSx3eRpFq
zRcFZLInbdZBq+S6Oj00ReOE7gTXM/XsAakjXv12/snmj8NHZRBd4wdiJGlJqDHydnzMs/DYq7T3
IS79H2kt8HKGy5xKP+1N6yZbYxkd2Y/0uiMYT1Xt/ElaU/nVa3Q8xTJHBvLIWo89lTUU/gfRrlst
HoEm6Pqs7o2kwZoDKALRCz0jbWtNTlY/mK2YoPd2sKUe+D6iypvA4JReyXeYuWmo2D9GNCvZRYXb
KbvMpBzQ2pNKmVxaedQo9wkIkwb7GLb2Q2oIed1DfyVz06ph0ygqNTR3NbQ010ZfBzXLXZ7mmxUd
pPtYpIpupykkdpCgUcTVxWQnKfsEkTQhIAxhJDtnaHC4p/3qu1T66Rl3W/IIaskBaUaXISM1RpFE
jGJYfhalnoLqJ5VMZc+S5pi5OycERG0k6ez3g5N+QyklNdxIpXgxcit8Msop1y40a4ouyslSF99I
K0JmUmdmm81QuWuslC2WHtjJ3lH1Mbmwh37EiwcngmodQgPXKPUeT9ICDRO7mJX1m9ZsyW+xQMkg
qomXaY8vw8p93ZkY17OhWFcpCQ/5xsra3LoindwhHVYusN3rSHFCSBCt86Dm1kpHm4fgbcCtb22X
KQszzNaGVuy13kDqXJQ28SVWEnBvbFaus2IWN6AG8Lhbq8zBj0Zb+83qOb3wMRmTh5kxuy/10aBY
UuV3lRpFwaHSguaHqBw8kZpMg00uxnpXjgMsHgtzNdvqSh0muAOduWn6kB477YH2Ssq+I4GqEnN+
1Sw9aUyLCECJVN1U7UkvSLADjWwKXDEb2gJMebbaLa7FVPPh3gfkIFhgwDwSYoEOJfmc9JsqIDy6
oSxHZmxKGC9RbWO0vCCnr2+w2Yw6lttZIb2FpNP8Ph2jFAOlyILBD9Whrle2KSEViBzkvDd0MBnu
/w2XBsR6j+CHdGElxIge1R5YAezStGHAgn99svykAUiNw7Kt1XSA8sU6qd+kWebMgzayGsxGhVC5
e+sjyTlvjtBS2WrAc7ANKtCjeCUXqLmIxNBeZNUU/GOaU/TvyzyAz4UF5Rw4j3lKOZ0RfxVN3iA5
MrRoVylp+4+VFoEHowbKxNe//GNxmRO1ra46s5VoeSr+MPSA3bXesX0leoQtaMgmeknqPwVWKVcT
uXbmDP+Jsg0L/SobQ0tFLfu0fqrXKBwqSV1J4jol/XgoIKsQ7NK5dja9BRAfn97hcpqa18+pYle3
9ezITQ/9w62DJcmB6TgV5ChlmnbpYtHy/vqJfFZ0MZG6U99FrKKeSnaQborSbAEYzSF3OQ1RtuDa
JhJ3GWzlrqtQZPRFOZ8ZgR/bmCzVYPwMgQmMKuxJac8KWR35olY+SdlfKpNKPETaJeSSlc6ybS2T
orut9wtUyCk9U4T7eG0G/6pftYShO/QzjqsqGuTM1C64dgPRDkfsaO/bIW9/tFrxi11xcDflFApa
RfnXLgzDWpVAOg0zWt20CY8vDNbawTtm4MJQxv6C409+oYug3oAWAwZVzNl3WuTJmSf9ccQjiUWf
Q78WwarqnBS3FCz22bIg6dTDRIdHsx4UFvZBIAUieIlldqaQ+smIZ2JxmFmgHWDUE9rxrwRk1E91
hVqS6K1yizMx24R4pz1AqLQRAscMVN+aiKx0cXhSrwRZxJKC2jN6cERdbBfEuxcqJHyyVOI1U1WT
7Iq/HvSfPBSWQWZAZCm0AU5lfyOIRpzaWKXVoTLJGqJijtYmSvStqNW3r6+1vtXjIh6ybLkOdEQw
iIfXIt9fVexRIe9mKkDxWENZXjml1Sj7RCqOudHJ29C8zpHhN3L4lHCnR8JJXUGuoH2mYP/Ri0M9
B4sIHU0VPT5mnOO7QHmHdX0VmpDt1eUXpUa2oNdEsXzM1WZ8UOpa/TkFA8R1sqcU6c+6xsYK+4X9
pijCOQfj/qTmiscYMZSwddiS6C+P7yfW4U29uxqGBJ0p0VMS8TobDKyS9n0elRS4gTXuwhJnflIv
s5/1er2t+2CAMZUMcI+6ZNNX7X/tkxgfPwcKfxwZ633Rg0IehenlVHvdaNMKz2BkAE/MoHa2ArPc
jF0qtJV9ttTn1IgfJyNUrzQeMJWggKW7evwcOiA3NQOR1nkx2t9m+lU0tzuSMzpnPRKEM7vrBGKr
qxu2Np75DNa//Hho8guZiGizMCXSeTu+uEkkLoSBGfXrODe7pq5I5hgy68zY++SRMvL4CPDNwJL8
oLszzWSBhER+EUfGpxSV9V2jLeq2LZb2YGcmRuevv7iPPQtWFDpifCiImFl0j38WTNxaUQyWtL5u
wlsjB01ZJIXlyW5s/X99KYumGybQ1eYm3uHUf33cAyE+aicx54DuXXxQ5MlmQkLjLnUwnZtYP04k
XIHBwv6WJjU/7PhnhRZ2tCESLNJTlF+afUEomsyziuZiYV9HQziNxJKOWMocRezHRfujDXHpI7kE
StVRQe6tsrxA1k0+Vq8sGyo2wdbsJSCZNCVkA9JhdOaeP3kTq+eRjG0WWkwT6+j/+/GQcJkBK0TX
3WfJP3SPhku1HNVtLIACfv0mPs4odKd5185qJEONapysrgMWujSziwgkgiLy26YnBca3xrb7B2V5
1iDtQuSrpeGSXySTDOkoQYYeftUaPvZNszR1DjgDbZiv077Q7iuy4ZwzO493hcTRB4duwmYSXns6
SBZPO5pwslpYmtClF/qD87cwnkKgd9g6HC+jcj35oTLM2c5Ui2gESKk58zN6ohYBcWoF/mQZYvJQ
RYB7RCYjt3VFDA1FlppKNSQvpOV0gZSbMOu0ZjukNTjcWgax5moYlSp3AqU8XsB+aa77PIa91oGv
ggMnAD+saCeaEEo6zTctXQrtzIfyvsyd/HRMQ2sTnCcgCYw+HgoBzvqUIhe7LrZ1u1GpyRzMhJ1C
h0v00l9sEHwb6ocW2XezzKotayq1L7SC8zWGn2m+qmPSvshLN63HtrcS/WdGw+GR2Mv5t2UlFA8T
Zw3mNDtevcvuq/+Z5KVGiQHQeEbwKUxqOosAx74eeB8mUeqXHCkcvkn+R0fj+IcREpql7DcjTxEc
9JyGjKeqmcczCsmP2ypEBJyPdINtM7tI82R486TsWCX8HUJOUF0lee9Mu7Ygr93Pctns4sVWlue5
CQpK3XGR71HdtT3gnKoEt0J3kxqd4QCpmDrM2lQ6Am0z2KCjz0ibPj4NzHDIZulZagBmT9U7cHjZ
9qFNwp1Ekm0NTG6fF7F5Zkn57CoO06CN22v9kk4GEzURI+FjpYgUWSE1cRQEHjDLuDozaj9MuUj4
NQvzNDMY/HHzZP5S+OdaCx/eG6sq8o3YVN2ASslmzgks2SXhZF4Oa7fIayfZXjRGnBrbr0fXh/0B
d8DzxLWNGkp8UPmMAsprvXAHErbwtpVijTKkhtpZUzhQwuumjVRUZ6fRKLz7+tIf1m0u7aCL4pyE
TpZ+/PHAnmi79wJ2FlHV9eKN+FKu6TEGD0w66j0hY7n39fU+eanrKdRaHVZQEOyThx3wlRdJRrGl
q1JxmDL5RgSWfeaNWh+vsvq6OQmtns11R378qwJOwl0GGAscL4lbpGliQI8cSTW/YdcQbZKW4GAa
lBFenFj0BfmfWEpJEAUDTm2pvqSQNtyWcdv/VqSada6c6RRbYFf7/UDU3TfdMqfXQIl65oGypb7e
auPygKBNu8ksq7O22hhba1w9yajuwJ3+nCrVUTZ9mg4SWj7bNM9SlTHADNXmHI0Mq+xvy7kCw5Ch
j6TfXyjKY4woMPjHzvR62OOpMcNtPk66s6ExG+QrWVhmfqogEPA7mXfLhsJzLn1SkcGlstBPHL9Y
qb4REkvuWlNV2j1nkrF8Kin/zJeQ7iB30w/pauileL69rp0y1S2qDoYqfe32+4I+S/XJAjYmwMIR
aNbY7Ett16WLw45iIb0SNL7V+cPc0rhq+Vjg5uYNUWxTFjwloA5/tZVJ7qAQydj+qGhAHwyrIgGW
s+DS/O+U8f+5KP8HWexfH9oHLspjXIS/qr75G4zy/p/8F4wi5H+QV3EUXrVwqJaZBv4LRhH6fwy2
bchg2VERhsqn8l8wivofzs78yw52TTxO73v6/4JR1P+o6EMx8q//z+FaV/8NGAXxP9/jX/sGImSx
q3Nxh1WPUuWpUQUwmFHHDQT23tF/l+0dKd3g6pNigbtD2jp7Po/mtXJFoEW2kTMY+LwNnynlQeWr
o7ewMaHyZxT4JuEiYCXVetQ8OZlbQOOVN5jZVWnJ/aJmm4ouhBuSr0kyZusjq/b0npndWCHkovBL
i8z5cbEOFIY2o9FCFCJD2IsUYx/lxR24lZtZsWNPt8PLMBWDlxq5pxfh4lkN2g9blzQh+Pqt3l+v
aib5XRYoFH+660Hi77NRuxg5GwjHV1TzrtHbamtm5WOBbMYNiL6QqU6Pp7qD17VFlOkBdf+Jcmif
5taB7WDhoh65NufXrgajn5R3ii13of7QKR0s++pu0vjXUFOVkbGf5EMZtoOrRcGTSPViVzcqp31g
wgeEQAfkOQhhleKuiPuENlTo7IzViwMyyaFp+FqKV0AeW0XNrgR6WHDsqz0Hkp/H9WiEXquWspeK
pJtT3oWZuKmXZgeMzF3/7a7LdoDwliXcsfhcqKBNyXRwqSll5CS038cS6nUUL4+pkntGDfsVACuE
0MrLeaBU7yFYEg+i2GSQKN8EL4M7Mkb1hTIDXf6HrH8oygfBC43s8aVW7wMRXqwXdmJjB/D1UjMg
NXSlby1gmIefRMPgTww0PIrGHhGvxwexpXb/vSlyj3Pxo6KRPzJkG5omm3VUdCpvugNmZXbKJk+N
PfIWE1fXcF33xU86N5lbahwySu1QMtbmGgDc4Gzx8XhpHW4xjXulNb3URI73bfJqzc5T1ImX93GT
Sf42/h2rpMlbAhKLjXugg9tercgQiTMSTFNjZzTcJb82KcRL1zhP5P7u0qDc1KRmZLG5q1sFrvJw
TRDjpV1Cpqt2TtBcDBOrg+ENtnXI42hHf/uyrRdkQEW9S2Zjl7JLJHJ0M1LuCWzyfJPQNfJwQ2bm
dWRmG7uP3yQWZLeUygZxy1ulmdCwH/S595cyuiySFtxhYx8SWW+DOZaXsWnRvp5NLJajs/h9WjOc
EutnHsn5QRrAOU0nv8phECJlq62rgj9719oA2bAuczMq/EXEhg8AM9q2QxFtm8jSPPCthT8gmfOR
bNFlJT1ypY/51Uprff/DRqaGT2bIXSTTaCecJtrWVtVSe0efxauYCy+v+u/h5PzTscFyB0veFXw4
bqtOJPRO4fzQJQ1x19wQVqzgUILs9dTchF4zFH/MglUwx/l5qRDzyicPO97CZ4GvhFiGSJrZpd11
xU7mTnxgxSz3pB3Qpdc1ZRcXyj7tu9UnMQVgnoZyT2yMcRdK1ULfWNQbDo++PTnbqqapai87gcwj
wzgp0vKn6bSXuZ56SwFWLAs35LRcgOPcWDncaFJkSAw/U035fAZmM7A6BfFeaNrxjgkVCRVKOZa7
QOGbtx8G0KuR+WqVHJiJMgBw95DNBSTg5UUhVOmvterufyf6v4FJODQ/WQCwKjpszDQpOGkdX14H
FU63Mi13HMF2NN0vqgBCfl/ZWzYdblCipMAhAFp1nV2n1tpGixrvG2oxSNFKHbdzTZldt+gYA00A
bP2HPi0aSUc8Df3GUOonGERspRfrJu7lbv1bEvKRRf6kBMg4wvHenOLvlUD1BZcLCGHGjhDjNuY0
USDXElXxaAlQ4uF8sU7LXWYfOoCZtEF9lK4Hg3WJlOpfOeYoa9Bcyce7fjhLZx0KNbyErH0ZDPNG
OJEfx+a+rQfP7qPfo/VMSmFIFZaj/QHBIhETD4wxdzABDzf9a6jLnUp8akl8mpkQdAasgVKQa+Vo
NVXVlaax69vpBSYNCoP0j5FICJjGDRuxGz20rpxguHCaBdMbOA+/jk1PyRXyDASJ9/qeBBE30SAD
zuZhqG3q0kjKgz8V8ZsT07US55vQYC5GjDZmr1h8H9cfZLCwWvICHQghIXl+1bXFDyKr94azKRfj
Rmubi0q//3qInJxT3ncIJocjjL18GYyU4wECqInAcTjGJI+Q8TMwazsRSVUlyS2iVF+/vthp6/T9
apThnBUYQFXTOCkuipawsHCxy51ZWqSvt8x6qeohT7tvBY1vIKS7uja3ihSbYi18ye0UnPvF7z/p
dFNkredsS9JJooF2/JOdlth1OzbBGdO5JrZ1r8MxFnXArmLHHzANle8vdF3O6ullyDKPgskmI5gA
wdD4Wo3mlnjoXaZo4MbBsZFzHFtkAfPP9MDEptZugHfBd2O+MpVDhIY4sJe7qB336wYBviWyFhTP
mv59mAIEH7pnKravDWicYv2JsAulMTx1upZdCXL1TcpXJxZ3whh3FmLXRAnP+O7e0SSnj8QxMCfy
UtiBnnqsC+we0SDKctcrqluq4qCHCFXMnpVt8Yas2cDG2YbZZRt9a9VmK2HTaMudpc/+OLFaxpcT
2u/185lgEVg1qXdqBEYpK3YlAU72+NYp44N+t6jRpQRZUC3Dw9wNZ06n722Pj79i3TtToMIFdXIG
Hh3mJ8Qz/IqpoO9RXkFE22ky/6FE5qbNhn2hD680Sy8z42k05htyyfeiYQ/bab9IvmAWSKZsV0ba
vmqtR62Bqjqw51SHg1Zb1+vek7QPZDDhmbLPeyX3w42vDmYwb+BD3jEBf1V69UqJi9EAsF32+uus
RJfoR7zEBvirjiHQJzSbMzMn5O195JAWMHa3dV1tkILASCoAZmTL++RWtWT2sMk4s4zoJ3WU98+W
x0r9TEIO/MAH0rNaNxuoLTv05GweO1+VTOao1n5GU4EMKL3SyTKkunxTSHmAmLALWUBUtt59zHy+
6KAM9WdkSNuqv0swRKvtQ49ESGogLYr6XlkCsuaiFzWXOxyDGxYzKN0DSPdmF1kDWd29X5b6vURk
ysHdH9v0NwmmeyN6+3+YoHBqITUAP0EV7mS9zMwlSHWQ4TsC++7X3Zgmhr0WXIGL2+Yi8+eEIIt4
vF5XlHnW9kvYnKmInmJA/vdhU6SUOrC01eR4PD0ZFe2GWeUWqgm9tSAwwTS8Znpdd9lqHF0Cxt9w
FHlrFYLG+9DVpvK7QcxtL/M/6y7bDLMzBcNPNjG0TGgLYKc16BOcIuYWbSygGDM+DXG1WDUwbHln
NeZWViUcp/itJmwaBcKNRfsrlbf/+p2sDRtp0gXhJnDTHT+QsdZA58G+BXBYkJX2o2yfSRR0c0vZ
iETec061tWa/cC+waC6V0TzDrdLXCxx/nsc3cFqk1sIJnA4LRro0lGZbT9rGruLswluRmvK+mylM
DX02O/qkPaT/w9yZLMeNJFv7idCGeVjenJlMSqIkUsMGRkkU5nnG0/8fWN2lzCBu4i/25pp1r2gl
zwh4eHi4Hz+nrQCufUPxC+mN4dBQ40nN9yPnmSOzL8ufU9T34K2c/NqO0lWRV5BU+WgUWu/cEuUG
8iV4gjZtN409BM5ftcJ/VM35/5Do/V+JcP8v0tvyzf6mEn1VxfmfpqrLp1jgt+U/+XcVx3D+RUNJ
4d6zpvbSlLb8u4qjqP9yptSZSboJazNRIP27iiPx3zBrSfoOGopMBiT93/y2kq79i3lChgUNGGSg
lELb9x8Q3F6GX/qWMg1m8hWZmX0bYrEpyT+7HrwksxDR6NST9R6/J38N+nX3NcsRUls46Zcl+9eW
qI2dWxo9V0cgp1VPkQ28UkYT6gjnyshEw7sSAQlAmGefYeaBcpl9vrYnpGI9s8pyrGEPDvFVYd+0
8cbtlzrac0YYPCS7oZVBa1NIOnNdD3moDMqJIIO23nc1+Ynuxd7neXN9NdPu/IkTf63GYPSaKjMf
Hf7Py91LrBK1+9ZTT2ll3yBNz6AXrB9LbZUZK5YGxGIKxxMMC7c7/0ZQjWtGxgzGyQNq+rkeoH1B
cMtCJ6jSDtcXNDmWsCBMkRWCxuTx6AimrL4MUy9GM6DoVHttWfG46XXfXcg+Z74Pt+3UBtQUeWK6
uVwQE/f5xB+nn9KuCDZaa3xuvM7fjrmd3w1ttYTZU+c2EOyapaDGTRtMFVbV2p5UUJ/VT6Yu86iV
Eit5yDoIjFc9LeWA3dSQHg2MsmWormvlYxR55VNTJj2tDVp0cJqBQ0OZR4dxZt1aufXUhBD77RTG
eH3Y1MPwc9ZDVhlocvjbZxouoJqC3qM3cYV+aKnmHNBuixAm7vnjghMKl/WLF1qAJoGl0KfRiWqX
29lUnax7Y6OfNKactrVSvNMj5Pt8KpoHeeQl70rvE735nrv1eARZXTFQZWsLsFSB7uTlV4AiIZ5y
dfOgePkIZzHLzN3CrFs2WdXo4qjUj5nlvwtt2GKqIdwhVMrMDlPdjnyDsPLSkZ/bBIeZbmsav6Xo
IkIk9cySXZg8jZMe5RnjkPlwnyof4TYZtzo11FMQ6hvZhvfXMRHYkErtvWH15lLb+bL8Pm0Cpf+J
Kwg+EQdnEx7Xta1C8BI0xklVouIroBP3QLH+W9uG0SFQ1W47xHJ0B8trQz2xzlEQDJQDrSLp5h+e
Y+40rjBakTg96A7ut/OQkWtOBRdcJt2a0WDuB8fqP40GElXXrbz+5piBYoTQBA5ZoSx0aQbCmUqr
1Ea6Lb2N5Y7H3sp/ObTRVgAd0VrxGWRSbAD7ZXDnLWTNryLVZJquJCy2oAnoelya7jMlYs5ilG5t
BWWRGAbfBUq6V0Hq0oAIixpI9OVI7aRbVb1PEH8s141zIxsLoXAKPRcBlycWaT8gHB2GPQLv5TKy
2FIap3KcW+qqyloJjE+6VO6CkkGSMHQRLLOZ2b3+1WYWdmFS8A3kgsqkiizn1nofF98U9cGOHirt
4bqRVyFXWJfgGV3ke21LTenWk7936ZOh3HTxPypkcdaMKXkDEwntK5tnCbc85eQqknRguZI0rkPP
Xjs8Lnum+ZAovL6YGV+7sCR8pK4KqZeMvn9qwPpnhr1vgv7LdRMzfjBlouCYyPtgOBNieGG3Kk+O
ELWwvPH37Vjc2JFHQd0zbyM3H+4qP1jCUs6tisveBmNNXUy3hFW1MUOHRV5j0iv3xdB9K80lTMSS
CcHVGOUeiox3zqmcZFg1i8Go3FhKKV+lsPiBxc8nBoE8Add5eYQUJBvL3G38EwfV9dqjLe0HrvMa
N0idW7v4VNva5vrXmjlCBFVGMCDAsNRX6KJGRkY91jDpqXcyQ3F4HXOoASIo1+3M7t8fO6KLK7kT
Wq2B/rQZoW/dQXTvD8kS6+Crx8a0f+SVDiU0etOizAWjNszPthhR3qOKnemrZojftyEz5PRciqVk
bPZrnVkTHD0BO4mC7OCfEi/Zg7M7KqX8K/GHVcbsmBsqq7LK10a3hKoVsIR/RYvzVQo5IIjaVooQ
iTyV/ke5qPeV02y8ggG4la+qX9ti2FDhWSnIsgVNg8DWrR8/e/4hqZiskb535V0S/OxQRxq9+s7r
2hXM9SFYmMSJ9pVm7PusRt4ZdU/p4JXDGyLd+W8XCkS1bBV2Esv+Ke/8nUJOwRYCPtRoNz5dd7i5
MHRuSbhVOwb76Q3gC35zX8o5negJEwDykjFRqan+Kkv8r+jxl16YcPtZUBhTBrWZfIAa/vLotk4j
Mems+acWxcaRwZLst1N9V8ZyNQ7NN621P3s8SPviqxRuEvTG4vsQrWq/HBjytTZNegzbezMc1poF
ltPaeSi4X9+PmWvs4gcKO++GTGWWtkPkz2L6IySY75pe9hlHHJau5bmzbssvREHUFuBnuNwLCDNM
JW8Un9FBRi8bCrOw9enJzfUFzUWucyvCjg+t6bu1wVBaGTxVTXmHUhpF5iP0yws7N7ucSfKB5HOC
YQueFMYVo8895y2SP/sTqnKx0zr3bey/LZB6ixsWjh1ETv6pZmB0Imq2y/u35DFAd0wVFiJHB5st
fJUmqwfoBUb/5CqM8GqHTC7WkpYvPLtnl0IjBnplho+A9F8uJQvyVMsZoj9Nri+1j/n4vftnpKF/
BUCbkio1EdkEMDj9hrP3mWpmkN6Fpn8K0zt31NZRtQ+NJRmU188wLpNzK8J+wQ/BCgs/OPVqKq+S
Wlc3IOb8m9H18m0Qqnemln8FOgSbifHNqGraolrZL1zPc1Hs/EcITt4bnubqKksd+woWpliHGRCK
eOgkegPBWW8rZ91SkWbWJk1Ga6pcoMkiZFNuMMio2/AJbxJoL1rUpu1RB4b6fvj4hhN8Zki9/I60
jJuyhYXn1DDRL2lPBnUhLqlx6BZ2cTZUnBkSUvhwerW0ve2fMudT3YKHt5u1oR3tPN9eX9Gs94ME
B7/0QjQueD93m6N1FFJOqfTghda2HB6kYCkBmF0NeowAFYCFO2LHrVELrWPKPDiF6m+0elZR+M6x
gRxQhL++GgGB8e+DxugOL+OJ//WlJX520PomRfigCoJTq5nQ+NQbO9kXTJf/iHzKH+mhRyYUFb2N
nO4qBw6Ghc82s5vM8UCratHuhnxW8I+oi8PA6qeFOg+19uDz/loKJXPv/gsbgmuopVynzN8HFNSk
PVmwdTSHYJvv6iE+DEW1l+JfEkri1zd25kYBQkAspilkU3UQQktjqR2JqhecbLe7DwtjA9B9aeB5
dvNIgzHDlBmlrMvD5VpNjZBzEpzcxtjxNIbYeFu6xYKLzK7kzIoQK5jVDOteS4OTDxqnsQogJdYb
TFCFmnAe/J+763IhWQFmWXbq4DTacDeUO681FyzMHCgeqtMIOnXiSQzi0oLD6LMHV2eAlvljoN51
ffbRV+80OV4oLM59EkKDyjgjcFdO8KWdQHOhoSgM/Nl81pOPUoc401KaN/Moodnyx4ZwZjKE8hTY
RIKT7o/N0Yu0Yt1ker6npH9Mcgs19yq6l+3ivgujpefX0vqEfaxHuZCaFtuV/cFpH0PjW+38vn5y
XtAcQp59sT7BG0ZmYfq+MoOTdFsp5t44mMMKAQHXC1fac4L0sKXsdaaieHqBjFtdtz7nKOebO23A
WTysVURJ/E4LTrA/IIQITciXIJFXTvTzDXbg2WSUC1pPyqqXdvS8sSPZN0iivpr9U9du9eKzLH98
gxEaPdCvkmGgWXFpJOt1M4QJzD+hjaxHe0ZqrNt4ySVmd+zMiLBjZqpIvjZaXIgD0oPQh340S3VY
VbBeQMuj2284yZqJLAXVIFl9RSdvRbqUFCqB1fLjVeVBilMf4yLdBMD1ru/eTJJEh8DRQB69FJ2E
8NrretGUFvdGqfgQe9yrYbeGiRlutRKxnCWQzVyYPbcmRA5lcF3I+LA2InH9JWEgpIzvlXFFg8mv
bpGmWeX9Q5cRfpEsjhDRGPSFnZ2NK9OossYDApJzIa6kfR65ikWM7D3qBSr1zHUzwN1QMmS3KRXH
XQG0GTcldJj7zM2rBWedDS1n5oXQ4iDMUyvTdktwrDUBdIjSw2IZVoD4veQ71MEYIJ4OOawdwkcd
E9+WIMGbAnS9kqT3RTuRR92FydeA680pv1gPSnZDVrShn7bQcJnOtBjYYAmYKMihJmCC7vI4NrJJ
UQztrdPjkEFHB1gpRnchi26tXttp1hveaRMpwd/mpoN7FspgI/SSuMSc3EMRZN3H5TNEstfPyNxH
O7chPF48XeotuJWCU94es+wpaO4HY2HX5o7huQkhUtqS7xdFO5nY6Cq0R9tCOtjDc7UkITObJ4LD
5uvAiQvyUtgv11VazYaT+FT5zZqUGAXpjx7Q/LCRoNDJT3I6uuu0vUEFYQHCM28aBDReMWVBoum8
Qxc1m670JPe0G3Oc1Cq6pt8ESg4vlRy3zH8U5Z76nnLSyqrbmwnEwtc/5ey9y7uGTiCEBdPQ0KW/
hFIcFLIis371PjOHDPh/sRlb7VcSlHcaH0CTxpupbKjlMnDTfdvdBOmSxsKsQ539CKESI9dl6QV6
H5wK5c4pAb5W94vNstlzCDx7Ikni5SMWqm2jilqGREigSlQu4FUGyG166baJR+MmyiEPLYfhVoaw
duHSn3VloMUKM9I2GbtwH5udnmRtjOE6j+FBaUGkK8q4tlOz3VieYW8CKNhu3vJZJx6IiYwR3hYh
rDc5A5FxUxDWDemugYgIxKC2RQVnp0gbh3pkYz+6kb4NmKqhqrRtv13/AXMXmw5y26bpRXoP1ugi
DHW17TZmO71SQvfOQqyd9tTCzTXrNGcmBKexw8A0IfUl0mWPY14wSHSnmcVCOjDrNX+MiGWv0vdl
1fIxIiX5V7LTMPrUM+uZVMF9G/yM4wVfmUurcE74fQC2IoQiXlTwbZaDk7Om5DhCYAkvNNVmP1m4
dWddkqlzOJPAF9HTu/w6rTLahWvikr0N0yaUPJbxPTbSjRIsn7vZJSEICVSXqgaueGlLiUPIM3ts
hb3NIDtzp9nvXB22xj8cqP/3LQ8PAXI9QEzAmVxacro4R3eYUJ7F1ap3f/nDTm12tnE7xu76BvrD
Nc22oIZrFw5VMiwzbXfd8Ou648965dmPmP5+dv+mtcVlonDwwvAJ7uV1HRzH4Md1G7NOSZVoKgIA
wBN5QxKojmQgHMHJIT0z7EMfMq9QfPD8nZXv3HHB2vyK/lgTnMVzo9EoSt7pKEUUZblJKgWhhfvr
S5qNF2dLElOKVI+jIObb1WqxNt3vHgxp1y0sbZoQkSwNeFNWsWlIFtbmRy9B99KHHxCKQeexHL2F
6CTQO/zHG/9smxCemt4KS/iXqLGF7lrt36OitAor5sxvplZQExxhM4XVQv4YGsneAHTrZ/XKwyOj
JcjPwt6KQSUylS4MElbuxzADW/euGy3s7ayLoI8FzAaAFXWpS6cfR8nxrXggSgbNb6g8xpvRNL6m
vZYt5EyzweTMkHC6iq5AqctkU/voSUmidZySUsO9iPjCwpKWLAleD0OuDkYOS+loHAo1O9K6Aeaw
SZdEAWa/ztmSBM+307TJtbojYECPuwrM5ygol3x/6fsIvj/oCazTDTZG6yHxtW1a/YCmdHv9gC0Z
ERwejLAF3RluZvNRIvc3iIPFJG7+qzDDDi/L9J4Tvj/Q+irRUXc7JUq87xgZl5Lfg9yf6mDB0eYX
88eQ8Pk1L4VCwmPHrMJkPPPZHuytVNoLTjZ7D9vk3kBnJ4oM7fLc5HVnZYNK8t17hgWKS7NWIL+z
VagYW4QDlVsbToiFwDS/sj82hbOaxQXwUQObTfskK8MWj8v7fMHIbLAF5QjEeSLLFANCLns+L/uR
V0X2O4pRMG8PevDcymil7/pUvvnnnseg2Av03TShAb3cxrQOm9DpHWr9firviwy2OzQtun3F/POC
qZcmjPicp4EI/R/lOxWA/qWtqonKRgcTCSRpPFRMx9pcWhEj6z6TUkxl17vpEdlF1TZqBybS7w2r
+VQ3+rGS63UEoxBTl8P++vrnTgXSn7CgkPowsC4cb9VuRyeL+E1B0G9I5ZT0d4pwet9sr9uZC1Uw
PQErokULnlE4FF045HVvx+Ep9j4O3m+aYNf//TmvOf/3hVAY+i6VJykJT1kKssdcaUoEE/SXfGjW
JRdkGm2u25t9gYPtBp6pwOPIMNHlx/QjQy/GelqQ0xW7soj03RiZGhIQmXXwcnjVqhhe5MKMnBX8
ssnXAV3jhR8xdx4nfBvQMMqO5isGMSuqM8Nk0Yr3qDLhSCtMMh+vL3Tuw0Fox4wrkySEmenvZ0lp
lI4NYi5ZeErj5KHitQ85cpG/IZgRklF4o44ggy2+NFIExTBkQxqeiirV143st2sZNBBkVfnPKm+5
rJ1FFcE5j6Ely2AazVnKiIJHUhcuBzkbwtMg33nVQ2vE6yj7prjJOknuhkWSy+kKEw8/HJfgEybm
Elmc2ghihx6F34QnO7QeUTRTm2+heujTA5qmH5T8A+/PBe+YtTiJJ8FeifqjCInINDmIpdgMT4xv
kfNkdsq7ZajXme5RMrWQtOq/Foa9u+4vwvDnlLzqUERxJtApmoqJYpQzcsRGILE8KT+tHbxDRXKr
xOvmh/tMhaZX1k5/KoY9qgBMIrQRYleIDQNv8RbL8a89lx/Cc2pikWa/xfIU6jDwIXqFf3KGU8OU
abpwUc2UhjHAeAw0ljAiAHG+9NrBlwv0fMFJRh1PjjrYjAepdD+YQwGS+qHrn4c0X3dlASeN+25o
zIVD89qBMU9nUlEc2oewrF2aL3LLHPyx8k/cNSsvKlcdHflWKdf1tta/0VdcsPc642AEjDyC+M30
InxZl/ZiK0/LtEElr7CqddB+r/J+3XY/Y3PnJ+HCtTRnC9ISQEN0w5lKE4oZcY7kMAp8NKLafKsm
n8bPkjUChV4l+gJE/XUMhVONqVTyFrYRhPLlqhAmsPwIhZSTpP+OQpKo+KhESyqDr48i7GlETwAT
ECURqy+NJEotBSPUdySbtEeShwKdFedpMJ+k9Fn94nQLL+IZz8Ac7BwT1nrqK1+aK5EuMqqBnkXG
pLUrSRvN/aK7OzW6saGINNtfC0de5d+7jG3T8v7Ym/5+dkdIIFKCtOKZr5jxLneVdZtD1+9be1tp
HzVww17/e6y/SzcxegNLFY2ZMvSldWFzS9/uO3ugbCL50sGCayIb3Z1r5ccqOIaRewcfxLbK7YPb
1TtVzjZ5yxQqMxULmzC55KtNmBpEzCrJOl/5chMY0LGh0eYNYzr9jVrDKyV/H8LHIQ72VVytNe0b
qjOrVlu6O2ccmOPvgNamXkpeKdh1E1nxUFgmzJmIHDmTdAhySShOL6xvzo4O2HEaSKC+KPow5drA
GGLQ7uPwS94j55H7wzrSfRhulNWQrB6MG3M/QkqAPGi10OycCQeE2Yl3EQw3Dj05/JmDTQGigJKe
qpX1E06eVRx+LstnJ/wQhj8XljnzGS9MTUf5zJQNeZ8tdZgquqdweM6MdyjAr0zvozXudfPoom+R
fVmwOXN+zm2KVRZ9tBCtibGZRdWqegcnV5Ddhu6+/1GXH31DX/E/xNpo6CwYnlssLSSqLhQ9eWQL
++q5Jdvdc3T8+KS3z3LxFD1Xsrb2omZt1591BGwTaemxP0VU4aBAP6+RdE0TkjwGLnfYzZSyGXre
x30JuZK9dm2HgdwRJsOFMDiDVQMHeWZJyF3tqBpVeNB48o8QM4SfpepLCsE4Ty7NYWZ2ncHqP8i3
fu5/UNVk7zsf3aH/xwAffsOEU2IShXP68o4486e+QrdBnlbbIq+0LqUuX7kWABETVra3HFHeJGRg
wCvwKGFnB7ca0cwcAkZps7Wu1Yc4f+8ltHIPhY6Wom4/KmgrxbAHW3qynbqEahzBdD8y3u8+XPet
mSuPdf/5LcLemypMvk1GXy6lZJinDmT/T1Drr5BdXo0Q1YQ+tLBLd8FcjDo3Ov39bLMdxrKm5zwx
WIkenNzedKm1s7vnNywN+nLmsiaydnGb4ak0GCJxOK6jArXuXmucTV1D06WXz6GNTJYGL698uG50
JpvlaUR7h8kvUk2x44uaXYPwp0LtJWZMos11aZ1oWrNwi82dzXMrwmUCraxnFx3FF1WK9zXMMU1x
ryGet4gDmDWkELhfmCNpJl1+qQTVqMZtJNyDQtoWOF+OCIX1W+cA7pTKsxeyvNndI1mGtYwZIOo9
l+ZqJJc7BNWYohpAyIz3Q9Zsrn+f2QVNk4ekxwYTH4LrRU0FklIihieFs9YMaKqzreQdF6uLM4UH
RrzPDAk71wxSij4EhhQf8dLE3yJyBtFPe0OXYKNULZoBY7+TnfAnZYdv/90iBffoNcMr6+keNsdD
OO6K+EOehSvFGxbccPZzTazR0FFw0AzBjp0zK+gaTM6QT60Z1tGScXt9JTMpMtMbTCJOjyck7IVr
XovLLmZUhMkHNd3QJHXJlE3lK8Tru5x2s7VE2D99fvHSY1pEwUEmcXnxMQ7lEOJ4FpMDYb0d4CUc
4W5c2LQlE4JjDJLWhoxxBqeh/hi26Kp68Upd1FOY9fOzhQifRjNSWZUyJgG63xlLsKx7xjnG/On6
55n+lWvbJSQmOckujAOspVfR+4uLbdHfRv27PkRlNFxwhaUVCa6QOCkNYWDlJxRE7uxJBch/7osv
yOR+vL6oWUPwqEy8hdDYitD5JpJaBfleUkt52OjFI6I/dxVMnl65kAjMesKZISEPAMZVGt703KyU
nNxcmV6AjvHdTQtj4Vaa/U7MpwKDcqZJ0ekgn124ZQJbdRrxneAFWA9ICtEl/FyHtNX0zP99fftm
j+yZrWnVZ7YUgKM9Glj0VfRqfN+lrrxPBvt9bSnPZWUFe8R9f5jymO2vm539arDeQIBNwsrIgWC2
UhPdbwAhWHKNqqbHrEiWup9SHda7wg/7hVM8G/pQTDIsaN8IfcIqq1Ee9MLAXGxRazWyiMueGcMF
n5/zECrXaHzBAwDRunC+xtLNLWTN/4L6cYZr7X45ii8ZEQ5WAOEgCni4YaQca6NkBvbOzJb4Qeb2
axqcoNJHCYfE6PLzuHkBNt+h1oF+YfFJmTT1DCnMFh6gM70bFO/PzAifJfQavUaGlVvXcbJDGhYa
WLv4OzKdyQ4BvRBUsTJsvHJs0HxpzK2rRvKmhfkdqizT3LZjBF90bGoHxQ8ckt/RO0Idszi6MuUx
Ytw8/5mCs/aeav4FAipVOC87UAP1tvcgqtCMg60fG/dWc6I1r716scY1/7UBbU1SWoyICTukFG7s
OAEdLdgiU4R2d+nD9YM4F2uo1P1tQFgbKqiyFoxUmUh4boEY2ttST7fQOyWUd/z3+hgsnPzZVGvK
T6E1R9eHbOTSt7qBlp03kA1DYudsc8RdN0mH6IKUdtE2UstJOwcV4NTmUZfXWf4NVrelKvPsthIJ
yPiQ5CMqXP6GOOzMxndVbiflO7OTTliu/OjH9Z2di6xU6xnPBGSMQpxwhlIPJhDVjWgCWhtZPRZa
tZF4+affQSx41UJ7/KX6+MpHz6wJu6o4mSmnGrEnUOUdQtHyMJApD/c0gbZtne+k8nsCE6c/yTWr
1c31pc6GC0j/ELGYuA1EHQtHCXI/1YlJabsvbdST3hC++VZ///vC4uDu5WxI/Pu9m2wUNJrHYCk5
nsLmq/07MyF4hITE+wDdKmjUottFarBTldtqaA6h/DnTHo1+tZi8zp68M4vT389u3troQkkbWVSo
/4x7aIEdP9rA+LSpBv85VHbXP9Gsx59ZE+6mRJZUuxvxxhDw8liU76dLAzXeNxRmuNN1NLSoynC0
LhflKnYrhy/TC9FTEf4Iw+NbJkK4NdB7N3XAXDTExDZG7ERNORCyRn9DC+5zam+K6nO/xDoxe6R4
KQEIn8rAJA6Xa2mAUcTIspI0hM1tnWXrMPk8mgB2a3MVWzpK6h10CshZoYK8HxJIgf/5J6OQR/dW
I/Aj+nNpXzELPcg6XvOG+jsG6UQTpcH0dSMzUYp/nU9F1kJfTYzGmpYEcpphpGxpqWnVCnblONQ2
FC02GezfXboQK2YOGgZ5q4FG4QYQkyRgI4PlKnSlgcCtUSx+r8vcqCo0goPzaBjBsZGPtbXUtp2O
r3C8QboylQ+gXp2EKS/3spTMsmjMIjyhxZ1QLpM+V0F0V0PQv0lla0mGdOawEayAtAMIhbfEEAoj
mR6hrdNHL7iMmBZlrtx19v31DzcTPi5sqJcrMsKUIQA3DE81DcpBd4+RNaz8/q5rHstgSdNn1kum
PgVsaS8aWZfG3I5UUfPa8KSPL338pF4Vhu7vVFeOd5ncPUmFl/G+N5+vL3J2I8/sCp+t1u0Y1a08
PEn1WvfuZPupWiIUmTPBskxCCYWLVy+RjDeW7MRdeHI6+85z61sq5m2/MNUxc0HyIoDzjAkASo2i
QGNlto3seBixVFA6z5m1NEE+598MFzDwihIqEkXTKs8uk16pDAYkrfA0ZYlQNAQ7EwRm6n68/j3m
nO7cjHBLVlrq8nAD/RDE0NfEOxXu40NQJhs9/Hrd0pzHnVsSbkfKboVWDizIGnZSW6arWJa/9kZB
sw+NJHsba/98pFGHHu7PFk6/6GwLU50ugizr4Ulzngzrzgy2beGvGLT57xY2xcczM4411BXZYnjy
lBu9gzlJyk5TsSd6jArkp/JyId7O+vefZYmtkrDVjNpyNfx7pEtruSj0TRyPTfL7+rrmrkv2j0Yi
g0uU40Qg3hgZTpRKLsiYFISWlXxTNfVG7sp3YVb/LNpdKz+Xz4ZPSXDMoCS/bn3WXSaNc+gk6Y84
QjQs3bZ0K1SKTpkNyK/K0w0Kj4zhh/EqtxhWG+Fw+vnfmRTqQRBtuWOXYLJTlPdxQy6SQs4YwuRR
VTfIK259L3tDzJ/wG/9ZpRAO4etM81aNolNkhuvcR5GsTLQMwUZFWpV+fEi6NlowOes+ZHPTQ33S
GRVWmY8QxpYTiFiNtw1t9pDyZGUuNBJmjTCDPQ1HQSwnKi/2UpUzqEIbRm+ewGz6zcNi23LWQXh2
TvNPECaJOoNx7oeQ4vLiCxAMQv6Sedofbs6rE1ijCnn7Qu42fxrO7AnHPJIyP00L7OVBeO8V3WrM
j/Z4pwS7Vq22MjTtiXYTxWiy7a+75exe/jEsjtU5UiFD5KBRsFZuUp0ZRdPe0vz/8BYrQAunK5Pz
JgRLu07cKuhNsDfUw63sWCL/irTLdSNztyZUjciOwGc3ceddhkro+6ygTjASGsopKuPbVnefrpuY
260JUEexFdoTGLQvTZiq31F1wUQERn5In3TnAVa+N9iAQImZAn7xq2Z1aiRZYwQBGW99lJj0S4Zy
FVJ9v25lLgMAb/y3FeVyJbbXwlVjesT58j7Vxm1fwyyXHA3JWLhQXkYFxVz63JIQa020BWEbr7ko
fa+8kWIjWfUAyQ514/fbMsjLjafV1r0swahY6In5IVTj+6rrvlmd5a8kb+z3meIFq1y3s40/BMVK
Hptx1fsytMql/cU2PcbsMybrK81zboowYL4viP291dfNqQa6D3UnDyEkEpdYVmbdgUbgBJOn3y9i
Rtxcg4qG+vNpDMO1FddbMvfAWrqsXtBDr3aQ8Vrer4w4g/27/FaaO/Ie84A5G/EOuPMRQfS1rSfT
HIiJrFj4oMafVH1CPYPyKu99M3xUwmLdmh+09EcT+puxy26q7h28yIl9D6h+J6sPnqSujRTF4XdS
AFsQTr277mFz5VptSmIhKaZVTk5x+bOTEIYJ2ScbN/PbsEvugxZ075jdGH64kYfxNIT+XZ2AEU8L
31m1PjTKGVo9VbXKrGCjWtpxCNStWwzyQrSd/WxnP0w4xZFmhnllANk2m37dh/kqOFa6e7i+/CUj
09/PE7c+dLRYA7NdxcFaeiz659ReqJ7MBjwmk0FrT3RF4sBkUQwF/lKSG/YfQweFLHkh3M0GiTMD
whr8qqgGKcBAF2+gPsW9VPVT5D1e36m5VwKSSX8vY/oVZzuVhW2WViGP7d6+Sdtj1x/hdIjfhfWC
Q87d6ed2hDdCqdgOzkQgUo13lrTpQV9DCFpKDn2DX3jg9VXNFa7BA0MMAOyIAyB+nWa0kT0o8DJS
IU1Fr9difhaRo0z6WFWbsFRueeS30tKDYQoGr4LFmVnhm2WupGRjR8Gk9Lc2NJY6Ce0qH/tJmXlV
ac7a7JVVoxTZwnpnv+KZXeErBl1gx9FUxNDc9zLIJxamMBCHzlhJRn19b2dtTdJBDPFM9I/C5YXG
tjsMBl+yRWuvjtxVpEw6ce2hcgMKvkv0v9OWvdrSM3PCDRZaRtDqJQ7qeE/0lSAaeMiShVt/NgNk
EAJqQ7CdaD0IQd4pE93IemYTVBeNHiX3j6ON3NGTy8R1AouLV+/zRHqENDctw4e37OfftsV7LB2L
pO07bHfxB3eoDrVerUECrXL72QneUu06W6goh+S3UpnlFjMfEq8gniWoEjXAZu/TCIXyBaec/XKM
H7xMPNFpFa4gXfGzMusoRN3mRrFWcxiH5X6hlzLrjGc2hNtkbGAXTBDfPFVys6prez0kT2YZbjpo
6Wn3Xf9SSwua/n4WKzkOQwaRdnhKrPyLIgVb17B+yY65uW5mPngxzw2nCiwDsqhnZzaFV/slI2m5
Vq4GI36fu8ZtnhzbLLuRovFdnh5zZ538WDA7HdxXJ82eCN8mClHgDJfL6xs5tZIRs4VbbbLQQhP0
AY6tuv3c5/FKa7OVRgtwPxZLmLvZq5QuAQVm3pWMk10alkhgwhGVDVQVEmttBX1/07lytb++viUr
wvJchTnnUp2swFe7lqx82LgR4eu6lVkfAQky0aSiXSB2EkF9NnFfcvFYcNY2W2cimx4XevFTNH/1
oc5sCH6oF0w3JD2PFC301ak2b6zHWOaSG/x1z0zSf7kk4XKpqbOZZsWSNPdod0/KJoqWRl7nVwSR
Fp1mqrvmdMzPTlbU9IavDZiQkTPRfhsQldWfwzR5gwtMhXjwdJOCti042mDqVtB13CVxPQJVuBl8
ffvPP/+5BcHJVC/UIlWteC1YyHODeHAR9lvMbuZcGcQoKCowMnAvC9eVFPRSLHVc92V1ZBK59zZ2
GG1o7W50XmPDuo/vlOQgySUyrB+T9F3qlgs+MRd3GXGjOQQNKUQ50y88+2BDNLaovPDBdBwcBnv4
xxp925jGJg1MdFejhzfs65k90eVjp3bqBHtSYt8wu77WmvxOyoaFd8PcKA2je5rOlDKcQ/S8LtdV
eHEQJz0Ph6bNN6V153TDKi+OFNVgAmwhUvTtVcL7TUs3Ug89+edmSXtgWol4uM9/geCjQSjnbTrw
C+z0sSmN3Zg4aztc4uSd9aCzdQp+mkVB1Fs1VkxjF1grW164l5dWIdz9Wj6WwAymfSzfMf3PHdkh
MHndJ+bXACYN2gyDIofgg63aSkZU88S1Xe2H75n22s+VcXPdyPxC/hgRHC+ElSF1p8FcCkJBoR5t
42ftpgtut2REiLCRUaVaN045bpAfXM/e5L1yWEScz1p5QYlBzwgfwvREOzuzdluEmS2T+2Um0t5u
A4Ve1UJuOUpSsru+a7PhgaH6SbgD+LotHKNcyfLBCzHlK+bW+ioN0arPDkbnbfU37R2AK5x5kucT
KX1jPzMoa41Tj1pep973CXZeJQtF77n7aUJ1/ceIcCg1vTa4vMj8HDUwV8rYoTbXDdZO05MUbjBt
CZE7u3/GJFNI+WaaELj8VIFll8iBybi2iX5vGNfhmgkafycpUblJEVnfmEGXLFRm5gaXNSal/7Yq
XCu6n+RjXdJ+GhGmVqtxbSryflCgtsrS7dg6N9bQbtQnvXV2feD8YjrknWV4qCx/GKPwqEn3E1pp
YpS57kyzfssMLP0G8KeKWL8GClCoo2OTdlN9i6x9qXtrm47pf2dFWLwRV9VgFA43msxbj06p82Ci
NnzdyKwfgTN40aZkDFYw0nmpnJDpRqdMtRHAfXJlqNecYT22Cw47v2f/MYRo2aUDuRlDQoMkhS+1
8qjVj7JVrxAZfEt0/Hs9wFIuzfCIlMOqZT25029UzzmYerSJFymGJ3d/dSeemRFuK70KpQn4AjuC
q+5oyH5gbN4Jg3VT300Dg8x8vOH6glYSvgfYChhlFa6vxI1CWYo477787v9xdma7cSNLt34iApyH
W7IGDSVL8ty+Iexum/M88+nPR/1n21UpogirsbFvDCgqmZGRkREr1kJmPmNNb3C3cwvC5VUOQ1jN
MmErHD6E88+pf+iirdr1mhMwPbII5jGOQ7v3cnfUokxsyK5JRvP4Jiz0G+asYyPc8IG1zQGbyfQz
iftC7nBpRZKsJuiSODlFzeTCQ71PQADQzVCk3JOq2Y3jjc1ZC47GomK5zOJahr4s++we05j21Wa/
TZj/6SI37yb/v2COLM+uetsrHaQFVF95S0QG14UeyTKOA1f5pVF/TB27H7LkpOtfy/zAZXqUPhuh
F9XlRoxY/Z5nlgTPMIa8HvOgTk5+PxyWGdTQP9R2D30FMc+phuBGRmn4elxat8nzCx5XBvRFEpy+
GtRCm4fk1FVgpmnMIlbdaunt7CRoUiWjvOfxvo+S2Nyooq/WOqCt+W1ZiIhT4Y9lDr3oaaonRnyV
AETx9NB1CtKCHuiw0FVRcqrjHyC7N+67teNBcrLUMCGGYnD9ckvzlNFYtTASVA6SL2M+Tbf6lHyN
JjPYCMari2TuzoFoBUlisJCXlqYqtIs0IlPVhnJf+KTcodcnxcH40WjmfV9+zgZn19j/Xd/UtXNy
ZlWkkFAn3+4zndS1UB7C9j4vJZDGH8bgDqDmxqdcu9fOTQn3QDaokGEuXYQMyEgDpK2qH5oooCn4
6fqaBDH1F3IVMFm/P6WofCmxJjlZ0Fl14eZRuq8iAEZj9hOAW+JTobL6A4Lzrj7Rh/SHr112jMe7
Yvg+F/27YeuoLkdRvJfQAWGYibY6/UHhlu2sILPCgtKtWZc79K3GrDxcX++aj55bED5sRGsMMhks
wDm66xJrz4fdfBis+ydzgLQJyTVfDTHJvkVOGY3k0KFxTJlIL2SGicg5fX83zL1baKPqtl13L6Vb
I9urTnpmWjiEdq1EhT/zUqjTg0L8DkbXyWrI41tvMDepeZYNeb1hfxYq3FW2lRmk8uTVofMJ/Kpn
BtGhbRK0C1X52OjHYYTQ0pEf21jaiLCrrsKwJZ1TDWXLVwBhP7bUwFigXcF32/8VBBsHY/UEnv19
IcSUEao0SQ0iDv2bsq4frfxohMUeduiNhawbWqQsF/lyUqTLWBZPiTOmExV3XS32YzojWKcc5/wg
gce/7vurrkEGBmPUwhYn4j0MPSazXNB3bSZ7SyMX9e191Nj7SjN29dYIyOpJO7MmOGKoNQkNSj6g
5Dz4NsgPuPTNb9dXJNpQmDRjLYsXOA6UVMuKzzIXa9SnHJVy7oEUfrtIMp+7KO9du/t13c6y2edu
/mKHT6ajlsGchzg9rGjA3ZDd45mR+c59PDm2pzFwvqsSWFGKbqiPtYOieaFWO0mp2w0PEV39/6wb
APF5/SuwBFyuMpmyxA8qiwbhyfmhbQ35iqnK8teBh/N+gRp7QcFf/nUq3onPNDQ13HSiu9neRgah
oukPWflRbY7FW/bs3J7g784IH4AlYc/SAleXEq8AiWaWX67vmOjr4qqWb3rmGUXZKLmkcKpUaN6K
znmYG+fRbNu73ilv4uTpurW1HYJ4xIY4k3eBIWY+pFXOFPO/U63Psldkwehp42bp7NW18rIokKM2
clXckCIjQFkA2AYKzLPNKA66fMP0GFN5tT0cZzPfTWm6o+6243F3uL48MUSJdpd/P/uYZRlqkmay
ZWb2zumPbdYcnPKpK7dqg6uf8Wx9wnE20oT5por1DaM7fRhurq9iLVhAP//76y0H4WwVkjPkbb98
PbVJ3Vj6Lgfy3k7+trnz8q0W+j8TJ0c0QjhOQ2nE1ci86AlHOw5q45qZ7g5bY5mr7n1mRTxEjhFa
8hwkJ0P5bPql18IOOaTyvkCVYitFXLXlLLBm8M0gFISbUJIbwiza3idI6wxXM2jxaUkk79Q6iI9K
VhjuVCKO+PebBQnXEnBprzPcfrlZQU7CAq89b1L9J9g6L+1BYfwtvnfZK52HlsxbmxeoWPD2WW5W
2nlyGnXlXW/I74LWeDdOzvvra1n7gGg9UExFZG6B+V6upc+yflKTKlng/En93dJPebCDDW+X/O08
x/8t6I8lIeoNvezoklomuLh7G8KQHm9EgrUzRLOPdixMNYt/Xy4lGLSxg9c+gXAg29vjUZ6snbMl
A7IWbs6NCEfITJHHkbuCIliz95N9EdyRfP11Re/lW3Glwtipwj8ooim0XtfmROaJDmmUXL2Ls9wL
NznO1pYClo3chE7sazJcAII+FR6exOCX9PHB8T1Hf062EEQvkBYxPzk3IxxReWp0htWj9CTX6P2m
/Tx49az8o0yF3Lizb/o7KcsgzjSbcD/6nU2hzyqh7ZQ6V279u6yYSjSBp/wY64O0b2vTcYOILmiv
zb1njL2+nyZt/nj9WKz50tmPNoUjXitlyZAc32boT0p1BLarmBv38lpuQ/194SEmeZNFTpa2R4Co
r4FWIQvfdZ+YKXxUm951eosy189Bq/dvWJJCMNGhz2N2UrhiKjkoig6C+1PmtPGu52V0r9V5gqhT
bGwEyLW7EmjVb1PCltc8TcY45iHb7K391kDw6tYwxQJMFyrSV5Icczp0Sr18t1QO3AYMSVjO3iap
5OrhOLOyxM2zC7nWpmBOdaw0MObYSXkHG6DndN9ns/vwhn3BDeDj5lLhHru01MBXUU4SyKk2Yrzp
eYYMPn2+bmJ1MeCLdG4rRkpFGVETfRu4DEkBjfjTxGiTNeeu6aBitPHkWXuKMKf1245wmegoK0rq
TC6WddreKCOwiZVXSZPXUGYIQRdT4vPGcOMDrqaegMJBf6IbxJ0s3CxTFMD/OZA8TUYJ28PjUCvH
oPTGfrgxcxiV/H/VgIpx02254qqf8y6BDZJH3qshhbJQ41EbSARSUOmV/8spQvf6zq06+5mF5d/P
3JB6uF6HDY+70Ydi985XRpc50us2VgMRo0vM3wCug1v30kaIOtBgxjzh7PwI0t+XoBPfO82BiYjx
b5lul4ttGZP6ny1hqxrmoKZIwlZS2oeZSfdRf/SDo6XXB3VT8H11exyFIhektwu7vrAwEzaCYCKF
sgNZduUsfyqKLUXTF7SoeL3xp3nzaGRrhikYYbS2HtqajkhgPDt244K+gYn1MNrfJXXfFp/1D7Hu
yekXH/rHyTUaDX0wiBh2JTxziZofru/lWjpHxZTDoAJ5orx/ueROaudpTOlc9HK+z7NntS92kwNT
avY8jI533diac1KvhOSLvjW5o7D0wqf6HaGUfUpvCzlzK+chU+KNA7AWUpaDbTFsjBSD+HqdFKf0
x2KiWdFKd3GcuVqW7stadhO4n1lWutOYeQYW8LfUFounmhAYKwAVX7iML79kayatUsmUb+Qh/4Ci
uzeMye3177e6WWcmhIOXdLrZST5Du7LtmZb+QTEeYg0YV9V5o6VtbNaWMeHkZbZlKpJBgU1LDzB4
n2qE6uroEOjjqde3WgRrIeX84wlhS+qYe459jCXl9GikMwgG3U2HbG/575o036fqZpq56oya4dC3
oykMrOFyvzJYkUK1pLeUNdQ53HxiuMtrJNC7nhyq0pfcBM3tpnaW567cKQ4aQ0rT7oqpUH/oGcQG
bhRWwKJJQ7t/s9pqnrIpiWLUtyZI8uZ09gq/Hn4GwMcj12p8+WM4WpHvml3iP3WpYiMw1fR19CAl
6biRKq6vDYQwZGrw94kqZIo9JklXLjEmpT6kuEF7MyhblbxVI4xWMVzFf4jQXH5AP5gDuGkIHRIU
pup8LEDAyfr36y6/FpIpI0MMSH9sQd1dGsmkNOfFwaCsOvjRPRNc074YDXMjCq7lO8T7hXoOGYdX
kMnYnrvaVnikMbjdDTs/28/GXatsHN/VtTClCfMCupBcAJdrCccmbyyL8DcjR+l1H69/qdXtgKhi
YZ9G60Js6MW2k1D+5q8bzif07a2wdttw4+ZfXcGZDSGAy7pUQA7Ei7kZMuPWLyCzriK72V1fySti
4pdQym7b8DlB8SaWBudW8mdjXt7M82FK3a/2w8SMoKfON3Xkpsl740am/yR3R+PTdctrMQ9BPRiK
ePAwhibs0DhN4WSmJhdUlE17kAsNdMD5fCv1c3EvDTLzSbmzv25zbd/ObS7/fpaxKQDroSHT8b18
OMxy+ZBRum7qceOjri/NhsSKsvhyVQlmoqaph8GCz1jXdr4d7yr0VlQ5f3I62c3qDRD6q5mZZQst
xn25DnF2VdR/yeWh18ugx9cdV+nfhdquuqvzvSnddeax/XrjfPz7r0glWVMW4o+Fp+tyeRagiAB2
0vRUFU+pqVISNfbw3G3s1dpHhGMNbUcG6cmXBCtlpDED3EvslTHtFtFoQNwoH/ZydiqLLQTr8sfE
RHERCWEqCnVumiWXSyrmiKfkrAH1iPsdNQUkrVyo865/t9UVnRkR8j/JNH2qLSrpUjF6cQ9vRXSY
tdHzfXundc/Xja2vCHA9klzLwRZ8cJGwgYkDH+xl6A6H5zGq3U2Gli0jy4rPzlNcOMnArArUCijO
x7N/jHpjhyrXxnnaMiO8wpkgLdpK4ti2HQPPx0R6+Ftqu+UI2cDL/ve1hASlz+apCeqlpGTAEdEb
JK/NMbI24CdLSHvtZb+tiIWrKTDGQKv4XMj4en3XuPW88chf/VIkWBSt6CIQfS43xBh8o/Ct5dDE
pms5UIklCE5t5f2rVhYxG/SRmBMS8ctKXrWORpf7ZMi/8vohiDqPB9zG42LLiLAlZZR2vp3a/x/N
ZjxkU7XdDllLRoBZ/G8l4pRBUkZDFS6R2lbuqu+pjz7QPtjw3lUbjI9p1CFoa4sI0NjXubYBMp6y
8IvW/cq144Bwjb6x81tWhAimTHYUhgN0mkgb5cC0FNLpp77fiCrrVgBeAFunxCeOnNY9L1g1jtNT
YwC3Du+S1jlo6dHZkpNcNvfVSaE1/z87gh8HdpRZVZmkp7lAS9Dx5BKlDSZAbCt2I+0HpCTeZsK1
tTYhxy46Ot1tklEL/xY7n7p3VuAm+tZc8iulppdIQ1VZoURN3iN6Q5vpXJd8CxQ5n2Yb2S1NdaXm
Nm09reW9IruN/rOcP1Zz7Vba3w5FLcYd+mIQyVEgp6N5GR70OeeV7ozAEcojTRggTFb0+fq9s1rw
o+a2sB3QuqCWdGnDTGSlcWK6fqXuh54qp0c9mt5ZKH9l6XtteuyMwM3TmAdZvnHQVh62sJFxwVJW
WqgAhNtoKGQt7QKC31z8I0HCB/1uetfKHu3tX9cXueIqKvPJ1MowZUE8cLnGOVTCaRyr9BQPxg2l
P72rDmkCF+/xLXZYCUBPtEJN4VtWMyxulVKnJ1uXPo16870frNt8Cu4KnqN/H29Z0x9by5rP7vJA
Lqosydv0ZLV3RrRnVWG/EaNWEqALE8IGqVViTIXFcvqKCzCLWlQ/tPipTpNnuP9unGprkGLlwgWu
BDpZX/qOYFUu14QqRdUUOr4oh19mq3PtrbbmSpy6MCCsKLUhehpb8sZZImHcV+p0DLJb+ykowoNZ
N0f9b4GOnGAMUlqGJpR+gTifWdatoaTqkqgE5k9JNZ5kTf/4BqcD7wHpE/1z7sbLjzY6syWNE2tq
Oy//r2zvmSYIyo2zurozaFMoLwox4IcEI42MRIVMgM/H7Ka3jQMkjNeXsWVh+fczf57lAJ6LKOXs
hCa6M8+t/7dj9S97cbYG4XRSm9eyacaCqT4zQgANz380U99wLOkKLQxFtKBw48tlGLGlFEHKfZFZ
9+WPzrn193//nc4NCKswh3LSkxwDcKL5GpqvG7XNtSNCXwtidzpc0KUKZ1Cu5V6nTcwCZPjqdSPw
5sm5SVXLtabI1YdnZZI/GGp4c31ZayH63KxwMsepTYe8zNNT6D/IzU9Jp/5du3Ow1WZau+94N/5Z
n3CnjpSgYlNlfXFqRyc/VyWvbWGK6Y3oKTUeQWg+TpHzLR90k2a6n228/tcuvXPzQpocKH2nq/Dn
n2r/cU4/9gOkaW43lfvJKLzG37C2/lWXaXp0FmisCcc26pswLTWs6YmL4KOr6jspvcuNLanvVTsM
RmIBeCsPmkuv56WshLrD7oGxmLs7o7jLl5GzDddfXFvIMhcYKDM52kuhRtg6ydLjOpi5xjHhD8+s
ZLNVvWVC2B6UBxsrWDIFnflsFy6cL9AdPNr51r2w/sF+L0UEwCeWIwWyzdWa5Av0JRu8uTo4bwpG
kPiQ8fBaphx9uS1yCYiwqns4++1PNtOxhKOh3KITWwvcoKsY8uSmY/uF5EqZUC6VWj6ZJkn5Lqto
hkixsTV3vZaLcLst8+WcUEp1l0uZ2lwtlBIrjWLu2HxffqqUuzpjrlLZcLO1BfFaoofDdA3IcMEH
Mgnpr6xV0pNTFvXOsVLZo/49bcTZNU8DkEt+D90FEUE4mtKsGn3kT8ShiFFizf9nVqNd6shbXe81
T+P1wrGk10GjQLBT9q1dGKmGR4P3OSYMKWleZG28M1cXQ2n4pRuxpNmXu5MqBeJOqsrJJA3pPyNN
Y/+tkONyezNg9T8TIuXjpKVm2KrsSqbclXV8w+CfGRyZc/OcZKuWueYBsCWSVOFvPPrE5WhRUs2o
Q5yaKjjw8FrKztevu1UL1EnZe9glDXHOO1VRS4tCchFNSlypnNz8DeC6RTTwtwWhwJCV/WhoL8/j
5nuTZHd590tOPwVWunFxr16o54aE8x8GVqTqOUsB7OgHd1O8056NT9SZp/6gT7t6S7ZlzdfO7QkO
HXeaM9RLGrd8ugXHUT9n1sbLZ+3QIEDIvAGlek6okFPbSTd1icnjSvW1o1SbbtKEkBh+84u/nQpZ
3Fpnchy0P+cTAtrLk1NlRW11CiFakz8X1ZNDVSHS6IFl1hsSUx1oBa8r+oVUai4NhU7rQ9sxvrwX
m0i7xRmSzWttza3PjQgHhyiQlHFLUAtMg6rBXbNJ5b+2+/oiEs5/vHis5d/Pngmx3vl912NhyBq3
pSfZGD9lY+MtsmVEuDe1QJFMNeNb6VG2c7pfywF1hmF3PQZsWRFS3kHvgwR+2fRU5kGxS3sbCh+7
ajz47rfQJct3FzOnl5kjBnBpmYj5GeM5edjZxOf+q/kr/ZDPiXsjxW5Tf9lqNq3d00ybQkYF/Ik3
qbA/qew7qAzGGQytM3w2eT381wSl7YahLD1Pef69Nzt1w7VXTys+DWUGuHXkCC59AsI+9DPSJOMq
RRMGdsya2XYt73fmln7nmiXGtVX8T6dQIT7nI3SiqyJPs5NinBb+7TJ8dgzDlerHv3cNoF2U6hlB
h01/OWdnXj4Oddk7QZ6dOphEvR/1ltTBmuud/33hi5V5L9l1xjpk674rTsCug34DZ7HmcucmhDPE
nBZU4UaGifDLONwn34vhHoyu12k/aQ14m5MSa6HHsBbAJHri0L8J951CSyjX7CrjzE7ubMI5/wZs
H9ngUioFGUMmIlwKalM3CO6xoqTy3S6p9rn5Nfqnrg+2VXhZomwkiKsXK8CfBYID0p+Id+kE2Uzm
WWYF9vzmqcnC54IWQSC393FsSu6Y/gjyX0N0UPx5Y+vWvPzcsPAp696HT67BcBPWR2me3CnqD372
nA5vSBtRG16K2zqPVFFSqY0MI58c3FzqjvBr+93xLS1PUDh/TAiensmQiDbMU51ePhZKg91dH/z6
+9N6bkNwdbPS4mCUcQyleR7ifRo9bOoorR3YcxPCXWGmoe/UMDYuX4o5Cb6UXty9ZRULOoZKucaG
XLqbZsShzUxjdlK1YD7wDENzWrN+GZMS7K9bWgsNvBMpF3BT0PoUsoQ4yEsl77Fkj+3ATIbS85BD
GBn4/Ch7lhS0D51vVjdz1Srf5l7dauyvfsw/9kU4EOKFZmxYhApT/sZ++cmnt+2XbdFDlOnfvDq7
bSClSx+TI2SXnl14dTF7+tZowOo5PTMinFPJHriCLTs7RcFwDIJxN/TPka0+lcMb8iGwWb9XI6T4
qe/I5pQZRCKot5lAo/JiNRsp91riYDqMbgBVAWMs4urTxNCVyvAzCNdlt4YFwa7dXJbc/UbWteS5
YirEHbG0Q+G8f10Sy2fHaiTtZS2S6uqVG36wP/bhw+aNtLaic0vCJW60ZpPbvc4NqAa7MP/kV7/0
tGds3nfLfusVtuz1q2UZcO4YAM8h8xJO7wDiG8FxjCW/CsRHGLW413ZPdudNsPB+M7d4T140Ga/Z
ExbXZ1EfKTEuoc3dyerN0a3qwrNz0zXbcD8xPgCieDwOzs+kSQ7hoN61nfHVUUevSsyNyLX6oalw
LOQWMtyhwtpl+F46NQ7zUyffDaF26Brfs/L71vjgD/rt9di1YovXxzKvREntNegyMsbJZnI1Okml
Yz5Wk2y6WgBzF7o6OVBWiKL0uUg3AuYrUnpeiYg4Ml9GGgDmXyTvMDKrjbSgRu9C6j3/c2EcUPQY
HbdSH6ey2jta9KTED6nUu3L6bRyoKCtflKLbt+EvLe8O1z/BStjhxyyF3oVE6JUiujk4Umf0JWop
TnvID0YTuqZ0jDa5udftLNUkrgiucCH/yQ0DCkEVVZbRj6sDUzeNq0O2sWcea7hhzG1LPm0lg6R2
jRQsDyQqcmJ+J0nNQGxAcm/qmFSfEz/fdaOhbsSflcvnwooQtFVLjywtxorG5HNeH8LokJvphpeu
GjGpLIKRYupRbOIMpdWEej2gXFLnR0t9ykrp1o/+/tlFUfGPkeWonD1SyizneW8jHegzGxp/9LWf
IYQnG9fCqhNwzgAIMJTEVPelkUTK5lKxWEmvohEt73/OqEjUyUaf5OV1IIQzegp/zAghJJqMSZ19
RHqDJPQQHU7Mx0iXjqUxeUOrf0AuzlWDZyX/NMm3TmN6TjPu/KrZ6eq7lsd0vXfGkxV/nybXsm9q
7YazfJKS5rYYYrDxjwaMudO+K6W9j1D4Vua2FpMAkjLChxY32Eshn+rVoSpCBTWctHBr6b66Tf7p
f5ZvQJFx6n9bEUuWWaEGfatjhRSU3M5LEt5Yre5dDy6ra6HKC7qTURhZLPOOmUKXebGSa55Pg2ee
veDJb7/o1sc3GLJkUNTUiIFfLI535r3KaEld29ECNIBTP6V28F/dRupu9jPpaAQTFeySa+S6zbVj
yRX126ZwYuZQGtKmY3FcGZ6ZfR+Vu6jbuCvWDgzT9IxQUbdETkg4MEY7DhTio/hE88dts4fG+lFY
x+BwfSX6WrBkXokbgDochVJhKUqclmqQYaba68f+JN3AtZDv/NvyqfCGYx67gWu5ilt4qZsdoJja
//PpS+1pd5/6vXETPNVeo7rDrXXMPU6Pl9wmu8+5m3vxMb3tf2781tepkXb+U4XKZz+hghxZ8JdH
OblQ8yPUjtcNrIHELiwIB1Aa+yZVfT6GZiZH+nEHc2zdXv6YqhUUWxo4lrvaeNb7nWVBvrVFWfmK
2mvJDs4WKAoh+EMS5Hq3ELQ/W1+tyEVnqPkG/DL5ZD/23/2v7ffxHSp/4TMlv+srX/cC+2Xqnd8g
Vq8DvUYJN4Wt2KoC5tHTvNyFlmJsHJtX/KovCwSdj6optP5Qz12eVdPPKy5sFF1gPDHib/4Q7S0z
vik7N3H1JnIh23ZpCObTrh3T9/pwQw/STPoDE55BGO6mzabHWpTiOf77BwmHzMlGvwkCJpqtMHdr
5h5GxRtVy9N9ak/jxmW+vvyFuoKThkauKYQqIwwzOezgo9OaySv9ZDeroZv4X6HUTroH7SH/MSIX
rfUHtY8P44PyXp4OgfKE2kfab0G0Vld+9luEc1/FkxQU5sJ/be6s+V+Ue92puCmQf022utdrsy5M
PaKhS8cX1naRGyTV6M8aA1P2vvycxzYzOy2aKQ9SdedDIeyjruW3O8v5WEb7sbyZdCgPh36jErua
ep//CNH3yohugMJIOS/44b4nanlz8xC4UeEGH9tf0Lcq32J3YuDhY/Nxa/Zv7cI4Ny74WQj+BcUs
hv+nINuN5jdaVl5Tb4SvJTqJuQ+VGGZuaXnCxie4lxPVUzXOrLC+TUl8VfWuye+G7Iesnfr+O9CO
N9xQzKGANbWW6ohY9TPmMndyhMEX5GIV0ZkE9RkhrMt8+/XotFZB1XgXKjCH6bTZxEdxEJe+BAQv
PuVJ7+Xh+0qxvKWb50el5/QMcRCleSS+3zC78hbXwE6RxNAGobApPFwyLYmtLGTcdSydQzWniEwc
/Pq/oXZR+IudB2f+pOTzXbyRKr/i4H8Jk2QyAJ/J0+iGXIZJBdkyLR3UhWz731gdaSQWe8j63KG4
z8NgV4c6WK7JbQOkvefZNaPmhjfWRiViLf/Ai37/CMGbRj+P4mZhCpStLyDuvAGaAkY+b2Nrw43W
3BYXAqYGUlRhjy9Xq42ZYXdqkLDand0e5u9t6ga9F/2Lmu208T5Yu+cWFm0AkPyfKfZ9lNHMpHlG
QdGPjJ9FWQ9eKKHzct1vlh8snkOLO5TRFooYQL8vF9Qkw5xxp+A2xl4dn8Nqr30vwlNnu91WM3gt
ip+bEuIKADj6tCWmBq/4rJzSDyWoUff6ctbm3LRzI9rlevQinBOooDnn6u5bN7hl5vZePLtq7DEV
Gz5fN7f69eDrRlkDeXWa3JfWLCj6YzvAmm/Jt5O+tJ/d8TlANsyae9dvNtx8LTJbDiARmvYcdfE1
ZNlRvGCECJqDFnl55T84afrLr/2ty39tq1BqcBjcW+5+MfeBVDdwkkV8oNXqG0Ppd1l2P7fHrkIa
7T6dTkGVu5H5TnU+x4ZbD4dUNm+a3gvnj4GyhVlaOwZwetPX5RctOiqX33gsBrmG/QrOM61Mbm2r
jfdR0Cgbh23tYC/SFIAiiN26iFrLi1mbylGHTb/3j2Eq7fMIuH7Y7Jwxctv8rqn659gqNy76tQ1l
2EeF8YG8gv+7XBtUOAx/0AQ5hZCpwvZglclu86pd+4DnRpZ/P390KoWuDGDoT3P9XM6f9XDeOHSv
VDeXO+DcgrBF/kzBxij4eKHzWJjdzmdQH23WOxlSiRyRzyxYntVZJ92F2WOcPEhkrInhxlUCeX87
MOKmu7zy90MaAeO03sXDPoCrVNeODZLkSn3TQiQfbc3Lrzn5+a8WLo1kqiWGp5cth8+62Aej7frp
N0Tc2mQr9K3vs6UweMvVwam63AJIIoykcLgkYQIArxS5iALtU+VwPRqtbjRgebomZAGvRC5n+BP6
xMdKWNsAzdHSTDaatKvrOLMgbLTUKPM4tnyyQgGoOpieHZ6KfAuetG4F4WAqMfS+RVWuLtDTrGs4
FdZo7VDldpca1jhtZKBrsRs+8d9WhLVkkY+W6sLxm80Pqm/snOEnTb++TklGd7kcbPDgr6UojspA
NMg7jSq+4G3FMI165sAVEuXvqOdlY/LQwbIJUi/YOI6rnw9YFeVrlYlCQ1hYVPtJ3vjwQy9UlBMZ
gzN8UtGOve5sq+s5syKsh6XOBQJ0OFtX7tNuerb7pYt6Nzdb7/210LyUGGUZwC+g8uUcn8Uvy0zq
1vLZqNREQADYQ2V4RvqVUY1ST/ZKv6dCen1tq5HhzOLiOmcWo9wKpDDiIDVFv/NV9TA5VeDafXBT
tOGX2t9qtay6ogGyjDAK9uLVjhVJViUzK0zy2mF6uTZuRrO5zfOkdKs0iHYD/gTVN0rF1xe66ipn
hoVNDGHCHKOce95cRsy7B1X/yaDVhqesGkHUGIUhbeEpVIWvCWjOn9F4OPmOdgQRmlBFacyNTGx1
y2AOo4dL9DPFEZjADxtmxYgZNEDdTotvxy9OP3OrFEcn6TY+21ojUpd12jULIcYy33y5JD1HnbCV
iIN2GbmhMt/AV+nw0urpiKduWHjhg3yXufsuTY8WmkrV++v7tnL4QIoC4V6IvXVetJf2w0CTFCNN
E2pTlN+1oPxahZVXFoPl+UGxkaSsGqPYuijWUhKxhcvL6uoxTSQoXwZ5yndjnfZe0WbazoY4bU9C
ukXctGoPVQum0pb9FBO+CBbxwRhQDEHzigHXXrnLpsaT53yvRuG/1z/kim+CtDYh1UNFDnI9IbZk
la2WMoePdjnTA0GK7lXBcDxSwH684TRbpoSg0qASFyKBBumsTwUA5XVljN1a2ZpXWSvM4pnEkoVS
F+ZZ4UwPQVROtBeYrTXfRy4M4rvkY3Iru/5jcSq9/mDcSR7KpLfXP+TK+buwKnxI0oJYyuQlk/JC
z3J/Wsdkd93CSnajL7RDJAWLIORLEnoWlKV06rPOYk6zHnroZ2T7wFT+P9dtrFw1XGlMByNOBluT
+BoOkXyySoPJSb0KRxcWkHs5SPZzsdcaZV9E2T9QR7XSr+tG1xwDZAjaPzoT8/SdLw/zNKRxUWg2
eShzWUn9LaWOL23tz8oVQ3OLCTSqNAxMiGDczKytuOUBdWqDxksc9SAH74270PJk6dMm++2aM4D4
JVjAfITYkFBUyKbOlOQZY0X+OXMQUPmmxb47xJkHoO8NH48pIBDzCw+rKIPblmUtQy/CuuJCcwNf
ko+AsDKvrKdpwwFXV3VmSrvcJ2lOeeOUHOAIUIDcfhuG95P9WFMnqcqti3nN2Rk8IdhS1aJ5IQR4
9Cy7NBtYlhO8702QnoW+cSuv1Sm5uha2T1REGDkQwnqcDKE1aNwhTBEj716R807gaSYvSSU3auZj
lP1nUPx25DfMxC5ci8uIMhJxpHWXH1KTzGRYpFdRTHabf/rK40l/3SvWrhCEZwjoOJ+CiuKlBXr3
YUxFDV6sKf2YdqNbFMVdFDv7aKsNvnZ4zy0J0bYPo6mLkSQ6BW1dekpklm7sj6pnG6m84X9bpoQQ
q812PBYFPCRV+KvMfvX1t03N7PXvRiDn6FKcN4WDW5uZkxYWq0FF2CukzAMgmxfBIeo2rov1tQAa
W17ETPyK/l2V6VyXrGUY931xk5K8bBSm15fyx4KwFFsrg0bH006og/wAM+Tfv2W6BUTSHxNCYuuj
Z94FC32Sr/4Tlm7df5+3Lr2t7yTEHKhU8hAuQ7gDylv9YDh75+b6SVkLahDULSTlFterGGjMcgqd
KYLtA1WJuitdv3pI/NvBfv7vup21gHZuR9iOWku6OMmx0yMkAL+qFP+tXDRFKN7yQE91h+ooYe3y
zNu+4RTWCHNWrezAw0za5+sreJlbFkrlFwaEBM4pB0n1k4VWAdUsrdmr+6LwaNAFN9b8YYh+zflt
TPs9m/dDX3rllxaO5tmr0m9T5rjxXRzcljv4haUtApA1H4F4mrFR8j1gXsLCp0lq68bmd1k2jLTS
zzF43gTjrm0f3SwaaJCMcNcKYW6otNHqLYe7L0dimbED3dg4r2sNZzKvPyaEZfiBmjmFFDA3nMU3
gfowxYNnjjuQ+o9+DPpc82WECjN3ROS+tt3qQ1LsjMk6Fkqy08L3RnRfl1u4lrWsacG04FagAHhs
XfrUpJV90nf8psAqHlTzQzj9p8TVvZpr72pNv0WwZQumvnYeIe5YUMLc/tRNLy0iDK/2EDrCF1E8
KUp1KK3/uqUind2b2afrDr2GP0OFd5kDBFKH9wgZQOnPRVGqsGfZD+ZdfpJv7Adt1x6M+/5G3RnP
iZftzQ/RQ/s4/4CmcKe7pTftJGA9rafvsoN1lF1za0Z9rf9+/qPE/vsoZYoZJPwoX+UQ6fENabfX
O/pNJNvHZGp2LSSUevcwTrpnR9Fz3oxPdmt/Ael7uP59Nn+KELPojLR+o3OFSI/os98k77I7/6B8
8W/gnTzFx+42+nDd4rK5/4+0L9txHFe2/SIBmodXarDlKZ22c6oXISurUvM86+vPUu57d9u0jom+
F93oBroaDjEYDJLBFWvRGQazjoZMdLWDLZkyKHtxIQ7zntWimzXoiTi8dQVowxnVg6WovjZD7Vsp
Il3kArh46M5iaYZQBrO7eI381DAsLT3HyXjcALU06nY4J8256+rSJlRyJ0Ua3jDbUj4bSvXH8Jut
nCgNmcKLLltxbGeANXiVZgmVytjblhIjrva4iOBGJ2BXuDVet1wqluD43cXSyps0s2wCZ8hZqPSl
FQtoNqAMAEKiREl505dGSSkjYPqQKogalRzQmBmaadEiUXTyV1BzjKeqRYN4rwVxNyIFnWe3wwLk
oGkGFT4NXN1VQic1q+eMVUZY9N2VEcp3gtj7IGqWgRrEW00HGsLS+CWyFP6WdhW0Gv53JFR0TEEH
ALaqhDuHMKb+h5qBXkrXP03l0baotbiYf3q0Eysl8VZaRQUQarLV7Pi/9XN2nLbCu+RErmzitngE
G8JKGF6acKOzoCfSPCGPvoXa2Qy+wmXHwLcYgeVvgz+BqbwrDlBTeAlPbG8j7QQHG1vm9Dsofw4r
YIrio7xNPwY7f/K+0qfmEDvQZH8xADawHqecxVPNtaPmZHG1Qrtg4r3ARzQhvdlghUU+sH2w2tlj
aKYoem+KD6MhOgLaHN3QHbhD/6exw8bk1xrjUsAKbGo/0sRRDKc5sFOUqJLX0IrcgNFUtJRh/xkt
9tnb0XJ80QRQoUJYW+1edao9w52PIxpvcLe/HypJziscppq3bd98PFWP3YN+gdvfzmSvz5V5pnCq
/MqtyeQtlvLX41Wv0Nglg4s9HPDw+aq65dNNr64F/fh4FCwPzX9+FW+cOrV9MsORuW6DNUpqISGP
LbD8dJdVvAAvOLOfEtJJULmGesKfGOw9qG88trT08A3C9f+bwJCrbgcjYNvzOx2mLC8/iOY3gLYf
kRUfRPvib/uXsCR/wdEoOvFR3I64Ta/i9+4lWbO6dlk+pRJMxHuyHAMSspv0fT7glBawDudz3P7v
KQyHh9uBTgLvV2WL7UAG3loisSW8Niu8YD5xPdGestVjv7LCkEoEPdTUpCrBxp3tnOGtZbxnLL7e
XM0aXXyQ1KCu/HkwzZ/xwJnDOV4lqESNRDSLMy534boqDn2+H1lHhcXa/LVlKj2IQZWPQomB5aSw
DPxjF3XEX4sftVu6/co4oJWth2AcI05nfz2YvR8o+dWak7sAraEewnQCN7JO8tCpFdJZ2fgt6eeg
ZQQLyxp1Pim1geNA+BzuKgtdm+/dOnZ9UzAD+/8rSH5O71eDGgJOHkJxTiScVQaFE0vQl1YZ+8Xi
WKAegh4gPPShjeI27hOtNQoU3jAWbN3BBmgyyQ4GM30btyzatOWwvLJFBUcVZIHqR/AbzwGJAg1n
YxLJMGirzgBcBoLrufIu5CRI0uew1QCETlaqrqx0Ne1IE7MA4Is55eprqN1GH8SgGXVsBVrYReY0
aCe5kJho6/lX7iLzygoVK5o89h4/R6a3T6zJ0da8I+30HY4bodM5AyOvLO4MV9aovUcfpQGK7/Aw
yG5S9Hy4Wm8VmvM4LlmOo7afvI8FY+DnNZ4J9li+jCnHiHyWBWrXaWWlKVMDFozsV9pvc56FuFi+
tl05itpQ0IUUKH0LC5z0GrWy7UXuGLVOGtvAkoT9Rgg6K4fkg46K4WPvsRYctdHkiRrx9RwQ6Xe4
SVeFLWy5FxmVH/exnf9ltf1gHGd4LZ0Tq3CoBsNvgUYVY/D/Zq2iimbYxm1oFkOaCZbO56OCC108
9gTiz/1zJOgQFC4nbYLUTC4V61YUsnDlZamKbtgmxHZoZBKLSm0e8P0K+ec7qRUSdHjlRcEEGchz
5AHn8aogti8eh57hkcWjMW6Ts2IJ2oXuKsHCJKrS3E9UxZ6JDhvijY7Xl1bH/WW4fnHRX1miEh3f
hZLujz7Q2nViRiraZox9xF2GU4NOxhcZAhUqMhrEtiTh/Nj04hghsq3IuKqDLJWKa6U2Ei6TUkg2
iikJI0kgnW7YqidtMM+s8/rizF0Zo0JZmvi8awd0rQTh9GvsfcnVsmF+Xgt4s+zQKjVC38zRx4pV
EF5cQ9DLhbYtnrHRgX+7aUH9tFKCFDDhxvttoDoa9k+juPN7p/KfIqCJAEp57NbFkV4ZnD/oaitO
FIHzgg4Gx7pfge0YeKXDADacQMArkqJYwbR5bHDOoXeLQkebBcA+6LOi53EqofwBaA8W73ckZZtR
qF9VAf1Aj60sbhfQVZVkcBzPpHy3w8pDCOvpQx3tHA2aesMKmleRTHwWj+HiSyzAGvOEodMeIt+3
dnrgBUctx2gyMBpM6FwUv/JwNXIJEaojGlNJXgJKy8Kk/vTJ0U6E9AziA42veIKjhhe2Qd5BMGXu
4Bt241rdBKt+7//qT1pP2uf0WXWxC/8WOTJti3X2PDo5yr/tuWxJ9YLS+4p1m1pMydcfRPmh6SM9
9ucPGk3NMezY1sx8VW0jJ36RnfhJ+oieJ+ZWN+fPR16gNtMgGaXe82CUx/ij42/PqmxuNZnC7is9
si42SxF1PUIq/2hgutEq7sflmfMXzWUksx/H7I9A4KPxUIt/qmUlDHuYwGPTwYBK88GozR0qrVvx
WJ3KdWG2ayQhR9h4H75bbVqXf3v8CcvxfBVYdDpIoRyrtviExFUseRVvGlIRD7de1hVgKZ1fuZO+
yHmV6KWxAUOg8ama56LYgAcbgmGvjwe0lG2uzVD7FYCFE9TOkN5QKOeJZLLgphIjLOizSOdPla5m
GIf0VK5be8AjjGcWH/KGaIf8ILu+PW2GlXRWzN4ZrXCVZES2s9+RMx1GazgEu/4N/96IJP4drDNT
YZwMlnq8ADL8b6ag21yiKQpQw8T3jdlrBeDfXjaLgIQJJJfM8JBZvPbbM7YqrimPHb94Dr02TKWo
ofbVFDxaSFFmb/IkMrWtTHQrdUWiMxbO0h52bYpKPlPWlWlazLFkK251RFnAniuejAGxQonKNr7c
SNBagpX98OcYuwOpSWd3iKm/kNlwjaeUUetgjYpKOJ3QjGUYwF5jqbbhtNY8LpYqBGsZUilH5gs9
NDoYmQTCHaZNDBuP/fYDaH2Q1WiwkgLeHwwD3cho30RVugBduplvRFu1lNfiiXfbzuz22WF4zZG+
2z+fkIB5/AWLY0RT5/wsC9iSRIWHMYV8pE3Yo43qGT2xxvCrll60llFuWEwEoE9BeyHaYsGkcnsS
GNHo5HtpA+C5QsqsNSHPFhnW5JtMRenlzRYNApB+xYkDkMpbUzmYJLNUQpeAdNbAfq87PTpf9PB1
EASn00UTT7CkRe+F1srgGULz3F5JP1MwkDz26+IjKxr20L2JBjpItc6XhauzY8Sn6hB5GLLQmH3x
x1edsrA7qEq8h/yvClRK6jQQI0rtVNlN0oaFi1yiUYCQJTDcOOMJM5fVrX0k90RXhhmdXshmG3/J
40BkcEVm/br/TiOnhxRp7wrDZjD+MIa+ONvgHpsbB4E1pRmfeT1Q5CIAilzUO4K8OuQfISgT0IvE
yeu85Z0mXeERem7ux7HRbORnvinJNBZkVkdhaWnNu/LdEgPiALpg4G8GxcatIzIoqClFMveixZlO
koo7t7lxDhvo6RloqbSjJApID/Q3KLbiD4Yr5i30kXFqi42boqq4Ah0XECKzgkq4yNJH5+/Q4+JO
kXyoWzCmpb6dfwf/DyoCMrC+eMEF3lwByebtsFHl8POmRV8OpF8afR/qu754GlhsjUvOnRtY9JkL
FyuOivIsDyu1UQ3sLlW39cNsIxYtRlZeykDEban5nCrhHQRxX4/9uhRh12ap4oFXT+gvmmBWXDVo
TPCL1Oa8jHhauW/GlrGUl/Y2gPYRyQboaoGmv/XkqEpc0UzwZFx8Q0wwR78tUzlqaT8D7xGoVuc1
K9JX21pOgoBDwQuR4Zu59IFTn5xnVhzZYwt2oFxgpP3Fij0I2fHWjvovOgWoNMmLZf6f1pxCwcto
/emXIP8va5JVz8a6TTinCPDKhK5p3sALQrguRRRum8nWC/2zCHjG49mii9FJA+IVqB4AKXLr4pbj
E5kLMJ+SXBFOeIkldORqrP67xWMX2HwUFIJAjIj79a2ZfowKMdY5rAnwukhu28SEjzX0RXZWF9kg
XZELM8xMvP08DtfF4YFvZWbTBU795636ai/wpklJgyaCCl6nz3oLyqBavccI08XRgXFCgTId4giI
+9vRiUIjJlLRAp0ehvlWz3jJjKU6sA2Pj9xmEhsH9U9pOxb4T7n+IfWlum1RbWfUopZIPoC+AtJ2
hu4BJ0+dBZuqiwwOFcddNx792KrCnkA1kUjKWtPsfLIVTtpDKKqcasvPgg9RXnvynkMRIp+1rBt/
/e+df/05VKRDG1up0HADqKkWrVuQvkzDS8axYmspEYIHEy3sYGtAzzyV6CElnPV9iV0mrTVbM36N
Q7XNNTQHqyBxrP2DJpakzFksylRgAWWOIsfcwoSVbICiisqD6PeuAzGNwpPgq0dgdWw//uS0gbGh
z6vvahObraBahN+f6Vdn5sTbwAJXaWnEvhGdINP+xnnNAR1SrJoUdQ79jw0dvV8g7gcTAN2n7klC
58sDF51wiTC7YJv2Gx10MFV3eRwNi3bA/WOgtgxZElq+k5O8JgMMMT41UWINfuDo4Vb2SlcLGWim
RaddGaJW4zD4meBBGv3EN7+97GWqXh4PhPH7tHonwJSqOo15fDK0+LcBbldDZT140mfY/0zKP2OQ
qYkHYV8OhGUan4A02FfgQcBfwhbqbri0ugOUxcxSxr388cDoMsudVepM4ZVKwkkcRqb+Gpzxr3eU
XSAHd97b9PHY0sLqQQz8NxZokmZf5ToVO298GvTa4RMdbZVh6wwGz+r8o5LD/xkRgHQzGy/6Aig/
ojoKxGVXxacoMdFCEYFaiVQpkXfZil34Wx7VP8Yo93WBkqGwAWOF/pR+9gfOJ3UJMRwrI9CaN4d9
hgqn1f67LHs3RCoT+aE8ij1XxqdWLnbjhHocMIpg1GJReFAHpR87gmrgMAbWjBlIfJuLvLJQg8LT
9OfEE48T7nFeoWAvVzdj89ykHyGzH3xpnYmgsEAbJc5K2NZuDYYRiO6grGk8S/1Z0DcjlDUfR+Gi
gfl+IhsgJrkjPxH5rlbBBmk818ZO1p8mn3XFX3IZDh94U0ByBesAlYlasBgmleZ5z3kjmp7wNJPQ
h3XqAKwE7J1c8ozLPn0A+JkjXL3RtjADzIHkvHWZUEBNXCwD7hnC2OlI1ES22vC16l+LbnRTQDVK
q23PRo43olc+JLmcEs9wlLIwo5yRJe8XA2D9eBgCMwH2MLBT3n5KnndxXhYD94w+blOqBjuF7p4R
MTgQ6EIiRgyJUrRu4rUDjdq4C92aSbhSK70s8k/b3+MpelfUzbRSgHJ0wy/ZM+uC+aZwn1FUKLdh
QLjRYlR05RL4gkwOlCQ8qQ1K4Mgl5bTKjsl3EAqOnzkhqxS2kJTBvo2jzYzghmIlfQbQOH4YcIcN
T7mkmHWQrmTjzfhSAksRzFZINpMW7Cc02D1eG0tmQWoGyDjqGGghpdsGIk3KQbzShaca10FL1fGK
lBqdZntS1Z+itMxczehRRyn6wI3DUngxcMl3Hn/EfQzhTqbL6LbD/W8Wj7idXK5LIT1WT+GpCEfd
hPY3lk+Tc26heCzWZOpeiziC5MZ8zBKByTHumO61buw7gY+yk3b2a+IMm+hU7x6P5j5ybk1Qo5Fa
xUuybjYhEJ2zm5ZoKMpl+vM0JdvEX6M53/73FpE6wTWJ4stMyHXrv84PUz3kk+xUgVvMJ5NBMmnn
G1bemp0sE5X1ALg0wmt7VPqRlEyQYgX2ZFTU+YkEhS0q9hRvZsBkchFPj4dHVxx/Ju3KHk1a4CXF
FMYh7HGCqTefakWUdhugrb8p1mludkAdhG5T5sg/shk8N8AfswT96Dry/A1QJBexR+GAjo6XOYav
bphpnfBdrHnZSS0bouyq8dBxn56/F9pLmm/b4qsufhsp0b8H4bnJdTvLBbMOEyIN4TbOc5L46Waq
eMbKWdgJ5s/C1CM/ohmPbpNoQboRYn/AZ6UW5+9UfZd+CJ+SGWiE/+2f65RUK2Xfu7UjQkWYkTwW
4gDG0b8A1iCUbmg+1ahJAElUo/wktAZKF1aL5L8aChwZ0Gqa7DXGwrq/WWCsuLrMd29gTX6u51dT
kLV4HKwkLjsFcnaJT6KOY1D64hfxihFvC0li7uJHzx6ufhjafKC4MlTXVTNGYpKf+uZTlntieNve
wrpK7Y9vAHa+Q2DO9EutoMqRA26yLRk3mx+2gJv7INqrwYYMnUXMKgoN1AeMrcSHas3Lp9Iudvkh
ceVn9VncRK6/0d3p2fgVnPqLsgKux6pMw2UpjtCFDh07wY19KtgVHfLjKQqfpwycKF19DssQZIUW
qM3xryMU9IBuejJGtCl2LMHgn3voo7HPUXDl/KrwswEZXD6JZuYCnAksV7PN1s0abQ/bYR2ufFd1
0OcHlnLxWTrGTu6Ia3GVrFgi0vdb4+wF1CPBuwV2N57msutLHhTYPrygCnu5+JTFDS5NROJdhVtJ
+alRnB4Ub4zYEzE8evho3UeT+8xhhU6Z2+GXalEMZVgqJ4WI3+A3hUbp3t9BEOjokfyJhb+5n2kc
NHCOxAEHpxwZGpK35vhRV+tW5NTTe/Lk/5Izs42I+lTscVWbIotnHOPuFhYwYjgngrQVgJW56enW
Woy34thPYuMkGnbbuQnY32VzJJyksNy4aAn0BLNiKUZHr6C6K+uqzRPj1K27bfeWncu9+OGhT0Zf
x0/RqraDXfZXrhlmWVapdROPCZ6rPFgdg2/vmeu/ocBFmpUWVKy8P//STZjMnrwaH7VK0rby66GG
J4sKHQRvPgee8lIl7anigQI3jfFVDH7hlQjhum7RxZSx6tt3dx5ctSEs8vO0j9Y1+sbtFXjVBCrW
O7UKYO/SNjZ9f3VQXx4vh4Vh3liZV8tVMhASr0j7qfdOKXHe/nUZhBoCdfHU25zjecCIT+0BeE3t
6dIfvZYUBGX41eNh3F9fZlMaUrkCpi5s19Q4ygQEt1wveSf+mUf9/ctwsrP3wbsI/Cg0vTfjyFJF
o98fQMqKewSIfcG7BN49cKncus4beV9uFcE/c2t/G3bWsDVA/L1JnXO75n9Xe/2QvymWYjFGOi9h
KjBVxAMEs8BJw6M+fWtWQYl2CuQgOKeyg9tKbUJSQgJ/vgTVidJhyewuRCEIp1H3R8KctXapBVdW
ulH2WRicoaaz0lLSoxvjyUsJz+hMuDt6YOZwzMK9E6BBJC7qxKvmcRZOYLLCpQHtdH/y7ozeeTI2
LMzufaCAB1mHCW1+xZhZrG7dV+VQEvPrIDnj0U1fqX8rngRvwRuH3WAXOsFf5c/w74AewADfWqQm
bBA9HyhnPzkLX1lBujcoltR4TCUd643mLjlShqiAlPuh9HkfQwt9MhDlpEHgXVo/Dr+7fEHZoA9O
YqclAraYc3c0bBxEH/86c3aocAOBpV5GEn4+uOSH2ows7RCr6/bdSi2Fw0mQAIrAMDl/8c16okZE
JfoO7AV+PcFkb//uXxLRBHDl2dabjWf+eYbc72Nzdyd6yto8h1f51uC7SavmAZYIv4R4R2D3cdqb
9sZRZrU7LNkykCnAySXicYUGrwpia5RCLWKucgLwHYcSy9fYmvp67gxjYRTu3Qi4CoyAJQLYX4MW
5gkGKZ56P+7POhdET23U13iM1VhEO/dWkBpA849nSFwXcXu4dR/X1xrg6ZkM8ENi8vqTV18ez899
fMMA7nnYRnBcu1NalZUxSSKulc8gdhEavLFyZqh/PLZxfyYExv3aCBXlaTrJZdkP8vk9/kQchKfA
Sd6yV/Wr+4zfHtu6v+n82AJRNHpGMDV0As+A7QHJ3iSfG2eIf8m/so7gRm1IX6l3jGNXKQaSxNse
+jModgvPM+dp9VpXroEGi5bUu4TFqHmfpebB//NB1BT2yiREYyLI5/I1He0cukSRDN4W0J5JLmPs
c2a9XdowBegQnpPnWiNd05SKqa15CAmet735bqCb75dsT9CgCazQHMyP+vL5+T2Sc0tYzVN3u+bs
9CvD88q8WuV+qWZxE0gQinqJVaAio0/fZRHr0/Ao7CvXRkCXfGuEl7NJ0yYRRvbFuXB/e268MoDC
Mlag4XYeu/K+QkQZo7ZNlP5Rl8Vx99xVax4VoSftJPlkRZoNmnmJf+wOqmdxLD8ur5T/OhJAtNsx
JvlkTHwER8av0kU0ZXTAC8/antujkmo/HuIcd/97sACFcGvKKMpEiJAVzlb57HavHKO2cn9cpDw4
p7armNCEoY0bD3EvPqelGYlWcBxTqwVJEdHsGqsytdDr8jWNtsy8886zQ40Nu4AB7kn0naCIRcVj
IXE9HnMD5VztwIGx9XaN7T0hTlb1lsXdvDRl17bo94rIyNNSVTz5zK+GXWSRr6NiVna+G46P54tm
JZrj/8YQFZI1endkLtSQqs/VxZEa0mz5D/mYbWurtXQAd6sXwEQKwh1r/9+fU25tU3HZlYMEJRZD
PleB7W+945FMK+6Xspq+JdMPCNPgQkK5GSsVnKDD9uO4glMVMjm83a2NVYVWb4ZHF3bXGytUiKZF
PqblwMnn3ozc7Fju/ZKg6QIOlczuJdi0bzXjOLmwGdxYpHZCYHqrDGTfyllf5WQ32Iw1fTcg0Dzg
Lgg9KhllEYGGSshxMwBHK4MdCnQGQvEGuiiGy+62mNmCJgCqNENU8fftqg6NJJ2vhtq5eOe/NSeK
sJi5moxOgjO4HVsB64h8FwnQtIfKCS5kKFBAdHP+86s0UoW5koaS4F9AfyRc0LQOwSksbsjZaJGj
V4A4KCAAP3VGwErGdwlytoxDHiDBqBBrdM9VIIV+N6WDf9FyV8cVt8SZtW//MBx6d739sYKaMPjG
cL+lz5Ge5wcQIsH4lDJwpNCu0HDc1EAcrOR6clUttpKV0Pirx2aXvIoeLzxFoogAkkVqGiUgahpI
oPsXIIXMSd3jucwsoFqXBysh+pKSiTy2dxf3M9E8ertQ+EQ6hibR7Sw2khRU0igGl3HD2/7GdwW7
Z9S476ursw1E/0wKB+5y+tEv5YbQCDs5uASuvBl2w1Z1653sAI/JWMT3WxtlifKeJ5WjFstKcKkc
Dmxc4N7elPtqHZuFjd6i59AVNlC8Y4EC7g9AlFnKiTFkd9t+gtl+ExzDtWxmR+H5IzqUru4wwegL
cXnjTSo3ZkE7cVyuBpf4cPEhM3eGgLcT7ct1zvLm7K2bzZoaFpUTS5H3vdjDsLi1vtIc8Ov9UWxl
I9j8OthzjIPdYiBeBcm86K/SSZ/qUpBkGFZ4eBLess/cYY1nPlvcDwckiFhZAODRiNVMMhIl5qXg
wpu9rW789bAG59cTCiCPl9T9eQB+wxMZcDXzlfcu3lHtz9VYrcJLbk+OaE5WYoEvb6tasTuZkonF
bIUO+ifXrwzD96ExS/7g5QxdIXjpp+/ZwOKrmgeE/E/4g7sZTyjJt7aStyye8oUlfWuJmi15ECo/
6WCpsTp3Ip5T2G+SXW9zxr55D5tDI831kOawuQqLoM9Db5qHJOHadPjVHb8c3VL2oxOc/A+8iLG2
UZYLqV2tGKMJCHXYG5GpOFOzWzREoZTK5BZYNARyKWCnVbTy0Cj1MEnlEuz90QX1TLyrW8JBfxJs
9GKe5dPjsKB5znTglIAG/ccUdejOw0lLgLWJLqVd7RKnNBPrV+ekJF1Dn3DdF2Q8ik/6U+kqP4Rd
42n4+oPWEZbILOs71NklV3MZpdjVywbf0W8SV8DKaHb6Mx6+eHO0M8e3/VXo9k77HrvJa3QwVpLZ
oAlVc5lBNUfnbSa4cQhNYRzopY4TJj6ksBqrJlNtcqfm7esDXPv7ahU6nu3Z0b9Gcs0tYZBPm+G/
IuQnqCUTp2LeKRDBu3QOYA3SLjCn7eSZusU/lbvmc2NGz8W+fBNYbBn3ifXWLrWC0iRDQxN0hS7+
p7wRtqKAh2SeEWL3qfXWBrVqhiIIAbD6WTVoBSe/Vcs7pw5ri5j3G3ra0H8DEnwFaGycZm/jhxPD
ZqyhLHTJlF0dHUfljzeykjfNdfezWK6NUNtr4QlF1Y4wwq/kjbfiN/3PY3zthEBWtCtvVa+qtbCZ
bG2lOrmVO/2aVS66vyxAYGzmWZ75MBVRpiJlNBpfAn98clFBpDtIHYlj83FKmOeD9uS1BSomkjaK
ykiskkuHDr6xOKR6ZnajzcUQaz1JTf7vd0QoP4Oifo58cLrTT0WRqEUQa5LjSy09D63ZcMDY2X5/
4iSQhQm2AuyBl/Ju3oqrCqyHoNmCbrCVo42y2KkBOLBy57EDlkIJNwje0PFdeKWjQqkS0xZLUYSL
vaK1UF+drBRaKXbcVZ+PLd2XIbDuZyYRXMygCot1chu1/aTrudoX6aX9rg/CNjV3vlt+CS/RXjgy
TC0FDmCvaJrAmyBYx8VbU0UcNUUTlullSqZRNMfcL/7KfRtyZouOqL9a0+QadJCbaYfWqfp9FIdR
NRPf6/eq0OTol+aMCBedmku+akVtyxXj++ah0mF3/X2UK0I1Gn2/bNJLnG+HbNwZoMwIJvSu86El
Jn9y7AmykkGztrSkl2AAAqN/fvwJix5SwdYMbDAYZ2l1RIUPuT6dkvRS6MrGALctV4NJ81/bAFHy
rNQHKSNcHqltrkjT1kcdOL3ofAG0aiT6ppF3BiOCl05GIOLRZuwQkpZCv0CgIQOdLFOaXSqrsyZL
wHFWd1VLBjbd2OCle60yIB33b2JIvdA9hEYTXpuhpkHdBzIhlTnQGWUXML3ODKBofj/an8VqrR1Z
B8yFeYIpDQ1mQEZhw5z//OqooGhdWTReDvCXeWTVV5c9d/Xj1DgMb9CysSqyi1e3/ZPBVeK7MkbV
M1e0rRnMM0sEvlN1cCtrBWKyqAUoOAMRK5mDiprAqtFTIQEUOZlB4IFRB4y5vX8rUXAlBzRYwoMZ
UhQNQWw8bfQLXesufGHqAJYEaPwCq9Rz6f9t0G4MHJRx6js3EsMzWv1I2UJLvL74bWCOkJfyLImz
DQkAh3JXsfjRfsL3dhHj21DFwjM5QIh4ALudGn7iy0Tlqv7ClevSF5zC+93ySNHRyQ/QAz6tx6y2
Y6UkqeaEXOh6HQBbkGhMS8JBpOR9MN4bbge8Sp44qmIH6ToJvluIAetPOmjE8H+31R4cOmEHdPlU
EFDpqWND8sLmUNHi8ZpXvHMy2An3ZVFbvPeV8bkdHMK/abeq4t9q9G70pAYO/vGqvt8yFbBD/wDF
oQEq0rkVSbSJOkHpLylgCCRTO9Xm24R35Cj8ruUS7Nii/qdrORbJ8s9uT/kbJV4JHQcoB6GuR+3V
Qgims4bXgQIc3jxlcAfeyX03z05jfuLDo6SBGvvVGF5DDuflgBSGYBdP0m/VFblNuuPPkWZFum5G
B/BKFb6pCE9BDQinK29l3VFUS9iPIZi1h2dttAs7PIqGAxkgUlRk2OfqqgvNUnox/oqG9dih9zhb
HAcABscaB1UCyk/UoTFT6l7zKq6/8HEAZC8og+QncLjXqqnJq2Dat2UBKWhLe1ZMdav4Z1Xbl9VA
tGilH9KABDEL5CrNByva1ddfRIX2UMlDPAZef+nCjAhOXzpxeYwNs/YbszDS1ahC79zCq0i+U101
+OxevYBU3FHhzbR55zoLwoOevkYw7sfAnjRLTPcZyEg4SwBi2VvHSYnIMcdm61tNwNr9795WgKuH
ODN0OiCxDcAWte/EfVwMkzjEF4VY3miPA26u9nkkypHFkHx3eqIsUQ8esaiFcpH18SXyOMUdIDZu
VtOgW70AQq/HUXJ3s5hNAVCFvhMUbrAGbrNN6eldUk4T5MmIpY1OZwIfA5pL1h35br+ZzSjIZxK2
UxUs9Ldmar2NEkCvYcYAlB4npNYU9Ya1q/3UjG8CDGaQOjBNsxQVeN9uzQiGWKSaWOeXuhq4debL
Oehk+dCLV0Kp5oqZjxqaeJJGrlZT0raVmchJqJt9PMYV6UoeoCduCvXCzCAMNZqZN0IfzoNGE0Bf
RVhHq6htO/8QclwQkAG9OgKRJE88l4VkIDShN9SZqTpC87NoIRtj8kHcI8tWnoGCVKD2n4nBRZ7T
TlkgmVPGdb/CHGz1Jl+NGouh8n4bhjMkwFFRpwJwDe3ct87g5SrrU0NILoPTuOVBsupV4IR4oosO
n/I6GUjLiKX7AwxlkZpltWu7qfNx6m+cYrcPpU3am6GLBDdBroKzvBMTWHx34p23SrT5zhx0oOGg
n43bsYoLCUgo3DMOjdPXDmDFUHBrnbqzm+xV3tZ/AvQw4Bz8eNncF+hgGD3MaGOQsW2Ame7WuUKh
e6MQpumltjUib/aBqbqNPV4YSXzefKiAvjFDeTTRgjFtIEN2ac305eP8zUKSMcdB7X61Ae4Ev4AB
b6VtG7I7SHZEzH+PZaTcRe1FvNZNRVHP47BLEiHN6OQQAJBhMqZlKR6up4XaYZRw8mojxbQABONg
SI7jE9nViW9qm4j8W24sqKEjCnDXwcMfcCdQhL+Ngq7i9SqUZnNWbzeu+Le2SPdaEfXtz+OB3Z2O
KENUuAXDFI19EaaXd5DPbH0S2anDCLX7V5bZBi5tSNIorCOqbweDMxIed8YcNpwnuM3dxbvzM7Mu
uzhDV1bEWyuRXpZoJoMVlB0E4ghrNHYCWvLyUpjfjMvoktOAHZg5o8HvgzeJW1ODoMeJEPrZhQvI
ez6A+j3yyXr9eGYWNlBU99DbwuPB1MCx/dZIXhlSKUstblLE+yU9ZW5H+GZl1gy2zcWFem1n9uvV
ja3F0ZfjMth5nzxi7Il/aRKyOeus/u8lp13boUI6T6RBMkLY8Z5FszbVJzyo2IxQuzsHItKubVDR
DGHPti3UJrtsPYWgoevPwCJ5vK8KUSaovMbVGkoCbQ13Ja644k3O5n5J5pn19Dp7g87P1yOZvXk1
K/zUSEooYCSRq26cajd3J7padZIzcg5eWMXTpd3g2hoV0ILQCcZYY1BoQ/j8H9Kua7dxJNj+0CXA
TPG1m6So6CR7PH4h7LHNnDO//h4aF2upzVXj7rzsYjGzKlZ3pa5wKg4J/eRczHzwV9hhFz8lSBbq
lY6Xe7NRrWjL+fWl+OD83tkxoCLDLkosBcxO+habwzVbJ8eKuu8jVUj567pa8gSATYkale53VVBm
p5Ei4CTzOpPSSvcShmS4ecE58r92bIxuAmq86/Kumu8FgYAjRyR2QkewONLGUU02aRP1+iBUE4St
sYYHbHpfVzS0eMtofjYAXmoOmxvJk2HsxxgHV35Gjrr5MHcbTGNqdvwwuvJOxtPq6fpV8dhiYpw+
EjS/GEHQCu8/0v3W5bHEURsWqTj3EtFTRBB4Vqnkqn8Syqso8CgwZqAvSqGdRCjm6rCbnIHgsc3T
fY6fYZ1ZoPpTEmu4/B6wHOW6srd4ohOOx1yMAb4tDEbnLu3ZCDQt2ai7WZJH2u2Bj/3eO1t3RYXN
+/Vb5xiDH0g9lT+paaVAaayARubd3n4URdIT9VcdkIzyxls4/vPnS0GpfUkUZtPmWBr2b9DiNbWS
bUF5R7gU4JwfIWMMfNmXPL/4Mgbzgo8VrZzJ0txqB1D1htKEcs5xDsv+3fhgfOfyyvx6peaVMqtP
TF6UXWTp1v4xvuEp0XWfjXneSzKNV0Z9M+L8kDZUNzWWmbscRq5bUZVd5IMV0oMcVpA9PFSbh9Vt
sKM2XfEm7rmCMOvymcvOirrpBeB+nMRPQmpnohRwj4Tn6q5bBENlLEKXKVI26gijeooy54qiA/gm
oCFVSfea4X1qfLZ7YZ3ZvAfdMt25VxGZKgwBMMY09qvBR3YC1tuurENNsCydY66XDdE3Beb8Ui3s
RTFPspP0kN8LtNkqKNTy4PN5bDDHJ5VaX4kAf0BU/YJUvOMqt9eljUeACaVEfQiRNQGBdCIJycjq
T/R4ncK/CNo/B8W2Y5gt5mTGESQO/crS6XS0lcze0pHXozyfxU8D8E1nNhBnAg3Uf8RVWZwhRyA+
Rdbq5jGxObrJuXOdeeTM65RUbG6cpdkkAkbbBntbHDhE/iVk+2aEsZxR0WljZUQwMc5qnaL/WSDx
uraiY+Ly1HP+4GtnxhjNpK9SJW3wNIz2O4BNOyuFdPT3dMioy8uKLRvOb64YwymVTddHWoiq3vY5
JPoDh5WfXT9f8dr37zMan5l1KFUt7kaqtwaRZEvSiHQUjqjdkNSpiJ2g++n+Pv4IqTEQGdEVxyAs
C7qC5PEMvodOXsYiyFqnFUE7FxOxvWvYSMRw0WwE2DDK83WzBPy4tjNKjFnAmGebFBpqsvJH6dMK
KZ2AmNZuOBTU5QTbS+nTuRz7D1eMhTDSLEnDDlyNGHsB+vP+ldqJu/18UhClyBzZX3x4fRNjsQqQ
G+uRDgaxYBM80NK5booWjd3ZrzMWYlWauQcDkZ2eXqaA3Kd/Hq7//qJ5QCp0xlqYk+/MtZToCgb0
A8Jfa7Cs1B0fo5QgsrpOZP6RH3d/RoS5j6Ioq0IaEOes1nCk60fMfPwdBYUJfisBI0iBjxA7eJ4I
NqdgeF10OeHh4kV/c8GuFwbm6f9FvffrO47ELt7y2U8zRloeQ/Rx1jgg+alfa9hEoLqce+ZRUC49
TdEUZoypVpgy9NY19oN3/5csMGbZQ5cbemRAILntaG/Z3Cf0sq06OyTGGgMarR8DA6IKhJ37t5ze
9pa4ryiHD46ssuWuxKyAMaWCynj3/Ga+IsJ8/ytlYE1uYAqN1MogEJwmN17vc6daX6ew6LbODorR
6XFs0lxDCemUbPxHEavgOH5r2dufEWD0eZUXQpnM7yR1/VRZym4VzDYDC2c5Ws1hhDWthtpPUVxC
LcojVuqeMsp7mS9cNtqNNOwmQtOTiI7CS61ISw8PikbJEbbgZY4FPQ7JfJ5ELR3XBZWZzbMor8As
uYl/oLRpK86bRDbYXIFSzcgL7xd0/ILO/OdndKS8zAZx5gbv/818YCNPdhcuRENzE1rogZijS2wX
fawqWLKoazle4o6coJ11KDlXvpTDuiDBHBbg+QGzIoCE99La/dNN4dSPhS1a0hON3wPC0fYF93dB
jTkys8ilqSn0/PTsHRyxpCqgM7BMgFYf11WSR4dRyUpe9U1Sz3TQY45l2UfqHXkPLx4NRivhQwRN
73ByI9XX3h0yjRZ65ytSnq7zsuAHz8+MzTTHjdEb8UwHsMkk77jJhIWsiCahy3duDEU7Hbss12x6
SRImnFX41Ns1WWFtNlEQL/LVfymRdUGKOTJP6AHcJoOUhilYA48WJ8A6c0hAYI9E/MVL+Cze0Ddn
Xx7uTEHrSGnjaOZMI6Yj0I5iMfknx70sW5szIkzEKKv+0LYDiMQk2uxGezoiT/LIiYW4VJiIZdQa
0whEUCltdX2IdyX1H6XPx/EXhxDvyJi4ZSimGG0SX0fWvkqu/mBnL5/X5flntxXQX9B5LWJQEzDn
2FRwaTfzXuqr3lDnJ7J3iI/FZtymR2998qzwEB7QCrH/PTyN+9xCH4R9nfbXbzOh8QVtxgP5aFcW
sesPyYyAJu+VFVo19rdYVbBObV91W8C7l5jkr/ptZ6EVHAtkOoWK9kgBFjL8ztMZJCTcYUxD/Uy3
hl1uFSfJyaoi6WF1kLcxFu59lDGpIpK+VQpWs5Doud9nvuV7buunVDkkKTZGuuKrt1pjZZ76axXT
YHhF12FYnZpp3WVYXbJpdNL5nLrogvMFqoWG2UqMLaDnh4nZuywD8ncl4fUrWcVu0shjaHEiFR4J
Rhc6A09bxeznnLhMHX3/+sAbvFiKSi+4YBRBEWR9lBsxO+UVeS5tmSo+yTSc4x1vtnfJWl2QYnSh
xcrGlV6Bm9qONkVCnwGDWNEyoXPdxdikHN+4YOcvyDFqYQYywPJTkNuJH2iFkn5fF/0lE3Lx+4zo
qys1aSZ0jJ6mG1T5DXR0BTQj7lPuyvfXSS0ERheUmJiiROeC4kugNK5leqjXqz/u3xFgwgg11qpI
0ae5iCTSN/224jCwYAUvGGDCh0Gq8yyLoCpIDW9Uu0rIq/vJuW6erszfcOacyj6U+zaGIIeYuXPG
1h4Vl5dvun4R6Bq8pIHVuJWeG6DRfh7ytWoVTx6nE//6SQGV+5JCrEzNyhNxE95jTrpTbxKaW5Tj
Y3lsMDrvlTrWCpdgY9chUf/Y/3/ByGbUjH8M448JnESqB6UUUU3JySEkkXWPZZ68SQweC4xyAz4/
84d6RN5HRFEysbComDPVt/BWuOCCUW9PyPReSmbzEW7RJ+zIvLZzjgHR2arTEIe17HmgIOzE7WGu
mgBDa3AefYs3+3pdN3SR0W8ROfqpNnAjZUlWhProRChdrn2fpZ+JBS5OjNHyIjc0JW5wJ894W8nw
8gYt98bTlhNSXbfrOgs0gxG0XMlUMHPaNIT3COGcFBviQqpVM0rw42JnORNJP8JDU3KTyZyT+pKM
M1uVp6la9wHsYU8V52Weq9RJeBvxnrscY/JVcj8j46lGoHk5BEwjjiM+0Pfc5hjdRQrY+AW4DxW7
GX68dfQV8BE6BUpioJsqn4h2R/p3ThS01FuNuYxvKoxprzNlCn1ThqK4BrHqxC2RfXCwPdcCUnZO
PBS3u7WIpuIcgUV81Ndug1H89ten/SrebHl51EXT8/01rIggFg8VQQTPMclfSus3+qs5p7oohGcU
GCeQy3nulx4oNA0xqXC766Gu1z3+onU7I8G4AAxDFpmcgcQTrk0Hldwj1ynwmGCivQjFIUFtIONJ
ZTkhWe0DnRSUIxoc+fuqpJxJeNIGpdz3IKKRoCM1Xh7mjYOxmPx0nRkeHcYZqO2qDssGxzXSl2py
TAxFUFt7vE6Ed2JMmFcNq7DWcSunXbV30JtoVU8VJz3Fk13GEYRdP8R5DxLGjdPtIpdn2XhiNbN4
dh+1buRmWeM+MGiMPcZAFX64fkY8AowpMLMJdW3Y/9P08Kzdtw63r3rRNH8rxtdj+4wDNRqCOJ2x
6QG6vzHJc3wcCMqaydZ3rnPCuYqvQcEzQu2gYKBXAKHsT05uoOnhO0fHv9bi/nDIZ7wwSl4Lbau3
Em67tBtLckSqoa6ExX0oNIeYKe0qatzZFXl45zXDcySZ3eSnqUE7z0DOhyhZdUR+bXuivV8/P45K
suDgWJ5UjEUJGtGmt1dPf6S1sZ4+/s6+fFXAzy5pWLVmkRkg0lMtB+yWJdHf1fEviTB6r3jlmAB2
BXpfPsGAHdMNhq4orz1nqap87kXZaUM42GbsZoGzBnONcdiObppT+Rw76ttOdXnkfqItzK+AM+Fj
TEFUe13f1RC+524v6Xa4P5wwhXgbD5guHrbKE6XDYIFPKbY/MT36HzMbZx/AmIqo9RMNQACzEB58
19+qDyvyYFir//Ji+ybDlm7VbuizYHbWz+J6N341qWCSMH+7Lu3LeZozMkxMMAVGVpQebm+Aa0Af
3PurR7M1R6eWqhfnl/YViZ3JuwhjMRoBzgy9pL2NvUUeNnECyRSgPPIhIgWsBw87hssZEyiEXmhg
OA4HaDUZySPyijxa6LjYevKXR6heOqegj8pRDXGEeJWmj+H612tGjVteRo1j+9iaXCIKnpFK2lfL
70D8TWeL93/JCGMwME45pNoAEofUdZzoPasdmjxfJ7LIBgYZ584arINmR3ix0r0cqnyFSAFozr9z
gMfpbvhfDN8ZDUZDizjUBSkBDaw8wtZ4Km3V53HHS6IuOopvKj88eqlpKFjrc+wW/Vbu0Ic/N/sa
HF6WX/NnZBgF1VdAnzAQv52skQa3JsHGbiJtm6N7/V6+Olp+OPUzOoxTx8qGld/koBMXa+xQffHI
jDpGqA0Mzc32WJ920UZwVtuaGHgRFQDqxUQ15wm+nMo9+whGZ3NghepFODMr5zv/DpuD9Af4kF8B
EdapxfMlyybijByjuVPgYeB1hKDsDjKmZS2pm5tk5DWPrcXg74wOE+aHad6neW3MTztUJshzZ/nb
6fPz+g1yNIvd4VqlXRL6IohgDK182sk9wcsIwyjXqcw24JqYsJH+YAYewJvRkgOgIdJjB81/ivXP
Dmvm88xXjFkajGU3C6JOVAvDze9/xwFjHUK5wXhTj98fMAtyzLhtDbOiXDkh1nFjCHwcYw0n9FWm
dd58O9zQ18jmoSEsTTYA5uEfU8o2XgW9jKyYAEbmvgaZ3kwEXb/Y88bt/+dIFuu9u0H3cs8HRykB
8DNtSXD31GJIWLgJbotNJa47VIUxtmOcrt8Ux8Kys+/Cqs/mMvT8CjcfhJvuBLwARw8sjkgvsgew
sbnXD03m7Dli/qyCfTVhdNqnZhdvHmOLa8UXLcAZDca6jn0YC30PGjt9ne3FrWQNZFTo6397Z64w
vwu8SkBHsegHgM2KQx8byHFXT8kJgMtPPgmBmQLXdP1yFt+ZZ4QYm6Z3aVuXYjQTMrDIBdOBvDbj
ZQE/I8HEI1jhPEnJFM9tSBKi09Gu6cdA4cutgPCyzIuydkaLsWtDM4xYroVz62J6BKofXhChZfJi
hmWPc0aGMW7mtJoKIwKZ58ma9rf6Tbu/yzlpvuVzw7pOTPFDmrGu4NKC1t00YhFENrc6dE7+2r8i
LqW1NeZEdWSLK3JzBPLD4H2TM2bZPzPYdYQ9YYJY5HjMTs74BJRCcjtR71myOR5u+fTOKDGxUGlm
ZhdpoCRiFfZNYKmkICkY4gnDomyf0WG0FbtWW0HBzsiThdULAvycwKnxL3JioEMDW0fmEXW2yN/2
ahf3aQVxA5qkTue4Y0438zvZl/z1OSHmyDLPG/TUa2Y1jY8hVmV1ldXs3wZSWvIfSES9L08N/S8X
dU6VOUBRaDx1GnGACpmeU7wrG4DMd8gJ8QjNP8TK3jkhJmAcpE4YxrTNTwbygslvldbkPiOTXR2L
LSdFuKhW57SYaDGJRD9rStxZ4yCCG21p1iqntgpYC97SiiVzdE6Lsa7a2EIIdVxbN6PlupjkyC3A
9VvXbbjEk475z89U16gVExu9QaZAvXNGHQau6Q02VUDkO9rYWD/mwwxyYeF4ZBljix5ZyWjMejZQ
k1NtAHJoqa+qjd7lxk6Ow4v0pPMX2y8p9fmRMqY3TtC+HAPPEJow5aR9Gm3DMRzzuX8NqI9CmbGi
omant9xRI67gMPY47JRhpVVgt8IpY4CNFjtAyAA7tlhzwShmIfx3hfixWUVJE11O1FlwHHlGTt87
0l6nqWaT8YEnPUtBzfeJAmzpUnrwzI6EBmMyENLkXbZ98qe32o23u+NI6fw713hirEnfF32jJ6AD
FKK31A6cj8bOjjKWSHBjah5LjD0xp7jw+xykJkdF+R8LhlDYztD1yA1u5l+6xhRjTTRBlcWgxEUZ
q4hofecoyseo3pkoPmaiVSGuriy9c/tmbbavZdH9v2GrkUfFplT1C0cN4MaMUCZGGFZBPc5NlwZq
QgqcqV3gxZ/R67e3rHb/0PnyhGcmBhG3JvjtF536pXckO1v/h/5RwGYCIQsA6isMODGsCCtVaBJj
mOUQs4/znQkH7ZW/vnBJDrHs1UCtXpQxFsZYEL83hdoH1i3QCkTqZJCOW239GDvv109s0V6c02H4
0aR6DDoDdICj/wc7dkm4GR1zLaH47Fu8Xv+vC2AF8Ywae0FDqKqpJ4MatgmTt2H3Z3ra8tCSvqom
14gwpmLy+qoMZrPUYzddSpQ/eM5Z+kiAZWTd3E+Wg9frrb9RVXv4jNytueFta1ksU5yzyRiRJBTl
tBPxBVO31fLd4+7OP7ZEJMd+g7BrxZH6JQ93To2xI97UxoYwgZoG1AEkMtrn5vW6lCzp1TkFxn4M
6jhASOFU/Ff01nUBNTbXCfxctgwLcU6BiUEMeRQbrQYPlSXPoDaTlaEP3CDaJiXPB/8upAnpnVvV
t4ZH23rdZvSTZyWXnubnn8DEJ61gmJOvzSEX8AZiJHJl8snDdufRYIIRI0yxy2UOtdqnTWE39qtv
8dhYzGue88FYjrLOmnGlfYmDgbWnJ3QR257VodvkUdyZt9cvjscQYz6CRJTydDYfyo0zkxnoiMLH
dRrzb1zRZzb53fi5V48N/CQSQfKrSlKsbsNuBU6EwZFxtpYtj5McDiGo9BA7gDtPAT1+/h0jjFnI
1KFeCQIOywoR7JKYTjRGxxSvr3DRHgAvcqUDulDV2Ce5GRVSnndifnpRnGkT36rudTakxaP6JsA+
wgsBW5zDcgIfWWA7+lanA0AgIiLnpIJXP2YV5a5Lm03MDyE4o8kY9UhJ/Mgo4XeBCE9zomNYe45u
daujokPLm7/lkbkrucyLKk5xiIjfVSpgKaL8mDgx1U8dfQ1sYSPOA67dmiOFyx4S4PqyDB1WFFbY
u75QALYpIe2w7qzod00DkeSnbTRw6x9L4Segbf+hxJyooMIYjQooaTIkvnE0chhya1q3MneciEeK
Ocze0PNBCuTZQzmRFR/2W0Do86uw88/8lJFvjhhHCDjfcJUquLM6dpEuxtJnlah/JJv2k8OTDx4t
xiUioM2KKAFLk9MBcTwKACmn0PrmLsSICi9HtFjTPr8rxj3WvZalQNLEqA8QmBQ73ZsVEgHNen6V
oGVwl7sol9FgfV3RFw3vmYQwHhGorEMudqCqrNZ1/VS0t6tmrT2KyaPYOqlIrlNbrD4iXYl9X8Bc
RnKcOdK4MERBjBW8Um42Dtrt+sN+QPfYf6nYnpNhzhIr8ApAG6rz29wkrUqkXfGiv/H0eNaen7L4
zQxzdnED6HjJBzPo6StJ8DwPg+49YjwB3fD6uS3f0jclJqZoxUaYahOPHtFO7Y+E7OcnJC/G5F7O
HAicPa0qs2j9cr4cK9kfMgsI+/D0is1Tq2Xf9c0MG094hiroAchkt5YzWK1dP5Yb8WF47UlEK6vl
pK/nr75yS2z9TEiwciL3oMXPU0aKY4HuzoyLMfVls39QUbG8HGin837p2TyenZ0kAHw0KCFxM5Se
5DyHFn1qQxq7ihs48gmd+ZvuPrE9nhAuSsYZXcbCo/1B1YsEdCtUNF7Kx9vy9u667C2e3xkFxrAX
6GKMtBoUdt4Bw4cUdp1zQzweGJs+Yts9ymWggK0rqesfBw/wcDd97fr9f5neRYr8+54YA6RllT+W
ImhhgM+S7kWSre9404azdbmUBYB4q5gRl7DzyvgxcaeqfpPkptqerA3Pzc6fd+2nL6/7+sX+DPEu
P5O5WG1qx8CflBaIKrWTHnqH8gquvINgLrYHBHTvqziIt/tbXl8q77eZi9SHJtVbA7+dUu6esIX3
1eXRsP7DN4UWYNrtSbHuawtwPfbeh/N9eH94un4HCzMDl5QYH1LAEgrdfEQx2QC1uCc7GIwH3SIO
fbjP1rsXC/pmWzZGD21OR+BXIfqaMDFexcNEZVx1EICD89I/ho8rO6UfAJ8+WN3NfWBh3fuGuuGD
TVvrwT2mlkd9x9y8Xz8B3j0yTgdbYyOxq/ARzj1yoxy/+dPVXJ4u42rabjWK4wo/PpAPnpYvpNXO
f/zHlN2q1bTa97X29BTbwjFdF28JAYZ79GgJvA1q19WeHbf7mwPHvstLTyVL3lRp8nzgt5yr5H0l
o+6lUHteWEKW//qXZ8pn3rWbWsX0ZlMF7GheY+d1AdRZ2MZRENOwH/HVGiGEkxVfyFNeygij3lmc
NqE5ywjQ7+9r05bzx7vkvnGQUrb27/sWuKHjbq88NRo1DsFbMJBoH/Gg+OX5Sv9d0X/M1fWSNxqr
WcewzJoqJMbWRWc/57Vrkrml8/w4krVrf/6lODCaPRpG1gkiDnYglPPTCk/UGMUeCjR+xjp+G4+y
uCTxXb7e2jf7kdxT664le/eVvj+0O7q2Zmy3rRJZJS+O5XwCk+e+rpM/1y2tLuTkKzQ/E/AwkDDO
MYGf3UtLUOGOLOfgbSoiE/sDWwCuU8OevesC8WXazsj1sjkZfQKxLMnGMslmsIS3mLzHKJnWrkA2
lYOxwpTkJVFVKz4e0CCjbQR7Ezi7zYj0tuwT5e1GOz43GW3l3WkAqD+25ab2QSOiT0rbL2x3ctv1
c72+WYm28ke/k7Ddba1ihe/a3CvYp0eCFQmxfHLYlkC2IKuDdA9UEOIHaEtNNm1Cmlv9U0IX5Qbw
C/gLkxXuBmzqxOqvdbL/9alEKNGvjpUlPdSZFd12HlZ43Gf7orHzJ8PJaYPPFf6sXrXoqyMiyki/
VhzsFq1pvveQXErXEvZ9HG7zGS/t4yBuGmddOB8m0TDhukHFjIrb0j70IBrG7mBFLWraSGlob6I9
7YabknQPNys7oEhkYxOZTgOrcKIVed6UBAum4c1yOtygh9cRGrJxtDUk1UwpnqMUsMEKed2vXWBB
3Bvr0LYNGxnpg3nn74oMZYy71Ta1Ae3ZOwVK58mbhg16ExmtQaLmh7GTN2pDtBQV3+NtYOUD2ejh
3Del75Cgu2uwXrP3rHcN0xkrUvZ0/yq+pevtr3J3LC3t6Ubu7I48YH1aZqXAe1I2gnXnbYtH46QV
BIirgDTG0iBbQGi8BuCwhLqGfux6a3RFe9NuH/O3tKbaOrDoqgVuTOgYR/g+u6FGASQvzLWhRQMy
gmUC8YTsnbexC/ehJwowcbPP996Sb9z3x/6XphASbC19O25W9xi42KJb1iXVh96T9VaH8E8CaQ6U
ZIg8qArT9Qcrmk6GQpwKqyuiD4Oam+iIVpcbYj9UJLFLK7aA9NVhx/GvjnbY47SNrc9WAgyUW5HN
VjnQ6e4YOiKR7qvHABbwhMAX99Edjxv8z05PigGHhsxVh2+xfIrTd/X3o4bOILrCj+IkBPocWNnb
tHaAzp7hPyV7lxIHu5Z+CSj2v3t2/tYD4jpBc65KeissbDOxj+4vmnyo65t8d2wpOAWghIGS8DrE
fpRTsTZvJWmXkNaKHz/g5UZI/t7bAzy2OLxjUJSoBXkXXZnU7mQ423Wyzcm9+e5nJPgMrfHZcx6N
W6ysLh5b1Fy3OUaOLSiaSAYb+XqXKOvtRsgsz4dUBnZLswMK3muqvb/GFOixyv0M+7NtrbqmxE0I
jvYPMqHC5pg0ZLypd4ldxYS4G7sESLxpYWbat+VbAfFOfFMQd6QezuYTtgp4pKTZPb4/pzdPqTPc
BYfo1coGZ3JFKEObHLY6+L9u0JbcrAYgI9VQFRVDvqz51IPIEITQ69CDqzhQ/YG8hMe5ISOxmpSs
bnRnhoE3N7iqbYi+b4474tJnYippqpUqUc0O8JFSSqVdeDo5IfD0Wwe9Q7f5pkDkrNyaMKPZgfOC
+OKNce4XvDNRl54GkZitQLscycvJBIpBSD2CLKV7/ZAXmnswgXB2yLNDPHMaougbGAcXutOzFdoH
oN4ox/IZyqJhna/Br3H9zK5dkmPeYP6qSSa9wp0WBfn1W3qKyE5yoAA8thbiP7ClYKWKIis6IOou
2ZKLLpA7z+9PJkG1PxMdWEiM0ue36HWPgIdV3nIR5BYqADNv3zSZo4zLqE39FWgC2T0L4Aax2yV0
PnsOb7wQ5ZK169fP+y3mkwcll6OuQIRi3XO+8mf65zL2YS468Gupwjq3OQA3SWxrRw3A/T3JOWRk
Hh0mFgcEWS7UCeg8OwBUI+RwI9CXw8m34eqIi2VLTztbJA9PLg9fcUHCzvJB+let7Uxx/LgupXR+
vaCYxXu98CJhdgDKWA1FL8zPl6dd5ziBdYrQR5KRXycEIM49ce2Ntt4+BYQCKv59pFvf4rXLfPWA
Mxbogj8mGPdUOSmbAfw9W9bh/v3mxi3Jb4SWzi4nqY0mSseBnOd01+08C6umgP/mE2tCcZR+ru8G
aj/YW3X3ANdAbkPr/hPOerP9cD+OIjzUL4UcDgFCMHdlX5for0nSK9/N1uEEs6sB2IAoWHJuPOuw
OVg9PvXF0dwazwYMq6WOQvbYYJjf8Cr4HG36eg+ciUQ0SVhGPad9UmrzxE39WYq7UKiv5+DZj+t9
kA3l/JiwTj45bOaTXlP77YSWmIAgTMus1rLeQ7wFR+R05mhNsyhCK53g6cTJ7X7B+F875Esb9D9K
oSdCLONjsHfB2jzf//Lv1M3z+mBtSrq6bYjtril5wL8xOYO2At228YF07T5gySZgMlyetHKUka1A
CYGx0rv50oGoyHPFMy8srybS/wqWpWJk4ocrCUY/bVIszcWDpZIQBvXPKxdjooJV73i3vGTNzmkx
9lgL0FcGSLsOVjO0O/ePRx7mu7yuIkvBBVZVf3PE2ObRC9N40DUgPNFDfP+W0uQV0wxcBPgFCAB4
wzM6jG02k1WdmxroGHjw9faL8lZhJQjQbjMAlwtoyceWU2I/flbOdQZ5p8ikQNs6QoU3+TpF0fZf
DPieB6MnvKY4HpnVZYwRROY4hQXYsxKPKCnx/qQQigQaeJ2dxUwPBnWwQ1Q2v7b8XRLSAiPOvWGF
GO0gYXgL/qByBbw4AzQHVXhFpJbv9K6xST5mhIWSo+xLFYVz6oyuS4VSjGE5U2/v7+tNZr9fZ28x
5XpOgBH6MakrqVZAQEqddLRyw5Y9+tvfiLVtPo2ehavjLS76F5rAhzRkQ8Kuc+buxMmLhdGEUh9M
wBPp2wiJ8caebJo9/ifuvikxflTAttZWicCd5T1Fk1VbeLzGVuuKuDCBk5lcTAHNs37/xxbr/AAh
nlVdCLYKSyM9dk5KxNuImFQChL8BVCLCYW7JKZ3Tu6xc/U+sDpOfSmAu+T252nFNZRRig63/cJ3O
0lMMluSbL/Yp5gW1p4Z4DiGRkruqpXSOYBc7tFLIuxQLupKDh7gC7/pthBq6fiwNwjMqS+H9xTcw
ehBg+0sdzBc5ImEU24272kv2Q/n214fK6IMXCQKm03GJI3boYH4Eq3Scx9XxP0zyz+b5+1AZNxDJ
cml24xdDM4pdCqCF3sF2rTWXo1mbfrrQb0qMIwj1lTomAzia94WagM7qMJ6O6bnjPD3nIVaKkKcI
MVDJpcwTUMYVZKJQmaY067kD6Mpb3RLWPihKt9cFdNkVfDPImJNIDTIh8PH0SzEzEq8TYC6/htxu
InkWsWvnyNiSVlmZWLmEG1PvemRUsfOXAkAYBcYCga1JPScE1Oi6g/XcJgdh49/ULq+fj3OVbONF
ItSp7KnwrSOtH9sWmDG6X1h6YHfe5//7TIFvq6uyjMALILfM1aX9WFS5AGY757kGSFiFyYMHnm9d
zn+cUWFuTm/NafKxDfz0ZJKAxgMZgNjqk9qS0SST2KHjP4xvXKoLF3nBG3ORapooaqpCLDvnK6bE
W1WykYt0ttzNGwsXdkbqx6xP7cmhX866lxIRs7GaLVsPvBZchUeE8QOSrpe+D5BHDFeYu+x3hjxZ
46p2eWfeT3fJah5hRr8bLRCo5O5ndSe7e1jvjGwfkSO1LIygWkCvsUTX5DbZL0WhFwfA+o48HbNs
vmGctbiiJTXRy/Pm7W8/it2vAh2ARHdHImxGD1W06yK85DM0Cc2gporhGax/Z2hnmujHUQS7MFLM
Anr7/WvBDQ+/JtwZq3BBhHFMaR/16AcFkdJOj+ZRvWkf/a2+KdeaHd7FmOmdfeIxs93dgFT4Z4uG
rM/sTkAKnYwYtOAlL5aeFxffw/gvM9aGsjbwPZVzkG1RJevB7o4NGrR44+Xc82VcWCoYRavXIGV5
cx0mBgby44P5m/diWjDvFxwx/ktEv22iBSBzePO3tyuITE90+7qsLKrQmagw5k5uS7FUR9Aobr19
ZavOHd7wnFCexwdj7GJdinyxQfb1EN2G9h9hXeEJ9l987sVpMcYNYzxyVIngpLRrO7dbG03YcO8p
f6HyUhh/ToptaE98adDgePsTZpSJsVN2Pkpux9xpHosDj6+lpMcFMcbImRN6oVUBpyfdSM8iDMlh
Y6D6KVkOhg1f1O148LeJpcOeWL/bDc1eNTenAt3bikpg2jxCy802OCioQ6EIZnvOcet2v69L0VL6
6+IjWYsTdHKRzCeyGjCs8CtUUPzCrLPRO3nnBvq6VUiuWGG1BmZ8JN2EI5k0Gky0EmmS2l6E4hEa
58fCjgIrmrZVcVeXa7F44Hzm/BlXbJbB2KwIJ6k3DcoOIvW22i9/N3xVPte2uANAsBsRigN6ey8B
iBI6Txziy6qmGwqGLFRsr2EuctD1UcsDXORI+9dn1Cp70qBgnlnhtj8kK9T3JlpMxA5P6g08V4s/
jUm/M63C4nzJTOnHMWAHrI4wZyX/WJcpyoLiC9gsicA46pAol1AGR/X2o9zcDm6IUabfqL09RETd
YQrO4g01LVvq7+KPyFjqTKk8M+jwrFJaGn9g8Wi6gZI+cLhctDpnVBgj7ceFLmU+jluk1btA49/I
yvNwcZc9wRkRxkQngISSVxGIIJJ40jGkE+I12J9Ecnf9yhayIef1MhbNuhVLsVIL0AHm8L38oOAF
6F6n8L+cfWlv3DjT7S8SQG2k9FVSr+q24zWOvwhZHC2k9l2//h7lwXvTTQstZJLJYIBBXCJZLNZy
6tSyUbtYimSlpyq10mZWTzxq3f3HN7HPvRXfenW7JButm2jtrTLIGDE5Q90Xfnesf7nJbm0OwuJV
+7uWP99xkbUOow41sz8aBu0eDsoj3XbIUd3esWWjZzLdoEiQGcjR4ppdSIkNEmdtwXukTcEtErza
3NV9YEXgVltbsXe/zfGYBnSWgSyB+Vrtfq2o+LKTefEFko4bkQibSY/657chc0AlGB473wZyYW6r
SxziZ2frDjyUmLyc7VajiUVjeiFc0v3R1g1l4BA+tGjSPmROcNo43WazYrSXYK3APzNqGhh8atuG
tMg4iVo9Mqsed8wAUqGLcaYg03CHDLPYzvHeOJaOOXnN1zZx6mdMEfSLEmaLJCCLpF/5E/69L9ZQ
Y4vW5eKjpMWj1MMmKjr4TZjZJLhrPL+A8L/+elvFli+MpepocFENXf0zi+ZCxTBrJosFBog8j8cJ
laRv7stqoWHevk+PgYVngBCKbgN51HmAoQhDFAzzSrI3+u4bD+KeHobHIXUyzOp9f1gD0i7lE0y0
xOs4TuSBDCYdaI7+dVMJRP8c/+av89zZObMcu6ft1593qOKEDjurDxNwN0/RrkiclS2d33h5vSAV
RR3C0qip65LHO+YkHxKS9jClI/orqme+AWfliWB467B7WutUVmcjcEucZFbjXC1ii5c96GYwG6K8
2w6g8A+AvnKVnblGh/an1vdJmoa5CiZjuC4yd0+YVX2ZWdCXyhu2yXOTuiFzKaSJ/cY9ffs2wRnM
vxF0RP9a2dYlNdIuJEveTRNMQR53df8/Wnwgqk5zZgMjcH9pW80pkeFbeRKXbuClQMnlDEc9yJUW
S40C56yfhGMKh2ybNSO/ZOWgqrbO2Kw1VFKXjk+TqEAgDjSb5egYB1hmbm08pAVmGJPvg7Wliu2i
1c61wfWU3wXiW6rsR/Y9iTSnK465Cnhj1nUOzfdqhGZ+svKBC71+JiDWfz9QUrBay2O9mG8TrhLb
8mPohOePAJQZ30KX7EW5Tvu55IxcSpRecZpknW6F2HkdzHflUdSwyrU+oxCV4I3Sw910tlEQitwO
Pj74KFZZbZf8Vw02kdiU2iZl0gdEsaKzMcEHmOCrPD3aaCoY3DtlNY+7bKn+CrLmPO+F+bX6apya
WcdeweyOpqg37hgbe5s9qeAuPxrQBO/uu+YXbps5ydH+0pzXclxLVTgc7/9fqxw16J3WcVLiE/yZ
z7w79B/lufia+dMuPXxHFynG2+83yWaf7IK7tUTSkhulGZSiu1Jl2idC3EkEmhDFiJC6nLNmwPqt
4lkWmsOhvhcypLM0LAEMXg4Z5+ZLxt05l3KE47J7QV7SAYRG8dZSHss35q9IuVwVqGXRj/3UoxBt
+imisBksu/kCwvborHjqofyxWvhbfHQuRErWMQh4MQYJHllvHmtWP2BiNzjH0GoMrVkng1mUZuoY
kmpSwzYsaU/JJDpMKTHwpB+2MXEzD/RH9L4/Ne/JcVxJ7ixGc8iV/58w+ckJ2hT8KTWEvTLkWlAb
VjG+SQMxkVjzBBez5peipF2kseDgqtX652DX/AKBVHSnsUOdb/G73EQoxw0v5m5C2rFvVyotSyVO
TM/9u0rptbFbMdI+hehmy5z7RNs0jQOchHhogMkAKnzNSVr0/C4Fzmd8YXrSrEw55pXMOaZERYoR
Bg40a44C6OJ/eblNOg/00y2mUcmV5YjJxtQ2ZwcQVCaAU80xxOD+1Lx9tFnHFSwGmnAUDA0xGP6Y
knbqnCoKGGhgVQYdQGCrVbrJIRWf7mmKGchO1+Z24xUpAwlpF5Rx6TSiUisMQrRauglarfmtK0z9
eXsb9FnsJ9cJLbfWPCXZ1v5A/i42nExcydWeD88CIZvhqu3bqB2F7gxt79hRvrXAKSPeCQhYVXTW
WI/J9LPlTqk/CJSIxJv53RbAtJvlD6E+aJmjjV+RutvU1TnXf6da6QrAMrUfvHA4ATDc4ZlLq91Y
H0DVwOhKRX7RcIMgB142OKFseS25mRDW68nwjJGDCf3onrIctKTf+ZP+cnvXlg/zryS5MFcyNaw0
DZKSgw36b3RihD/G4cgxCwun9x5HuwRZrf6wInahwGqiOvd/C/zTjnhxWLO3FoKcbECrowqMHep0
untsVjP9S57OPDYZUA0b81mZ5Fslgz4RBTXk5xiDTKe7+staLuxPtCFr3aUE6TJYupJztM8MzywH
XlUJHDpuxk2VoR0kPk6nwXa6Q3ZfGK75pkUHEe2CAn0tGM4SO+2wBz1b7Wq6R3SMFu3PBPm0BNo6
uWNxsMKdcsQQyI7eCctri729Gkot+cawiTrRDRWIKlM2inpPeFrgIa289Pe5U1x6KDBvZeMWH915
3e1b0upLcZJJnDKjrxSjn23wHLmdnzNQgrHN17kuYm1+PyFpuprkWNKAS5lSjmcMzKEGUr3H3HTk
Ee/BBpZjvgs9pCDvOHEv9+D77c01Sp5Fx/NSrBQiZ0WbxtMEsTm4rMEHcQ8KBZgix+jh3Rve7BmR
fQ9AY+nnfuUl53yDKudKemnJIs5JF2DAKMP4cEk3c7MNUqsmM7zgh/DYZnK/i91av8ViDutCipyr
yxIEcWGp97jKpfPjXnFQQnExqq9xmid+SnxWrrVYLDqAlyIlPyJvNAGKKCxs3Bgf07O3ffe6k+GF
X7qdsec/o82KtVryxy7lSfdkUDICJCfknQvMV4oL92O64xj0jYLMHJ/9Wkt/LsXiJpicVBUXk2Aw
97Xv0Ci8SMcOLpnRBcKLGCLUIW6Eq0ygb7y9tmUd+StKCo/7MSCa2lpIee/0t9p0SuYxNGkpIPPV
tpOxIm3xuTFBcWgwkEdbgNBcryxsaBxEBlbmwbWtH/Nj4OF5eaR+sooPXN7Ev6Ik2992o6L2Cdyi
EdM2h8NYOoEHdAFKaNnGq5+UA0ADa4qyFNheLk+6caSchhgA5zmwJW57F25+tt4E6ES2Wr43Zh2Q
H54LUXIQVJV9rSs6RIkUetG4qhF5groqcFjTkbdekYmN+DWk5zyP3bb1mk0/vSXW5PTgIMuOunG2
e68PkCE8xvXBDEOoslu126B17ffWfha5H9BNJ3420VtdnO3o1wQCk2w/8m0EjrFwkyPyqgLz1Bv3
pL5Lhn0gVsaZLsaWQFoyldmmoYMl6FpbkDi2LAEW5uc3/51QNweic+M+2N7vAu1z3ipI6Y/XIe/p
pTzp+AKi53WnBwO4uUegIG1wj7yitOcdHg+PzP2y+fqNjY5rumJ/bHbgJ8Ho5PAevQi/bt/JP07X
p+8A9gMwO003mSF9R84x7jaz+vH57Q05iwkEquD1m/aAKgxoG3FOzuZ7AjRBt3sq3GL3G5PFUYv0
H25/haRgjGDLkV/9MxUXbqicV540O6u7gSUnI3lqiKfr70l8TF5uC5HMjyREJ3KChjAaFYqFZGP4
XanO+jg6Gt0kw4ca9nsFbb1iWONPkDO6/5NJdfDXI4aZYbySVgVZVPV6kJza4bk3vyh65dlVBY5m
a6tPYLUzyeBEFSs2Zq4zJMBcxHKbwsrqI2KaFYuxuMmMMButigS2fjZiF35woCQqb2p8S5yCyHyK
z3mauEPQuNxaBSJcG4z/LftClPSoIA3U8pbb4BQg0a4mlVOr6u72ac47d6G3/xOBSgfIQTEfAEHY
9WpGu4h6imGEJ70+a5Hl0TR1Sjq5Ik4chb7+B2G2ik2zdB1ejnEtzLbaTmkKCKvq6HWgx8aotmAD
3in8YBWI+W5Lmw/i09KQijHojJI2ZUgWyhBdw21IU9KHgHG3yo5i0t3bQuZP/izEmmv6FpZlS35N
1Rc1prvE/JQ2yruZsPELYWm0Mup6SeVwUqCsYRqmZMnORRTFpcn1gp8wsttJ0jMzSeN0IWChWbsi
amnT0H1AkJNgFJAJ6abV9hQUSVLxEwDJGP32nn+9vV9L+nb586X3oTfTQkn6kp+Y6pFJ32Ui8iwx
HguSb3qRbG9LW16NZSGS1AysSjoduxSdmbWwVQOhTorBwXpiu122mh2XYuM/twitBf9fjnSLMjKG
CleN5CTEiee1ExH00tdfyxAo3SDdqhYKXcVHjUzE7fUtKsbMPY1KrUmRQ7m+UJ0QaQEAQXLKUNXv
wURZfo3SX2JKVpzAJS1nf+XIAUPVKXljhjBEWXpfxff1mru+eE66jbHXmO+M6dfzOi9sqsVDFtRx
wk+lei54hYb7Y2QrK4tYVL0LIZJqd1HOY63EVeVopOe/Ils8qZzWTouYvSErjtCfmZ2yYWAX0iRF
D9Ks78HQBVs3bjMFff5m7fDQVb8V9Y7m2mmcrHtBnqiY3LB/iBqU1+vyUNibKdK8OHxPq4e0PWAK
ga26tXgkmFFAWOMMpfl4W4eW3nOEm5ppAbVqEkvaljhTA1ob2PtMuLbyrlFlYza/lB4DnZRDrb+E
fMVLWTzsC4HSzlh9bcS05bBmFdx7u/CShjvZuDJTZfG0L6RIV4NFFhtiAilN+5GF2Ubhe2I/m4kn
in5FsRZvh4m6GNhgKVoHpSSJHo0xxo7APHcs+GnzfVcPP2+f0fKW/ZUwf8HF/UiCQW2ssuanvkDW
oUoTTw+AL27MeHNb0KJBoahhUM0yCDzZa0FRWmM6tNbwk528B5j3wftjj/AiWbkdcpjwP4N5IUe6
8CSP+9BU8Myk4jh0vZt1/hD7Vl/uiqrbjMINxI9IQ9tB5o6Db/fFmSXhQ1PU+2wEcj+vVzZ4UVsu
vke6BFUJ9ERDscGDx6Jk35vsCd3mTlm2u7CJwxWzvXicFOgPdDwwzOaSnguMRQ+o0uW4crZwivJY
IRvfFysXYL5GnwwQaBFMgzC4QHJFKtMLu5+GiZ9M1r+Bbf9Bj+ttnpxo7rUlxfjyeK1wL6cK/pwq
ppoxG78JIJfSzZ44oCe0g8jQ0t1e2XfpMSjfFMz2NEuf5rmHlmnXAmtV61L27d81F27YPMbCoki/
S/c97+0xVUQG2coXZeoOdt5sBgGmFNKuVG+W7shfSZ8CIGootVIRnJ46lUe0A22t6qG3zS+IXFb0
ZE2S5L5YY9IwSiHJFo2v2+M9sGdnJW1dEvNhxZFd0snLVUk6aXOexpEi+CmewOOvvFfWlyH7/h/O
SAdvtsnAYqbL3HXILUV5muKWNf3OMCI/rM88R5lmqlcssowT/J8mXkiSTLJZKUpIUMY/DaPlGjFy
+mg2tQNPqVJPremvsB/PYqh2dpp+GRPNTVn2wET+JUqmjTqRff29bsULT7ptGKqjo7Id779F/bQf
SW07mKN9iJRmclRLQwhI1ty65YsEfhFAigjoTk3JPPZZKNI2xudn/fSSgGepjXfV+FO1Itcy3Vrh
fmsad2Zq+VHYOETVV+zzouIx3VTZ7JBhqOT1M9DmbdGjyoXLlAZ8pyYWPXR5qr/qk1reVUpRrDw7
i8rHACxBVEhM257//8X7BtT0kGimAeUTde0ZpKXbJksbGMVS29/WQbnK+z/VALs0Kr0UURuTFL2j
o64nCmTlwZdOKXYTs3I3F8UTo+xIrPEFOJsNDTCBJ61XStpLjoJ1IVrSyiZqhmIsVX4Sqp27zOyY
OwDFv7u9wsXNnKvKSEVrKurL15upTVECX8+E4QcoEze5bc4ETeu3hSxpCDIGOn6bcy+ipKFTQOCP
5AHc26w5YADsIeLVnrctaNNUtlJaXdo2W7VUy1QJpeD4uV5QzvW6ZJmCQF7jT2ywXC2v1wprS5t2
KUPSQK1RMhr183rC2o2HczNl3qpPurhps2tlMYMAYCQJscpUS01hwyo1w1aE70WhuFHcbpNk7eVY
3LILSdLxjDaOwgwsSNJ/W1nmkO737fNf3K8LAZKSFaUR8CjEfsVkh3ScwwF6WXVh1vZL8ifaiCUB
Y1hFo5x1gSRRdR4xyIxk2/+wGJQ3AOJEZy/wCNcKZvZ505ACi7GrhzwVTjW+TMnrbRmLJ3IhQ/JP
gtDio4igxJny0tWxC2PwX64kMNtA6FHAfP+gLS6MaFcDs2GlXJxKnm+qutk1+kPJm01I16IEuZo3
21DEOjpq/rZBMOltPrgLUUDnh2VmtzAxddw7WgSHDgCT3lPNzladVgu534UBxnKKClD8oHnTx+Dc
iqTyzY7HXk6UdMNMFCMshf6+vc8Linn1aZJiMmUYkrFGlA9aYrcfjo2gTm+thLDLG2BiPsCc9SOw
f9cboISYdzu0SnIiKlL5ubFPwpdeATQldPLgtQIzwXBUGOZ4hoCgUOQX/KQnmCU+rZz50mopUv0A
CmoqmuslDzFmakdYjiwDq5Rto2xsoED0/OXft/RSiPRijlloGUkHISNSW7E+boCudhpGVl7mWWmk
gMVA9QJdHaBdZ3AvrvdURENsMZrCzCfgB8iAUQevKVRZB6/b7QUtScJsOBRKDHSfYezdtaQgNeuK
KpCE79iUSuRFbbFVmW+ivf62pPmb5TVhBB3iId3CVAHZsqBlQW+UBvE0MuKxpzXGEay6mFyk1N+Q
DMvdLi7CzW2RSypxKVIyNJjgmTamimzEmGOkZDA+CiPxwkT1botZ3EOqAaENJjyiy24Ur9Qwm9QR
p9VrvdN1Ubsv0XfY3pumMP49NkFYh3ILyhQakhLzt1yYm2DsrTJMYJ+N8aXZC/N5raa1YJxNosIB
RauggThNEqBmnWjNJhQnEVHw7gCu5g52tRYfL5zMlRRJwYkoSqKiuQQ+03ZoZzxa6zbDWuvvohSc
io72ErRbyMUCs6xKVZ0ScQpUpBWnx7I6W0254snOL6Kk1xji81eItBRNRBhNFKZ4a3LWb6aeP5G+
Mr0oacAKbORi0yithbbSZCWCXF4cct2YnKWpGARzrQkoL7dTZyPLTtQh9kiJtuOm7z3W/nsAhPX9
lSNZCKHYYUw7bCJGCO3t7DUCNZGdDy7rVozegoGAIAvZEgpYpkal2wocrzHFVSVOVFf3AejGPc24
04S27xRVdUYeHW5f28UNBJDDIHMHHbIl1xuo220VsSoTpybVtgiMPaX9XQu2oh5L+T0TEDXYa0pm
Vk7JoxJFNGlgexKnfghhxNGR0QixYZycIxXjwdrgrrd+9Al7C5vAbaZjRLstT4TDn211o9TFi5Wt
rXzBYF19krRy047MAPkTcRqqTYeQiGf7+R3r2nglXFk80r9rN+di0YW1UnOMLRi7Wpy64GUIjL1a
90h35S5YdDGaekV/llIFJjEBK9EQqiO0kExXpNUNtrYQp3xUmtc2Fcmh7FU0gqiG5ippmj1YhdU+
ZnrYbaaEJ56lYkJfbyQPZZfZb/9Buyh4WA3dNlAvkq4NTVWRJxO0SzO1Z4WUeIAY8TK+BpOTYemz
A4pgkIHzFf+FN0E6TGvSmgnjV2HkJgG+t8FtYXgwHcYxiodKC7YkqXeB0e46Q3cDsjP47xRFYP7E
xcMQrSj70pW6+BYZj6tPHReDBsVKakR1gCVEQw6ozYrLuaRVl1IkT89EBTofM5wz4V8VDLwznM7Y
6ea3tar5Etbicmv/9IZeqG8+pBFy8yUKmU6LAWbV7qOo3VFzdIGZ0axw2sD7HayY9aW7ebk4yawb
ep2CFw7mghQYnYYqQJrUbpm+oMC54pAt3hfAHWZQAMwuJrJd384moXaoEJxWVz6wGiid2SBN5lFN
DlrtRcqTwjYcs3W7p9tXYynvhIDhr2DJiy70Hu9p3GNfh2CrdMe+3UxoUBy2tPlTECRI83WlWHHT
FpXzQqq0s0VbiTCyWpiHhDpKVzvoi1mPhxalmEjrIlOngudO2tSwTse6m6AzYsq9sLYcu39R+ofb
O7h4A1DoBsaJIOyUW9C6ulIqynHnW/U90qsdWr8Rj0yF4gxibeaG3GLzx8CYSMDCxaCoR8u3ADxS
KQb7ZOnJMtpNo6kHoGT24bRt6JNNDkHfbcJyY5bvSfMfDowSuDeGBgZSoDCu9TOG/x6yuE5PQXHX
hyi99ZYj1oQsbeUsgQE0MANKJCFmpaa0ZnZ6qhj91fbkuS667ZBqz8U8liFec0nn1/7KW4ShBnoL
zBczTTdaCK/XNA7INCtJCOS4cFGyVIi6jeD/1qof6sYurIeVPVySh6XhkSEail9yfAdSBYHGr6H3
tdbOf2YgQHBh8kLAcqNk22XoG4HrvM+TenJvq+hntcFKmYU1gj8WeXM5LUpKGgwV6Xu/aWnyJTUj
/jhw+jU2JnufcX5P9PJX2xDthKls3SmiJj3YeqatGLlPx4uvgG1D69R8XRBTX+93n9Vj2yjR4Kcg
gbHU9yxD94Jd7uzCJyj0317zJ9uN+BnAJxOhtIUn35be/KozeRFyhsMd7vQu2XDDPAMQs48zulJ4
+/zq41rO0HjA1BB0fsrTiSyMOObSDH7zZoDARcEEhvglfOFn40typxwrDLaof4yP/7w+CEXGFjkW
ZIg/Pe/KNKQVeLr9EXi/sUfXscU3msKdNFpDqCxsJYIAA3O2UXrH8cn3ZKqtNk+b0R84OGLQ5ttE
TqGeM/56e0nzkUj30cQUKp3aIO2dYX/X+sHSnKpj0o6+lnwNy7dkDXuxdA1M4BaR8kBOlXyynjZK
a6nOrdHPq3irsNdExZSSgrtJnp0skXlRBi+/YO6kvfXU2v376mz8ggOKDA+C+uvV6aSdRB7bg49g
X3MbcDq7qSiHlTu2cFZoqEMCEMlO5CRkV7cZ1LjiDcAJNTE3tCEPVUzOeV2BghWpq9srWrBnGGyF
vBhUA8QUcrugpk3ZVNYhtpMWndd0tPS6oq+8LNfSHzGLySnHcezhRJHNbcmfHnZG5qQ4AgvA58AR
MX/ZhTMYTWhUHFNz8AvRORFasKGOJV0JtheFMFSRCFChGAEivUYEDVmq0KLRJxyTL0rThRBN+1cX
c16JDWg0ngQ4EHJEOqoN0Xkbj34rPjgHKymCE7t31/oJFkwvkmKouhl/UAhyJinXQqMCwdvoC/qT
KVsTVTEhjoaNUUndGoxkVmTpGuNqzWGWwShgJPO+XhyOqStNEDfx5KOwsEuL8Lmb0uOo/06I5mqa
q1YvLR1WnLClswK+HeggmGA4rJJCDH2mlPgUmGDQnwXGQ2YJD7mSFYVf2kWYWxBqoEhmGvIVtoE5
ivKYjX4BgAwHAXCtf4ixuGsL5vci29xW8gVzOJcViWVaFrLBMrdcToyq4tU0+VncVh9WKlpwR4jJ
+veHhDKAamfgA8gj5KEB9SBonhjm6MdRbXgFtWEz0Ol333FY+1xttPfby1qyGiCZsfEHFQKUCK7V
Q2+M3g6YPvlqlu5J4euR8rPDUGrGt3U5bWszXvF+FvQRvsCclSOAEepEer7qpLUZNyLiT2aziVR0
7XBAqPRXWu9SbTOghy7lKyIXrDBEMmDKQUoBEyWJbNqkVtIEIqMy2jZ2ulEwPaP80MuVvVxQSLS0
zCNhiQpHgEpXbZwYkli0JX5Qq4UTjInxnucs2hY0snaKMMQ9iMbL3T8f4FwGAWwZ1HVITUvP9EjN
uM6YNvnx8GDV6PMRPlcxZSUwETZG6GXZ35a3tJmX8iSFKRCDG2YGhTFjDP6Ygk2zWx1muLSRlzK0
a6UcR2FVQW5MfmcemHjoG9BEazsqzkUjVrZvwVQBBTHXd4DMZkiNXYvKTJNl+ZiOPnBUO6UGqjjt
NlUfrMxhXdg1hFCwhjPsDdKkXWuGsslGoxj9cVATJw6qh4Fskrbzm2KttrkkylINgnwfjBVwQdcr
Sjmv4izN8IYVLm/4i2JgxLtZa55lhite/dLmXYqSLlbORk1vVYgS5qPKVQcvSzCtGMQFXQBeD2W4
mY0EAEVJBpqbCWmSYfRpiw5f49742XbAQzCnWMsXLlh4mHYUDGAo0J5vSFqXYgWRyWF6A3AIKUCY
atPH7bvzOb2DkBHOGUXOe65VyZdVaSJNHQwViwmLhzz+EoR7q3kuyKHqMeCjxJQoDLMjz7elLp0S
mqJg+6B3MLiSqwudnNI00vCkmAqYjeNpr+s8dsKw/fdnH7PRUabAeYGaRr5LiZ6AdphhdVCHMCi9
pEIkbyeb28tZ3kQTIubgFXKkK2tRsP9QBedU5Ik3Kr958L3fxveYUnnolLtxDSWz8EKi5AL/Fpox
v8qSuCZEQo4pYvKBcPBCArBq6oAnY5dox2ocj5GurCxw4QJDIKIGi6DnCjig6wsckHyKRF1MvjGY
AOPm+UscATARAGOxLSbt58p2znG+5CDaQLiBRgHTRHB6kjhbCyPWDvXkl6XRH3XWc2dA1dBlvO/3
BVqmnNFISieuIsvn8aDvddAr3lMG+jsnHu3Gx1DTNQrHhauI0jucIMCeDaQLpauoqZMyak0DZ6uN
CHxUO3G7sqic20tfuBiQAg2a6eRROJaeTqSPszAs28nvj+Rh/BWs/PgFT8eGCwc+VxMwebTqX59j
Q6zQIHkP1ypguypAX9GjJX4Kxg9ozyXo82j4QR/yldu+YC8xmwgeCHjmEM3ItbuZeS2mbMTW0cEJ
MDW1Gx/TDE9BPXnt9OP2Di7F8JfS5DJWX7WakWYddPXI3srXIcY8GgujKq3WzQ/amrTFHUVOB//A
yMCSXu9oMJTQ4Ro7WrHGLzSyRwfhvgzo89j+FOLeDF7Q1XTWa49NXln4JdlofXIqUzh9oZuajymJ
yD7W1yb/LF1YpC4ZsJR4N2D9rj8rmuiEjlroka4/Gto56cHQO90l6dry5+Vd31SQBqDhAu8TAQpW
pvUIMd4ZAFhYItq/GPYTQ82+FOe8+m2qzWsSG65l3wf0qGAA6O1j/rzvEIxynYH1USQNJU0O06nl
zCxxyvUPDAlxQri3VudS86N6j0wnqteAo0sCUbSbW6RVDTnu+eZeBK0joYPgZQUnk2R3sJEowLY4
weLUgrKw7A9JofaeMMeVQOGzQQB2ZIaqQbkomhslg9DbU5+xBqaQiq+KvmvspyleMbefX5MZngJb
Sxhi1k+tk1Ur0F8WQUSebcYRU1173THsV8yOAvwy3wb/jPPFhLC51IrmRiS5MC/seidbJmrFNGAO
iNC0fW6g8osIJnoH++VKguZzOf+PKBv0smgyRHJS8tSacTIGPCWTX/zMymyXKq3XGvWpaganKSOv
7xBShhkarCJ/qO/6pnxIpxM1hJu3IYbhtpheItSVE11SJCishfsCEB5+XS+fI5mkRqDC8dX0G3pO
nHHboiaq7evw1CDR+M/+MOJaXFGg0GfYi5wyncLSogklkx/kd73yGw2K7Rqo8PPLeC1CWhDKL1XA
DRWb3H/tph/6v8dDaAZCVw5KkOj0w4S76w1rUkqzco6VgUDfgqUVVy9qXxUW/2vjEZQFlU4YTaQs
0SKvSXJatGTzMEZMDnQzeOiBMzkU1d2wC+nDbeP1+UG8ljT7Pxe2ZLJAQqGXkKRFGijb2q1tY1Cw
pftjGHmBvaJwS/f7cl3SW2Age6iOHaQlyvFDa9xQd81xUyi724taslQAmKFbeaYRQwnwelHVaKZm
Y81qkCVeIAqvQPlvwMyS22I+F8LnY0IrDvImc0XFkCziUJgVfBhkFxSYDIwf73XMC4nGzBmi0uuj
X5ldPalDcd/zcKcrTh3bK0+PTPCHTNv1F0gKj7ubBXBn8BQ0yVaJ6tNsNe3QPoKwBFGMIM2riItt
HHia2PDGHcga5HRxr3UVM6cNQK9UOQIN2trouwZ7QIo7C1iD3Dwpzb921M+rNAD0nHO1eGNnO3ah
pKbSiaLpkPGg/fdsekTP02oCfcly4ByBZoC+oOoi3YOeZE2DdwJeitftq5fbivLZBcL3X/xwSe1T
Q6vDycIPb5Qjzx+L6DxR9GtubktZvMqApCHFBh8ICYHrXdJClCuLOIBvW+2D3DUVvwcLY+W2/fa2
oKVnA/Erznzu1wUk91oQGVmgNgUEoa5zVqLpXgT8A739r7q2D0CTryG6d1i+kj9cUjSkOXCtYUHm
etG11EQRHQdzG3jSee0m1VnR7jPg4//D0i6ESHtokgQ4GvAQ+kNnvxZhu8mHbgtqArewNNfi2qZi
bJvmfMVgLdlFxHFz5RKYU6zuem3xWCNZ35ew99UzZV9o2Tq6cY+dTRLEC9XX24tc2km0baG8gtIe
ys6S0dBAjgtlhTS7Gd5qJfSVoT6lSnK4LWZJ6y/FSIvK7Kgpy6ggfpxtzM5NEz/JkM9+vS1lSRkB
FPjTRYG3UrbBoc11VJwrjELZC/VOK0FFuO02geJlu3CN4G5x4+ZwFZVR4N5lRMtYGrTsNTxfpobc
cRRu1OSrjefl9ooW982m8PD/EBHJyBK7zcoarRHEt+L9iC6tTr9nqLR1fCXrurQa0NWAhAfpIhtt
ktdKVwV6mFR1B2cGRgJD+RwVG6YmP/59NZdSJGWrMj0t26gnfv/Q1h8qe1PGnfbPfTt4IOBZI65H
JhT8mtK1BUuc6EROiA/y03HcNRiU0+7idmXDlgwsFAx1GfTsoQg6b+jFM6Tg9Itx1Ak6R+8yrMFo
Mc4hdDEXcrNemZw/WQpnwbgDeNFMYY0CjeRqZoOGBNegdP40wWVuBg7uq6wanm6fzmeODdRkNPQ7
4dmAJoB2+XpN+HZSJWPQ+WXql+ytz7ZB7mfFydK+KeprVXoByJc/jC89xp1kfgyqDzGerKdYOUb7
HI1J3Alc44feerVYeWUWMpnXnyZtNxnr2h7QRern37uD8B6n3bj9Rk7mt9tbsORDXW3BfB8vjjXh
NibeYYQMAEe7cDr3YQJKfI/Zm0w/RBim+K3nD4a+j15W7YnM3ju7b1eipZeU4+j1voPoKj/E5KAH
OxPjUEJHU49mvU+TrwbmGr1hYrczBtsgdePnXPlSbEFVUynCwbxAimxreOL7ydho9kej7Sp6qqZz
iL+cO9o2ekkei9DJmnJfK8fMQvP25ATZ/yPtu3bk1oFtv0iAsqhXSZ0naYI99oswtsfKoiIVvv4u
zjlnu5sjNGFfwzCwsYEukSwWK64lMVgfCYfPuvpHiQRdJc7IWgPENacOc+/psc1eSKR5+vjSa7aX
o9LiOF6GfNOQbJfRT+Z3etuVdBsrj2m2y9FBntEDmV6tOjmYJyt+1ZqHqgosE+wwtYmJuKBYct8a
vIq8ZMrvbgRhEVAlZKipHxXIa8vgT82ZItjJ5LjNFI8ns3pAcXCqg8WwPTvec/CZxWM+fUl+ll57
cIDfCHsJ+Pz83qK+jVNoTgV6ZJJ96tyBtSn+OpOAuYeeJUGefaEgQLNP/X0aTof4qG9MILy5wwab
5uFY2qNWPgEM/EGZfH2+N0PihmX2kit3k7oDL9PT9KXRvDS/Z3d27lHdmzD2p9+o0b1bBkC7cROJ
E7SSt4RaorOJk2gj2SOGufVMlG5CyuEExCy0/M1lt7HbZjmUDY19MlX6KaMFAH0N+76YwUlSdgPw
26ZZNmj+AftyeSJgr7AwVYqqIB/vEO6HVrBmYGM6nhaoC3owfQ0M4gz5bmRW/aXtT+S9cUyvRSMF
bbRN4dobQz248/fccr1sNDaT5c3IsfSeUgAIe8w3wBjb82RvkQC4VfWaAVTWu8Fu94Rn9jEnS8pT
39l71Za4r9K1CJdEH6je1G6CvkblOCe+82rtFVwLeg8iPpC5xAQ9uJtp2rtDkJaA2kqQLUZpkh5y
7T67NxzPVPbpJmU7mvuRHjD6i26TIxKMjhHSwcNz4Vl/7cFh+9F9BmcHxRY8RpcXIqkpGw27HE/f
zcOD8fDXdvfy14UNSY0EQWWBX4/6BWfRbkt91xP0rVOfVzMU7c5ly6afy2+DcdPVMYKmRJa7/Rh8
/6RhmK5xMF0IVRPfP5K1YNUZshEdJfO9oioPwAPz6Jg80Nw6Vuni1XqL5mWYMYqCwawHauNHUbED
HdDjQJanhM0/kb+7TVpSeQXrblkT7VG1eYziEofqp5oRxJhdVLbupO2rZdz0xtYgJ2d4HCu0Qzug
X1Mk9/ezA4mNRSeYyQssaMoRHrRaNVhZkGo8tVmJHsgsoCVDsWMToeZx/QxFng88YJeiBA2pW81s
2rgd4TvYjy1oPewJPSvUDoEK8mJY4PCqFPR9O4FqzLdsLF5ZDsKmxz55L7reA9rMnhHVG4y3sT0a
penr1rTTy73kKz/7UvhK3mEAJweFUUtwcqKYEdCRL+MpLlJnOytsW1VaF5SxbQeV0mc3VInu0DMO
m5+bm0GxmqA3GWjuu9n1mqLS/KVTTFy8Ydg2aCjZmoChuEniCuATU1Vt0oZ4sJIl8iyLjZCxt7ed
bvaP15fx0Rj2SVfhS6ObHuYZmBGX1xGDD0DkcLvxRAH66OgAfRyAE6pQ62AubNdZB0J20/xmKr6b
3DZutiXgadTGLdHmQw1PZszf9GaRPP5cqPBR6K5BEQ9FEMwUOoIGYEJO41s7nkYSPVburqehFpvb
oSv3aEtt2ClZeolnuHKcEIk5UF6ahMsqBJZTg3ljN1chMm/9JTsCPvJfFgWmL9dGQxtiC+Nyp+ve
GZW+QPd7BQcgSXa9fufohd+xXYGa83CkMj4SvkufdvFMoKChGJGsLEohcJw2RuoBIX+ydrO1YbIb
u/K26+jedD9gGlCVE3uxW1eZANyPzdOcfUazPXysW+suVu+6n+0XVkTbWJMYCW7HP6/tj0QhAowK
EpVLDIlptu98+hP95odB1u64KgQuCxpsHfS2E0EnhtjMiQ0mjBOpI6+cv7uRsk3LRyNhh6H8zmSF
gFWtPxMnKEhllktNE6ypOIDAwPbJfXcAyUl17CQN+yu2HNCUf9YlKMasm3OTA/T9xLIXnZbwRn85
yg1AuiR3aiXagl6cCRKiraEr7NIhsJHGa7kb3qNvpW/8NjHf6XWS4sa6Cp6JEt6nQl96zJBDVPbQ
Phiqp2yGbRnY2/aIB8SRXGXZBgr2aUHetXYmCJv98hFj/OM9UCQkhpmf9icNP1uQ4MlkBmoLTsv3
7j55YKAA+MG+DkFyVLfDAQ1tw1eJPH5jrskTHoIcvJIdhS9x6rcYDmheyp2xU29As3MApw9aKa6L
+5wnutAMsW5XNZNLTWceUWPYs+Gum6CLsiaBtbftXP3E5oWUDb2bqri/Q+E1qV/uq8SrlmA56ZUP
vUi85KTsyFb1Aodtku+SW7a6ROgcajloBMcQMDb8LPJTprSqFLBJnjCNAGY4WPpJA4+kRBVXMg3Y
yTMxgi66WVmmioLLHJ8WI6DvPQ0mZBrYlo1bNwGXcwPLn2yAb+VLXCDZAgUNdRRdyzL+ZJr5hmS7
xNqRZZboycpsEV8eRh34nA8cAsEG1+UQZz3TES5UBxNUiqCVLTzbz+7b3rMHjx6Kjco8JTRbicO7
blH4zJjKh7gBSHJ5fj3QVXLgh0BFkQ1h+rIfXl0LJCTVieQjUF8xdVR/A2aaP5qR5FA/es7Fy8gB
bDDhyKdLxBi1WPqu7iMLz1uThGax6+yvTgFKjupmUe8tA6Cz8Y/W9MwMaFj6rZamgRmfhm43ts8z
/zj3m+puY3P/9yCxDu+3QVcjeg55b6hgJaKUMkDEFhg8SR/r8beyfJ/HL9dNw2cQnwsZn5rEMj1N
evTdTKfsxrL3wNbbFqfkzvamPeCmQvvJGw/G7rrMNVVGhzym1zDjhfSo8CKqSuXEtYZlzdNbp99N
dGc64XURa87EuQj+CWfmwDGY3gyYwDpFL6a/7HvPvZuOicwVW/MhzqUISmsBVArBRz7B5D05bu7Z
mbJbQN1l2rtWPXT9XgoGJrLW8HAN1wN9odB1ZFTE+Qm9HssKqBLTCWAZG7qPNygvOHfNrXV0/XbP
jtPReUh/LFt7F9/L2AT5csR7ci5bsA5OWRFrWSrMlO0YqieYzjvaL9fP7fPgPV8fqv68g0gHsI4g
o0QCSDM7yGgD9FvvySHdgSZx54AvwnxUtuWWSEoCXNk+LepMoOAHlmpuTn0NgSNIY2XIR6s7dvbj
gqZ3Rjk6WV9ix8oRI+7NvTb9SBR2hxOU3KmP7qNr6xA0fmqjOZoY1qE8bZvH+rnbxG/AWDowjxyW
fXpsgvxoH5rDtCv2+mt253yL7uZT9yBxDVfvNtpqAKsCeFNM611ePD2LzF7PsWIL6N53hWJ5Wl3J
nqk1bw3zNWj4As8IbKPwChP0I9YGPzN3m770T+aRbAA4vU9v2rvuMLCtRCf5z33a2jNxwtNrZHZO
aVVjyvF3t3efetw8Y5tutFO9Hx/G1+SueHtC/lfy4K/qzplUwfjn1VKktssVE3D94wbtkn7ZPOcy
hkmJmI+o4sxSlupUDdSGGEb2SvvElvvFvJtlmfm1NBPaMv47so/3/0wMgN4x3+NQiGn2ZRmQXX2w
G8+rArBtBNqxewLBEQAUH6xN4xshO2pH8v+3n6JvM8cU0GpDg/20X9VplyRgt2wnwNhK3InVG/AB
4YoBCDSc8A0/WymmRVWXdv10apYdmkhRx55lA6mrNutMhKD/YKhUuwgJ/tMEbr2ku9OwlRKd53b2
s85zINr/WYWg8zStWTYTrKIMR5DwfrNAGVbdVuwRXXPvtoqpUXTMS4R+cD9dEyqovO3Etlb0WBey
56Cv/rHczG9k1+6Bgrd1btWfcHjtn9n+aHxDOKHUngyiYaUdDK/PfxuLLvPLszP7YcrdrsUHzPed
Zx873/5l1l43IpnjYfL9bZABlF/XFmTELiXOXcvUtMY+AxKCKLs03XS95IVbN19QRQ2MVMAkEo6y
jBXbbC2YL4KJDvtLGT81D8Aa9qQ1/FUnHrf4P0nC+akRyL2iDlcs/zIegYa71Q/1PtrXPnBK/sko
w/lyMB/LQYyFhybqlkS1hwEGRQ/uDeYt1DNex7vlqxt79o1zHH/Zgx/9pAEi3SqWhSurL9CZdOGS
x1FSmYoDTc1KHyQu9LeLlN8hfs91D1lG8tT86ippMWc1UAFYz39rFu592tZ6w9Dygz51VDbd+EY1
AgNMrveTofqkaD0yh5V7iIuvif3DTRLPzbfReEj7n3lcfY2rl2xid/1sgCdecnVXPeGzLxN0rAH4
FjVrfhrtV1NXgJO0WRxP/1mlYVz4+b9FqudbIagaTYHJvWgMqhZtjCbQ8Co3/gFleDyXqPR41f6m
LoP02T38i2H8s1Ixl6JFZrYsEVaaNYfioZ1jjNJ9tdttzJ5b7VdTfGcaXC4S9tJeg3Xf+Ey0YCsG
xcWgVIbjV8Po1g47H2jufr0ZA+I1wXRsPV1iOVbfmTOB/JE4e8p611LTaFSnU0yoFjTKhKnESDEk
qZtVD+RMiuCBp7pWzHo2YlnZvtU9DbGFmx9NaaS7lnM7UxmxUGjNNM/jgZtaIEccdPatVO8HzfSy
yDNqm5flqXJvzExyNbjqf3rUzpYnGCr4PKY6F1gecJNy372LtmQ/917z9bpirj0kmMkGPQqKKjYG
Sy7PqozaJCv6ZTrROfXtacdqeI0yGJhVIRhXwfAeEK4g6VLIpGi0yjoDkbt+dGvNb/pQt2TDMTIh
gpVLKOBUrEhHiGt8iQdQztqHvnq8vltrmm2dLUSwV1ltsrjTIYNET1H2QwHR23UBawbxXIBwHGM7
Yk5CgwD0V5HZH8C9U2/s5oBBkYliWE3yIK2uB7krDDiiCI6hxcuDyepOGzQKcfVB8WXQEKsHcvbj
woFMiZXldMCP53uUBF8VWRuB7PeFw+DZyGlq8Pv6bemF0/0EeiKvCbM3LYyfe/83/mN7/XRWTSmf
T/q//RKPhxAy9iBUP7npC3CA0JgXHXun8YfSCkgHhKjuHXBn1fxUNy1aBFWgq7aDN8ffJN/Bt04w
DhhD4V+BJJ+LWe/Lc2uj2Owzx8SFKtLS8Zll1G+EpMkx0+ci3piFZc9eOqpoKtMKtXyKkhpM9W2m
adMhbx13zzCnXASK2ag5YNlKcrSsarrpLXeI0SZWy/r4176Xz5Ri62BrPs1AkYwUSj9yte4wJlwN
pfKTNk2x02N39qvISk7OYsiGQVaFcmsDVikMOYkFz0mf1BSI74io2Is+vrndoalNxD2/avPp+nms
aCKfI0cEwLP8IJS7PA4GbpZiLCApnwwzMJvE3md6S30EBq5E61cWBewuoKYD8Baxr3jysVErg6mi
qxbcL2qTY55zuQEpV6Tcznb5fH1ZK08Qml3RTIJUCR9jELR9dlsz6swIjfdM/YrMK1qt3Ds+kmfQ
OzVbAgBpSPKvK286RqxABchRJwxXBMZmqBRhvF1TMcngxttyyUFaDHK7wwAIuA78JrvrC1wVxzcS
CWWMzYqxfVKRio4VuoddQGYaKJIovbnLVfIeO63seVo5OMwl8VkWAyPsn1BXU1KCU20stJNJI4AH
t34yLX6OSXbbXJ7bXlZyWjs7DUB6aBhBrynm9C9VsqkTx+7R0A4spWWbzvu+a90gzZQNiZ1j51Sv
ja29//1ucoAX7CT6ygEQeimSObGqgoFdPeW/jdL4XfYN6CZ+arr1+x/k4MjQdKJhFl7M9fZp64DR
dtBOJegJ8vkNg+q95nVdI3kcV241TAciXwADa7wb8nI9mt5YVd4zAC3S5NVx6+24WAHgTyVKuFaA
x/QwxmuB2WAgKhWOinZ5Z6MhSTvpSr2EllX2QYkobKtN2rQhLnM289R378TNFMDksvjALCJDfVzR
Tk4RzMGwwC/1CVxh0PMpTlErPBG0p/Y52xak3pI4vu1dfZPkv66f4FrEfyFOsCwg76Ym6Cu0k5Op
fo2iZO00gTn9gAl1i3xn4wGyzdifKnubgIj0750sSAfOP1oc0dtoCgHRNGtRUwGP9UQ16jkRnrwl
2o0uQbv0bV3vCtX8VSi1ZAh25ULivQbWDZ+7ASGPIJSYRtdh96G1VfIMRt3qa8WMg6I+U6vYGnYt
6TpdO1ALfY0AsIBAS7z/RKuSyGVo2AWwU1BlaC6P6pu0ybdlF4NQ1YokCfy15cFxxZQvJxlSRRRb
PV90ldqlfooTf1FRCUU7YNzcshjI0e1NhgaW6yq0uj7QqGAsDEDsqMJeXs5+ngebouZ8osvgceBj
98Yq0n2JruxSl4FzrbwTmMj5T5iY7LaXcSKN0+mngWH2h2kNBpoQ1JZpmjz0TManKNgdAkAfzF8j
oYjpUj41LmjKYvQFoFcrI2zN3k+yewfZoXH6cn3/hPP6EAJUE7xEmBfkB3a5f6jcGk5ktkZIxjfH
DZex8+L0Jo8OAJViVA2uSxNO63+lwYmAgQEw0ceM/FlGQO3ahjn6ZIT5kiremKUbfSi6jZk6QY0C
+tIzSQpCOLH/EYj5afwFlSLa2S+X505TC6pkzQjRVpcNYYtG/ao4xoASvL4wIYD6XzmwnEhe8vCZ
b/PZwgww3BUUZj1sM2PweWnLM2Jt2F2Xsr6aP1IEZa/T0cpSphthguqp1e04mOQUNx64n68LWlM9
zGgitgA/kfVp24qubLLMNYzQVFS/RHN5Si0P2BnXpawv548U/XLTYvRx4pHDckzL2o75HUZIPFtr
Pelsr2w5gpIrCYYuqQlB0D4MbTwmzRfiSAztmgYA4ZPfVOAbYFGXi1nmJbV6AxepQwsx8ropu8/N
QobVt3Zd8TQjYY2CHWYeBX2m7jDy7jkzHNwnEt9bKmWPLsD5a509xYoBHCJ9mg7Xj2nt0mKKHn4W
0v94QYSVGU09ZAzTd2HVthvSvkfK44JiBibHAlAQba8LW9OJc2H8Y84uEommrshqBTqh39bpN7M+
JK0fWRIwjrUlEVD7OWgHh3EVKYUUBvAkm6ZmCACcL9a0WTBRot8A+GPf6zK8qjVZfLYOIbpjwYsU
jswomhQkV6MZJs8p+27jBYyNX2XPNlkt2bsVFYTqccBuFLUR7PJrcLZ3uhnPJpkyO4yjpT2gyRfT
JQWYwK+f0Mp6uJVD9IXWIpg64da2LdHaAWDVYVwNOnBurJBprY8aMMDTkAuz0vj1usAVlcBINMhw
AVCJaSRxGMlazNzOs9IJa9y+QAH9n+801gkz55gJm2VwBqvSUGlGVQgodLr4RPX52FHaQdrcW0np
I88H2qfJKqbBn/SF/ACAZWJIXo+VW405T0BV4FHkLYiCXR+G1JjNBa+U0twagMRYMNRXHbKK3NEI
zXNxK1GUFXsIfibAtSMSxbSsOGDclJiOKjvLCCPgBNn0rUwmf5lkScXVnTyTIryJldEvTUNhN9CO
ZzC0U8LBHilKbf/wWl0sR9i+TJ1yKwN0RKiZCxqJNfpmj0gBOlEjHYxbU34HR4UsEmw8SmmXV6wx
xoQOWQzM3n7amUuozOlDEzOMCRRgGLhzDQzwUa8BL05L2Gm27o0xUGI/SfZLCbS/pjEk/i9f21kG
kDseugPSCOAyocUP2M+XH1TpZatGdWSEi4sYLfo9F7qf3gEyZonCuivB6zLG+7+/jwgoEFUghYcp
FOFcp4bquV3WVlgA/sYBkSTLn8r5PUHJ8rqgFTXF6D6HIIergX4uYW1dNTtqD76KcFbuCLpGgQFp
S6KxFR29ECGYzGyZaxQkejtMliXdkco+5GrOMPNcWB6sDZWsaMVCg22HAKLNsZAhFLEZYzYmmU4A
+azTND65c116RhVRiYVe27cPZGne4cQJIy51gszg9epZboVxn8GbB3JAmwJDWBY+r9wFAzUQKB3u
A8ylIKaz4cTPYIIIE3OTORi+RMf2AlqdwXxRQQt9XRdW9BzC4F8jaobnIyodQPQGIAS3Vohodkfj
3h8B4t7+qOaXrki2Kqh18i//IBHQCGgQADgheh8udxHM7zEzKSTOsf5iJEl+HErjpWt7B83hYJB2
ijQ5sFlRggVIr8F14SsvggFyZcAZ4J21TVXQy2rO4yjNqBXa5taK3oxA8dVhPw7HTDZLtXYDMDSG
nDyOEpTvwjIbuEmRqvS4zYrhlfr3aUi8Iur83A2vL2lVXdDShDkxBIAAfLzcT9sdJ6Q4IyvEYNWm
V997481pH3uA04yyWu2aKNgMVGEMwwGBgWA43A7AWjBRdogerdsl9ibfdiUHJGbruOHl5K3/yRBO
qCdOVmh5ZYeEzdtsbF5iG1AB7TutSr/uExCMT7sujh6yVGby104MFVSkwHlKF2H05UYO1TTG1F3s
sLTBSbIYTqCPkW/17j3R0t/XD02sdH0s81yYoB59nLZLlc12aOsRTXeopKjqBgTM9Y3DNPentow2
ICNT+8HN2ZFhKOpW6Yb8+8wUsk00gqRMBB2P/S7X3a/Xv211H0wLOJ4u/oV7fbkPWTJqyMcUdhg1
9Ofcf9djAATE5fcyknL18p8SXlkkYABzC5Q8DoYt6G4WNc3/PBMgiPOAnqloQVQ5+75X/EXzkqrx
Btq991O51bW366tcezJAY4oMN6pKgCoUVmmm1WwD1MkOMbu+K0bJU7G2h+e/LjjzVmQpml3g14E5
AdyU3C+WXfFyfQX8Joibh3ynquEmAkbWFqLvnizdTICiGxJ6F2OAe9KP/xJ9Y2tw2RGewlp+msGw
ir6oVOqEUXmiWAv42q8vYm2jgJYE8DGOZIpH9VLZ0nmKHa1pnLBNOJbRHO9BsCEFmFnbKrw0BPps
YeTP4f//LIKb7Yjm3TzZSFTtEgx2PclZl7l1EE/jXISgyjOIDMjEIEJV4p1D0IXkppuIALMi2+hN
7LeTekjb0QeG6N+newDTxMNgEI/hEgn+wlhESFxwu0WjTZu5gdY5Hsh89YFJbPPa43kmSEzTugVT
cjbosFmYea4YMCNuFA0JOaX11FLzXEOSZFw9NeBfIzUM8wD6pstTG4x2Jlrt2mFdWx66d7cxidAc
LEN9logR69havxhjtkBM0jrkvuy0cQ+Crp/g6Zb4WmsmB6iPaMJHWAVILcHkKOAubJB8dsLeib2y
z/yxlWH7rF0nAvpURKAuwOtVwe7MCyYm2yWGTVBqXx87sBiFpZ55vZT3Z0US1A1XFuDuOByxfXWu
pwS1OsUOHfXLCH97aU+ApgG/psS1X/E5LuQIShD10zKUGVZUAB6GPGKMzxucMnD0cHYGSb5gRRP+
yEKbseABuOMQjRVXOLU3PB2jViTzibn/a4vHQT8QrSBPgEqgsKBlTpirZngaYCjMgBpVDWjLpfW1
du68VndkPeMrWgdcNcDCApEXro2YQnd7jURER+Kl6X+ih8uvtKfrC1rdtTMBwoKyGEBakQkBqfYt
L+46AwOm8eG6jFVtA8g/sMWRHkOd79IU5GUfd/VcOaHVHzTrN5oy0jrs0L5wXQz/VMGIY6/+iBGM
uMkMTWkHLKWw02hjtcAjBN4G8yqqpX7XzW8DHaxDY1P3KSlqibkTq7bcJzQRNYPBBR0hmLUS1A/8
x0mEOS4SWmiX0Nm8rxgQvV8QcXoA4tsnyZNevg3WIzMHySUTO+w/iRZMk94ozZI6EG1Apmb0x7Zd
dlqSBw6s1M8KaMlxNG1iw9xXbnHfRYXEDVhfu45GCk0HYAy6JS8PeMxBDNWwHA26ACQapvgI3qgj
kiCAqbnBbOlJt5NTVtfAaiP0keav18997Y7gkeFYzZiGARjmpfSmMHNG8dqEOusA7lrouZ+qqszd
XXk/UQp00QoDFUamgpu6My9kWWhBy6YlITxDb2q/AetpO5qPGXB5xnQ7Dr+vL2otxkBhARh08BH5
AIVwMS0MSClTpBLghgTT9JSTgFIAOO5rNdqDaDbo7TZYyLPCppe68Vo3AbKWrLCyZr4RzoHxEnQ3
fG8v11x3A7S1L93wNu63kbpnrU+UoJC146yJAZwVCvJIKaA/RvCFczSPOfGMFL0y2pvRZXv0ymyG
eFPb9iHWJVZizRhh/gZBPSTa6Ou9XJMzNKB6HU07LKYaIDAV6pFFZ1iHUq/trQ6OLsntXDOwyCE4
KE2hww9lw0t586zESp4aCExdDPeoVm14yOkDNS2T0XKtroyjlyJ/jbY0kVeBAOvRchlWNrMeLU0O
IAJGqnlNfJOktuQdFMeKPmyOdSZMuPJWD9LeDh5tCLpCwCuMc2Hva4sCtU4BDVMAdEbmscbsAiNO
6Uabyo2lZxgn6fVnGlEVKAZ03o5Govtj5GgP6A9tNlPRGEdERdVemTMMyqcyjI01S8G3BpVNgHrY
IkVIgoKt2gKtPGzo/AIK8AN2S/IOrIuAYwVGTzgKYiEoT5pqJoiVw7Sw32ut+T6rs2yma+2+8C4I
jvjLaXOE+6LHeTf1vYW9t0a/iLQdGYbTRCI/1lqA8iR/N0vwcdTIafMgBQU0hHuCBhd5mQLYyw6X
ctRuLYNj3M3uuDPBrPijmCYWXjd9a3qMsBXdp9BhNK8Iy3OHubOZC+c0AcyQNaNDr6NeB3BEt9pe
l7R2WLgvAPrHwuDSCUpcKmhcHSl3g5mTbmcX19K2GxlSyOp64NQbQJVF6CC+HHWHKQm75i5WNe5y
nQL/EDB9NaKwQjZJs7qgM1H8ETt7pIiVptpkowyJhmIWpCBx9Ehpy6Yv1kwanFEAglu6jZKH4Oro
vN0iBp1W6Ea17il233mJszAAa0WykEgmSjihcSwYqqrcqaf2bixt4g0pptKKaZH4wWupS3CFoc0f
NSw0YouclxHmBXPbzBB8VQ8Z+604fWAXu2Lapk4OvMF846YPsQwmY1U1kL9HvR1+qyFGr7MGHDo3
g1CrpsdyMB9aQh/MBHCfdvf4D7oOb4JDAfBOYUE1kiYaZ1YgV6OaxZ2RoCSo/uV09YehQHTMgQY4
satYse2L2G7dcnJC1vSH0W23WRR/qRP1BtQRP66vZs0EnokSve1iJHmzEIjKze5o2e+p8VUfmi3v
v5Zy6KwdEicDwV8OeyZiacNPYEjSECcc6SYGzHEJbONNIWvIl0kRNH3RVMykw/EMNd2rl8d6CpC/
run2+r6tSUFjp41uVqCEfIKEwRq1With8fShvEnTox4b3jw1voLerL+WhKIULB6CZB718S85M0Ux
WYii8XioBhuDj6DrFfQxG9KXpUfcRhb8r+gDPEjkB5HFgwaK2abIjY3ZaBM3nLp0Vy0uPBCcpj8r
1J/y4b00okLiAa2YWguD6NB2AylwkA1erq9CN18zTNQNLbt4b9IS6EyTImMGWQlp0Z4KfxArAqof
EZSiK1urHMfeDdvB1wtg7EIzAFm5NF79ndab6ye2Ymst/OGohUApgu9yuaJSg1dB0sENtWypPTXT
Y6+z0+fatHbXBa0dFhJpJuIKXi4X34/ITZolMVo3zLT3rjq6rbK1Iayguu8YX6/LWl0U4D65MGBM
ibTJcMlrjGrMbhgPj2hyq7TbXAaAvnKneJz2nwi+3DNNz7MkBScEw765po9CyTYGCrIaV0E6JpJL
tbZzCIZ4/IK8KlzsS1H6lJbN2GA1zPnBMuNIX1pMKC98vklWUFtTPfSpoL6soYz0acK9aKntMlSz
QpaCYdJPms1ddiQ9gJdRUbp+Rmv5A6D6/5ElxGRzTtp4blXsYOGXx+UHOjjdx/SQMm+jAJlLBjG0
dmB/xAEf/3IXx3imVAF0fugA3aQ76c3N9NVWf11f1Pr+cfRcNKGgXq1fCsE4g9KR2XTDcfzepV80
86V0g7EbPDe+1808mGTEBau6AXyx/xMoGCRmjRaJ9cVFR1jsERuoYtprvjxQ9YY1ncT4rd0qG4xd
3PzhIfmAdDtTecpUbUaZzEUlPuzGZ0Yfxqb3r2/g2inBNeeXFsicqCBcbuBiT3NXAnozBHaar1Wh
RacgMn9L+dvX1uJglAXeLHAyP5WXKkxO9VoHRY+SPg/QTFo/uq1a3lZ6tfuHFWHoAKEGymWol12u
CNyNbbWYEfTO+IJBLo+mj8itJP9QeeEGAjUExN8oMAqPRm32dHTVNgrbKMgtf3C90nm+vhIRMou7
epABQjreU8lHjS6XUpa9idlJNcKospVtsbvdgWh957dmlflAfq5utCL7quuk3SCXtvgjoGOPFXWq
3VBqyn02aywwl2TZlYmhbgyWozfLUOdbPQF8TI+Z7M31D+berZAb/mjkQDILrOXoYrz83gZIjVPv
uFHYL+pt1MYPlXJTRU8FYzsLpanZ/XZd3tpl5I0j/ydPsGhRlsSUAT85RIu9C4xplKm7+C2WkaKs
RS3n6xJ9U1XBfmlWFIWJpf9yIw0MQ1kZtMicoLUF6PgaQpdom3W515qyvMDaxUEDGi/uIfv66eKQ
pcjnHLNbYTq+AV/NU/ofpJblOtasAMCdIQYxBbIqgqI5QHc20j6LwnJ2AIutjPlOy41vfWMCUFSx
ZeBiK+eGsSc+zQJCE9B/8M85M2zaqLtRn8DoWNajnv5uBsZvqQ3iskrGSbzyQCAa4z0aUEfMlwuv
kFsv6AquCyXMQXpoUsBPlrOvsZuZ8WFk38wjf6GyV33lzJDzBPqhy+NAPO2X64sqUsxF7fB7MKM7
zEuU2JMp5ZoMTMtzbjKkrbG8SxlNq0yZMptKmI36jmG4JKr0rZtvrt+wz1J4qyCSxpy1HPRQwvbF
WoMB9xqKoeN+xYnpGSAZ1c2/HmC4lPLJlkaai06eKLSr0Y9MGiQyfrLPCs4loOxrYVQdZDOCxkUq
b0scqygsAG1ovEZjEij9bcke/mW7/ojhin+m2MOolpGRUtyjSmlPqWsuRy2q9rRyZdDCn6/Q5YIE
U5tOnZkOIOALHaD1dEESWDt3N/3lTCYeIFSaUIZFvsZw0KwtbFuZdnBAmO7yEa0yIr6qbh10VGWA
bswNibez4p/yeWvI0nirE5JDl5vXGlNfanUNLei35XCvzsy3zJt5LH2l2Nr5Q6E/x6OyLVwq6Q5Z
eWe5ZJsjyFu8w1M4NkQudVdb2Eza/dCyl9bwKgfsC+W2tne68bgk265Bh11K7qOHqt2qygbsGe50
ryb5qxmR57aUTat9Nlv4ImyGaqA/EoN4ggUBI5BlpMjxY6jrewUg9tT2GT3i8Zle9CHx4+C63vKf
u3y40RiDBAKmxzAvgpt+ufVILrY9POwIkEcwii1TkiCjtSnxNVeMCXfTOZsHgnlQV15KGRU1Blh/
h22eYa7yDVxCr5FNFa7sHMZQ8LbAt7Pglwk7R500HxUFBn9ppq3b+QX7gkFm7gjWczDPP0vn1/W9
W/EOwO6A/DaadYHWj7bdy2WBRcnsq75VQod2U7tpFA04BQpGZYCfsvTTD5u1me5h3qN8VlCYGvwG
7bs9psV79+8bGbgCuw6ecNCbowP78lOsjjUKqSwl1EoLxfmmeZtMJhs4FKGkuVUAAgkeBITGqJt+
iuxmNrkzNbBgUni6Xh5MB4xJ8ISMmfhuvy0qQMHdkv9H2pU2SYoj2V+EGffxFYiTPKmqzOz6gmVd
IMQhBOL69fvI2d3JULCB1ay1TfeYdVt5SLhcLvfn7xn0ESMLe6FgXuvvwYP4CQuSF7AusO7LTyOr
cuwUjV3ledDPOX+F4prbBtDvuP1p1xz2sxVpOxmfqJV4jvKssLfWfTKgrsrmDRvXOTNWslSCkKCg
YyUfCqF0XOMpTWOUTkhxODjDt7wOpy/13488ojizULYs5A8owktuOoOuYJi1Mo3z9ADwcEjZvTfn
gaD//P2mfbYj3RlOa4u2s4s0znIA36bm3Cyze2zjtli5/y5WI4VsMjdtatnYtjyf0Rw51/0xsWy/
ykBFs/WJVh3e0T0cbhOgZ1uV/KAZGyY0t03juf6nMHYg3sw192go2pNlnjJWhDl/sorGH59bvTmJ
sdnC38n05h9H7vMvkD6eDcFHlrZdGr8Q2wcSwfDtISyfRUQcP6MBIygdBTwJ7oKy2bgd13Yat/JS
HwCx+hVrQKMXi0Bdn8aL3t60y9v/ljgcp42TsHbawH+Ppw7Konj6Sg/3GdwPIGQw0rjgj4ztXHHI
hg3fXEkDQdr9bxPSPTcoll4ns5nGSxFRMbhvGw9OkR02x37XbiEwyAB17CxwJTmX8UA47WSEZ3H3
NJFzS36PPOpYE5D0XfDHRCVb4KAlEZducESR/zUov3OqGXLQXO2yuLJtv59/N0oODUEsMFnIEO5q
LfN1ULEXeevfPu5r8WuZz7VRikcB/SOr+5TyLn1XKMvDMOVsT10LadLrgDbyZKKnd++KLXqytU/4
2Z7kJXVX4t502iz2BBhXpueZJv7CVLs1yPExbSnvKFIiVJFwq+P/SI+SBlQTY1sNWazTozW9sjbK
7J+DW/vcuQPkDKlwnd7rEKWsYm3+PlZfWmXflP2BNP/Bufj8Q6QVOyRTMcCiZzHvoyL93uov2bjh
PmtHb5F6t1FrwoUqq4sWXj7OmW5kMYOfdIkeqCCi7PqtbtWar6An5oIuA/MjGBe+TE9GoRu5Z6cE
GlyhVn8fWfOilcc87pzunbpfbzvmmqN8NiaddTczOR06N0P6DpbJ0Yyo9pRxX2+73f/PkHw7lBqQ
R62TxYTQkE2/taIKzFZD4UTfsCTvHybQcH8vUwYo+EB7Sr5aO5xmI8mH56baebm6b7WQNWBvMsJs
3nnJxhV79SCTzUl3rNBAGEomOkBZwkR+F+hVqGU/Zudnase6rYXu9Gsie4tsIGHkCweYIUMFZwyG
c1C1hFjApZfozCKWlRjq88ybfaFAsNJ0h5iPShmAqOjUEfXP7Q+4ZhCvLdSIlm4tRqsuDZYa571N
Sw3IWUiuVfaxUF+cDredRYKebMn+rVnDYwtFNvSrMNIhfUR9qJ1mMJj2PFJSBVbr/EgqdZ9w9030
0zNJza1HgXwXLXKayyCrjvcAoDYyYMAtWd0yjEA8zyoNnN66q4z5RVXqM+raQVqIJ6NJdl3jbtRC
ls/0OX5KZmXwwETAiT1RmEVi8cdDkuKp7cvtD7dlQgrROTgv8MzMUP+l+rksuj0anhtHTo6MC/wB
QHQU2HGMwAUgfS3O0owJh6Sxl5b72fEOuC6OhL/eXsj1J7q0svjMp0vUtD3SJwVyc3UsoLxZB5Xh
BaX2pSgoZIDRqfPu0Yj8ctvo1tKWaPPJKGgbE73vYNQQmGlNgQStd16jbZzmZYMu3QBLAwYUJIjA
TKKVcWlloubMRgtWzKr1Dd4ETjsEmCYt8i1Y1pYlyRsSb6oUOlVpDJFTVBdGdQd9FrrVVl/dNUgM
2Qs3EorX0noGqxJjy2DFgoxS5YHXpQk37+OrmgLcDoXKBd2DY4vKv2SlUZjqmiNy4WF0AKtPFb91
MHxcPLX7imYfM88U03MhOCOeb3vF9ZmCZTgx0lZUw0DPd/m9qqKCiInw8L0yvURyk4P2NTed/W0r
K7uIKgWyRuQaYJ+Qq9d2ZaZtgtss9vTqBA4Fv9PSE7Ufb1tZ8YgLK8u//+ThqZLpFBxkWay57i6r
vjH7nHVsrzQbo/xXD8Tlc+H9jgciSk8oOy3L/WRoNFhumCUSGyN5pwJSL5kbWtUzG/80/KFsvwtV
8yfrNIwYy4BaZvm3xCgf9lEQBooFm4oxt0v7ANMDCJtWBLekFmaQPq3Gb9MXIPS3su+177ZMACw3
MzitLOmM6Wnptl6Gl0SezIeqh7RBrxwd8+nvvxsGERe1VGB/8Pa8XM4I7KBbZCOJNYuA2cUJ9OSx
VYF/3tIwWHMQdAXweAGbAOaapRDY2RV3hDuR2HIPECE8IWZkKiTDx2Sj9Ll2qsAniio66M7QA5dX
lDYpraCXECdG9h3yvNTX1JSGt7ftKmFDiV4FeA6uiN2DF0pfByQFUAuvGI1L8a2cnoUDrn2tOxXm
3qX1HvCPYG5yH0+YraGgj47WZZRfcNj4y4YA5nKiL7+YLibVTQ0jjxVn8i1IKc7uQbUxlP44KvOx
ccjBYYEgkem0e7VrQl688XxLv+R6kwEgXHQiANoBkEtmi+IkSZhCEhrXz1W8RVxzVYLB5mLwHdUJ
9OI/3PJyiZU5MCV30iJOS8wynDyIYyfxKMQd6enRU3cU+Dvy4FB2cLMD1G8evexYM/0ZEWfDma4P
ISY+0Q3Gqxsf2fzQM/wUbbhJQK7TT2U8FT8N9gs4yWbYiGhrJuBJgPkBZWqhf3q5WKJDocADBj3m
b4141O7/Gp2G3QT/z78NSBEzywqrBj9xGSeW5StNxHxtQsJ9n6NQf/tUrC4FzLqYiMNFCtXZy6VM
edKVYmjKeBDjaUiOdl09FKZyum3lOpK4y1YhnQfuBOBm6drkc8dbYWplnE322UR/Qy9+QFXkqZx+
3Ta0khrAEs7YUpnAI1ouuDiEqemU6Pg0RRsQMJOKt64C0Qo916INNAgg2SaSyGQLFbd2AC4MS6/3
ObXdSclh2GZxNjR+X38j5pmN5qEoWUB7JWT4Bw2gcG/g4hHTH6SuNsqFXnx7C+Rn8OI7oE5D8xvU
BAub8eUXBSkVQNyzXcZNL/w0T/10+FoPJxuhx3QWEuoND1q195H/A5wMSK+0cDBruw6KIjhv2vTN
ZB14zAtWcZRaR/s0GFoezFpV7PPa7I+3V7qETSms4v2BgI72ElIMGU5e1L0ygkkHtIGmONsFXgJO
6Kohcc3XURk3jK0FcXCBebgIl5IXyJ0u97UpLA5B9bnCSSmRrAB28mjmjISCJWGuDCwoO9LtrdLs
QkzCKYfadYo7KOfwk1aX2THtJhq6Y1VsDPusbT+aszhXiBigYpJCxYDBx2pqGEK6V92ZifWttIuT
USSniSUPTfXIc8AXb+/7qq+DtxbQoqXBhY705VZY0BUfBbGr2NEexrdsOPQGwvvYHND4bdJD32R+
3T/ZzlnXWn8BydCX4sy2GAlXLjS08TB8tDD4AVMlOXrdAJeTJlUNdXsMtM1G4+40iFttXCdroQu6
7tDfQBMYd4qUNXSaWep4O9Wxe0A76KVwQnXjC66F4M8WpANkWBPXZxUWMqQgRP+Vzc/mhokP55SO
CgpHmPvBoAfQ4tbiRZ8uxXbo9AHlnSqeVc9Hd8ZU3pKdPvw0Dy40SyoWmslRz1R/qHbcPhfFOzjS
higBvW35Z6rfqgfQM8zjbugOA15clr4XKrost91qZR+wxRoOGEpcAFpJ+9ApAqS9GqZz7Xw6TN0i
AwDO0Yxv1VmvZpURIdGNxjwr2NncRfjycjPm0hJaZfYVnvZm6TvMBe+6GgARvhPWWf3ByAtDd5xZ
AU1CZRO8sOJQF9aXf//pU3jVPA9Vhrq4Cr4q92EeHhTtTMn7f7CZy2vHQ00UDTKpageFQToB4Iiw
kCh46FC/gxZBnm29eGR5SvdjL5d3OF4Iy2CydDzUCnLuSoZQkM7HlkG9LX3sUftvPX8G3GrI7zk7
5POAF2wdeG5ckT0wiKBBCyAm6RP3nH8j5DEd990YaEz40Gg4VO6dlvCzMmy06lbiBV5GqA6D7gYZ
oswtSroB3FO6U8VFDRooy8VMpGB0CxS09nmBBQMhkbfo9cggA+aN89jbZhU3w3s6qgcCxuZ69jP3
z+0PfF0UQ098ofnElBO40OS5aFUrqEu7oo4b54sHwCtp/7gJDSYA0bwfQ/E8JPbG+Vy5bi8sSlE/
H7siz9D6iF3wyTVV2EA3mdE/elOGvUI2jK0eUtA6Ad0N4DWAkJIDaxkkCmZzqONpCvIaaszspXae
vLYNOe+ClNgvVJx4b6JmYT43ZKM2svZYREaxkCLhfgF4Xo4RBRB3KMMgl6uZXw2jr5LsPnH7feMo
TwObvld16pui/1qOLYTd23nj2llzVpwqVMFBZ4YURwrY2USSPgNMMq7URNm3XVO9Tq2ibpQSVqws
jLQAaeO9hMtUOr2enRV50VAWj03r7AZ3Hk9lzrWN1GnFVVEVQfKEl/0yxCbtZavYjef0JouF+Vak
D9BWPiSqdtSItveYEzgDkBD9X4ImEZcAkwOqEQBTXHky0xxvaptDOamJS9q5ga3VRtD35hbt6MqR
gAF4B5hyUKz7EOH+FMuLOatSRWmbGAQpX9ViR9L+6KRDQOzfm0iDlevxwpZ0bzAzd5sa1YHYmtB+
nM0oa6ez5Q0bnn/9seD0UKNeEEQoFMigRqsqVdI2FY9Vcy/EaBxNvTH3fMzPec4edMK/d52q7x03
2xrdvM5kYRmkt0uqBVy/DMEpcBAmyJPxeCrPdY4nkveASpCS09DwYjXZmvi53s/FHBAIy8Atau/L
2fj07XivA3nm2Dwu7bDtI6V+AGhmI4qtbCZ+McBrKEigmyWPXXPY1ryi6mJtaCIA4B7d9jslEQgk
92jxfa/JzthMb67PtLd4POp1QOUj2ZMix8AHHVIIeYctY9Z+GnI9UAQAmrevn5XdwxS+sQwfosqC
UsXl7vU2rwqtsEXMnZ+K9VxZtV/mb7dtrO0eRm8gALLwL+POvrThDbQhDrNEnBtaqBIFiSrNzn1b
BGcopPyhLAXYaEtyaKVaDVy6Zy5sLigg4H+XVqE3ZLeUdl1slcZj3XlAKxonr099NH+azLqbCfEp
zd8EzUI7IWGfP+RFuxGYV+oYy69YRFCXVi9eN5e/ooRIdJ6IuouhjBDa4w4XpS+KXTv9YxoPmqL6
dd0HDWYCbm/5R8S6fChc2l2+yadToVC3GYax6WLxZ3BD1/SpEjOQ9syh9ZC9QOkm243oThm+VwXO
1jNl5da9sC4rFJXpbOHShXWVqO+8/zUMhzQ1/VFrd4jiU3sEmRY4cEITl+7thV9H8qWPpIENESDD
RVD3ct0jyptO3nNYrn5Z1kkfTpShoyn8uW13t019VCDlPf5sS7+0BTJQSvECgIctnEwHljx25ks1
gMYAIhhghp4axWc//jGGx6pNUdG4K72faELyYTduuNnWqqUntDmhr9+mfRfrWX+yPLBBQEbeei91
924yyYaxlbfCsscohSMsYT/lRyhEGByQHJZdzOxC/+Uag3pGvciboPGr8j9iFgMPyJR0846C3EH4
bpKrGuTweFXvzX4QuznJS/bUdGhRpaVl/mirnBU+GQvnS11WOgMxAx2s3Wzr5NnMud6GoKinykFT
C1YestoS6mls7dyIXKXKHokxVFuM8bKWLx5EWCQ0WyA5gRwED4HLj9sKj466NeHj+uquPozH/NE4
OsfkrO6g4QgZCH8QBzv6Uv+wUygJh85GbXo1fn3+AZInE26M3KrmLu7eWL43/fRZ35U0Gsefs3rM
G+E7J96EVNtIWK/fPVi3oQOWgtkEDAvITs2GnIoM6xZEFAGzk8QXelUeRyfpX50ySeONU7Rs5NUp
+mRQ9l1a1dwDzVCcjw2UfpqjDhyOo5+oU4cdqo7l+FKacwA58duGV+5XtDgwdIC/o8IqkzfhnEJ6
S9O7mJS6EdCUDr7Vz+n+tpWV+xUFCgQi1PaQMsv3q2J1vFOdQsRNGXXkn0T/rRsbmd5KGQ8PjE82
pDvGSVJHTaFlFNvWm9rHTXHu+W7Y1c3dAMqCNgIQpv1m+yLS23vevKcAYN9e5Gq8//wLpNum0oc5
FQMVyNLPWSrueWuElP/OKGaid13kGl3EB/G1o1tcDWsfEfUfuOsyMw+epMtTyrJW9xTeiFiZXfVL
nSN9wWRA8u32+latoKSASjyaRKiXXloBR03aMJ2L2LJq9VTovDlZmCTegCeuPJVR1UMCCwIIIDLR
Xrk0k/A+Txg1RIzZvb357h7soA4g0f5iBN1DZW74v74cLPngfTYn7V1m9J1gRBfxQDBya5GRgjV2
FN/Nwc7CmeXijnFlfsQoIUb2Da2KDDtBHUhzRQDCHrKb57QLUdNQHzC+naODXbqnYqz6vZrNw75V
MIdr6knz0lCveKjVGfTqKdkaIbpOsAD0X/Dq6B4AGXDFxT/h6WO2xO3jUmHZL6MpsqAauPZUD6l2
N7cswRy2UYDZAFoNIOBhc3fWwCb787aHXB1z/Ao8sz5GpcG0J7+2hOH07ZQXA+DjxomAl4Rn6anr
ttiSrhxxMQM3RI0Oonr4x6WHKNkEoJYuBpx0q3hL3c4ewesyYNbh9nKuLoEPOygvg+95KU5JMdlQ
KpoOEx/iBl3osDDKP1UPRkCzmKBSRerwtrXVzQOp3f9YW1b9KVfVc9eqUiRMse1VSeDZhbKbC7C8
cxRK/jYcfywMbaZlyhgjs9IGVrThY9K0Q4yWg9/oybko+9Ah88blvf6d/m1GukQbgH5yA7xZceZa
XzHanpz13ss24v7qtoEAAETC+pKtSFGJqGJgJOuxbTk/VJCwtBt+Hlxtd/vrrPrCv83IIC3hmdTt
MVYad/rvrj8PEBLu8y+NPm7Y2ViOLGzo0JlZioVP42JS2UE3I2+Fb3f6RthbotpF1EMdCWcI5Uig
ezB8KAVZ5lGd0GQcYjVvsn9qJwGjacaT3h9Uu9+ZwIiHCdGnENJiW1WElRWCLgvdPVBRAL4kv+gL
BhUDpyzGWCht4BZ4CNp8p2Fq+vYHW1shCFQRKaBuAWa15Wd8Ok6ZRrBrWj2imLVjZqy3UKguRi3g
GZYmXMDEy63JnRUfWajzMckJuAaSZmlTddaCQ1CfR6BGjNJvuIDcp5r/JlmN2Yyxm463V7hlTrq5
XG4YfW4PYzwMw95z5tbvwB/gs6QcQytxN+7llcOMAXc4DKojmNm9gk91Oq+MTB3jqiiPptof0Nz6
W/gonPKzCekom0IfwBenj7FdvJrtELbKPTXfk2RLHmfVA/+9lI/L9JNrVFwAla0bY0yLV4iS7DTa
QIdk2ghM0oah1KJjTgYZGUpKgPHLDcAMr0LqmI0eVcyhe9VKwIqRdXN42wnWraBhAhbopV++OMmn
tai0TYRDuR6hKToedGL/sStSblyEch3lX2tBZWyxAHYa2bNHms+iw/eJauhNMZ93+fxUqXx6MlvW
7rJao/uktHYpczn8r6V3Sl0Mfj7m8y4bwd6cgen9zNTZ9iHZPAa3t0DO/P/71y0qKYtIB/Cdl3vg
khHTA/qgR1k2Y2JH9/XMO1DbOw1aFZZFlFjgiSYiavmz6h6qxvHT+YWXB1dH3cnZOCfLIf8UWT9+
DLBaC/cNJMxR7Lv8MYqi5qWCzjv0IQLRvntl7vP6kEyTb9MNU2vf3gZmABU1TAJfVdUy1JfaWle0
qFUscaTwtaCgI9vw4w9tL3lFmJMHzhA+htaHFEmLirOyFylcrCz0Yz3r5nFIsv5ojdhe4lZqPJtd
HtZu+lon+M5WNqiHwRAnM6FfQWMnTsJF0skniDdpXdPsIXAHAYihNwITf7Kf8wQD9xVXQrcrdNR4
wXbbJlqxc91aCT1jto+9BcmDqmq0sBuUF8ug5SnrtQTbqr61YjT3AOJmu9tuJV0gHx8SGC8NkxGA
pV6RtDZOTfthNvWoAffMUbhqEpmM0Z9m1v4zlL17hIaoG44FN/78B4bxEoeYIzAOVzJ9GfWMuks9
PZoVe88T9lBl1Z61/NFRp6ORTue62OKsX/Mk0MeBThVAX4gYSJmuQgQfM7MwogxlXGh5ncd22uou
yc/jjw3FzBkGUwDjQg9BTgdBHIdCvwFZ4+owtfvmkL20/3izTxJ/+GX/oFvCgHLt6MqgtCp0djSh
JzCYG6Ofljvth0L94t3+QolvvKdPqRGKxN8ihFw3i1qKBsV4LFfOrk1GHY1Dfzgakqc+C4tHem/f
9eZeFb72AOqOF/HEu41rQMZz/WutwH8g6jig+pUpftvKHEcVU3hRK0SQzvc5CethZ6mvbo4Sd+7X
nm/UL7mq+EX+ZxM1txqCwaUJnXPAxYEok+qEY51AkntI9EhRXFBQ5Sbm9EGNOgemm5ansgYxeK/a
8252tfYnT5Vm36ROfa5TE+B5r/lSKVrq21oHkAWp+F3Lxy+3D5V05/9rfzAPBZITlPMQxy7DMvEU
tGQU1Eo15s5xXbZipxuddaiNYasOtBY4ltGrf5lCwevSFJAqFeC0qRHNxs4mGSCaJ09H/bCoT0gK
7vSth6NcMZHWBvrHS4MDnWyuU6xNmOw8Nf39VKr7QWkeQJa0z3kdMD3SjGKv2FMAMGfAq/fbm7u6
YjSplvc45ApldW8Ux3u0X4kRmS0A513TvjFVDXVn/s5siifMnB4qQjcS/DWfQ7sOG40OLxrxMqjB
VpNRSXNXjYhxpqN7SKw0MCf9wZt/da8p9D2M0BjvU4dFQM+EM35I4wyHCb2v7eO34l4477iEkYNA
ylpmlUlSL6myudAipyz3xPqatErUgMiF7Ir+YQK8TGfqWWWPqX3kANVWyVPqfleTdOPqWEk+kHWi
R4tvALK0q0ePk7aFYQ5alNQP+NIIP8lumhPgmH5Tj2zFHOkBsvgdrLmYi0J72wNh56XfQSCuGVii
a5Gbct/Sxn1ZTQeX0dfBtnz0nIyEhQQqfIUu/NGKHCcNqzJ9Hnn7RKpup0xbhaG1K2apAUBcAckw
2hXSC6yf7KysFUeLuNq8zPq3zMTAeFF+8Xqw5U+gex1R8PDS8dQZr3q1hT5f2/2l+oUwiHoRPOFy
PwS1beGNyMd6RdmX01lr6a4aCh/z6toWLnpJI6WkDLWi/7GFguylLYPXmQseGi3S2vP00lX+YPre
q31nd2ey2UReSQ8WiiJMieFvC47/0liOT+8WjOqRaUAOpZ8CD+Sy2a/nnH+t0eUb7PTe7qZgAhCN
Y0AheZ6gkHI7xKz9BJAULuOFKqApMjzWs0VOTeHhgKHeFyqVjRKZU2z1KeRq8IdLo9uFsiKKY0hT
pNitmyPBcAvBo61PDloKDLb11eBtYPN65xjZuQa3Q5+EfUdPalP5yRg1Yt4zxv5kk3bwEIGKgYD5
4VcNQbBxLk8ay4AgVk8Q8904ftdBd0miHLBSAhaBZ4AU9QuTQTWStnrUcTHg1bVr0m+k27XGSU1C
kjq/b3+AFXPIRUHkhLoupqjkeX7DzhWNj3hksbT3gmECnxG3jtyqA9JDprTjEy7wYasBuZJMIZqC
1BhlXgtfXc5MNS+rEOo0HWwI3q6yf5QJoOle6Fn5vQBM3nnJ559F88tMd9pSdKHdFgLy//gFi/4j
ZmOgdCvtMwhRPGVQJj0ayZBj4KE+5Sy5EypEkN0fpfYnU/Iv6WCdHKX9jZoZ7vkq6Mf+cHv7r8/7
sg8uHiQA0YGaRYotY1ZU6cJYE9nfSsvZZSYUoMu9ABxGeNaxoc+AMty2uBJML01KIabidVr2JR5A
liJESKjR7J15NmK9y4edO0F1zMzN6ldrYgiSF0YRdCVxfUWwLa30xdBlrLv8IdI9U+euTRDU9chT
cmU/FlnzNHlzsTd5rz7fXvRKAIAtsGIAqYjjjy9+GepsJW/7GmjuiGfmPjeBqLZN8gIZwaq3AqV9
JKAnN/x6HHcsqUHC/lAo/vzS2YGdPJbj3h1/AmUxaQB5omxLfci3bH2W61v38hdKu5GmGUU3Vdej
tE5+mRnxoSQEpsbdNPpJMp5Z8QVzbXuivibuqSzvkP6l2gPBO0ts1cTlrhOi5eVPka7bmYOCccZm
RgK4xy8QqNXUoDdOQ38smqBkIc83KoQye9+/LAJQj6E3pDhgzLv8POBf8kA66+qRarSDPwyP9uDP
wx1nrp9b2kl3fzU5O2pAKqAHWnV7rn2dQNLSZdCAbPZTGgkauOnGr/pQ5ZQdFD8Hxd+lCgMqjctf
1eisqRWG5zPknYqv+kTaXZX2Y6hO8z1PDOVxtnKykPA6cd63mPb3KnWXdtqzljhgVTPtfxzRDaGX
2G7Q1FkREs/tj5nXvuM/ijw8m58gQfGmdQ49d05RPddULx8Emt3hCExbYM7ldOpFq/0HQWcRq1pS
SeCy5ULpcuXbfa98lECG3kd9cHquNQ+aVWatBLVrPxleClLKWtU8H2wT7t9fccgrl8n7Rar0qhVs
umWnG+CKiuzeDBuO/qvtu4xACddXJtuHNMZW10BGMy0OBjgPYNL4luinf8SHT/VU21GcBGTLRlTa
Ajq/vcq/jL1bh4IU2U9Q0U13htlPuU9aWh3RBwcf12zcpVTjQGyQCXDu1HsfWKcB1N0Uv70aSpNV
0WR3SpNs8VWsRAJc/ajaLBp5mBqTbiY6pkXeaL0RgWvx0Jh672eN0EMBfYZAJ8lWZ/46BUNrGd4N
PWhQBiDLvvTyauy1XHS9GSndm24Sv94iP1q54xAwQM8IFDdm7zwpnIB+hZtpMZhRAvqIvG7CBm0a
w36G+ODCXXIsqN++3o73yx8pnVxQ94J13cG0ByZ9pTXVZd07rMvNaEYL/1gaan5fCA52w8zVAlXk
+Y4Jm+1vG12Lm7jK0epAKgWIkUwLYyOIdWZBrIjP9RvIDU+NkX1NiHechXhs+ihNIeo9k7OZdBuh
aiWLwzsVMFq8EVHwkMtEo1d5jdW7ZuRx3Tt1IAzfQf4djNqQ6t0TCmy7j+mH37xK+UYsWWKgtNPL
tbrooSAvxVP50nsSxxYu+BWtqOg9n9YlfPWFTxvX94qLLiM8YJxCQozpdClLApIJhSj0MSLKwYmW
gpfG95Rma7RrbROBeETLZdHcAM3O5VLGUgGge7KsSO36aDCNwMnex+SUpdmOTQlKtZtSSsvmyJuH
NyXqanhbAkEsrauHerbomGtFYxqm8dJkQdxRfWjOdxMamQH//qfcKp+uHA1kQBjDdA0MGSHQXK4S
t0IrWF3akUe+VeVepQcCPospLYOKjhs9hjVbKF2CRBuTG54hy17rY5MKNJHsyBH6gdhoyTUaBqyU
g1GVvpe9/f35+8jvoBGFYjS0JC6XJrS2UTpTc6JOuQdts9XtKnKoayi16vS5F+6dZ4ZlvaX9eO02
4FHFjmICZpmm+ijhfrpaeOOSzJoSJyqTYZdWWh/0Ft4Lng0Rw3EIbaPMA4+PWzKb12fig88bpwKu
gyEu6eCBwmOu8V51I53Tac+0/MhpviVIu9IhvLQi1donBWwptVm5kWiyNyOl/qyBoUTJw8St90ab
hJBUfRpeDYDcvSxqE8Xvs199TnZsi8j12pfwSxDTkTmoGqYhls/waZsdpckVVaRuxBp1V5J7lLzZ
JHzdy9CG3KhKXN/Al7akZl/itU1v466Iqix/gnoWnuH2zigeWTFvBZ2VS2OxhfIqEiKMetrSuopx
MBuLczfSli1VevJOoFoI9j5GQ5FyGgBBqp/T0ga+AYCPe7uhw+vtg7PmSh+EB7CPTqtcHRlpPSX9
0LqRkoEvUO26wTeYaR5uW1ldKTAUALTBXQE4lHypHVJTnSvhRmn+ZWTMz0rLL4zHElSro1oe8qRB
5HPDnPy8bXjta6Log2Ia6g2Q8lo865Pn6E4/CpZih+umbE7zMI7PVqreO9mo3hv2oJ7+3hyoW1zc
huAaw4VyaY4qkF/s6ex+3IiK8jjw7yTD40XbKqKsfbbPhqQI4I1GPTXN5EY9uBvwZMbolX97KVsW
pC8GkcRJDCUsqGakey9TtuESa6FzUSND/RE30RVF+ggsval0qhuBYcZPfvXP4tGYD6B3sraqatc5
6DIXD74jjFLhapd7KVVJrXIUiht59T9J5SOTFmlYTLugGv3B+rsZXjw2kIRhHBP5p6mi0SyFD+Jy
bFphu1FJMZxu1gkPIHBqbQSp68wLYklo3oNYAt1djDhd+lnf2WLkvHWiSvlWj2owuXVQTBtL2TIi
OTOjUKpUSedEuZ75ba/6TLv/fxuRHdkQlZuAoi+qijTQ2QNG1EIQz9725ZWVINXCC3AhVse8pZTd
eRqe7vqUqdFE0iOoFCPS0KAxeXjbzIpL4xWFUIMCrgqO1OVIfQo2XB8Gi2AeP7IJCb20fmTpHTVB
lmS+zgUon9txA425Et0M5Kxgl8CduFRyLw1O1VzOiNhqxJyDbX11gtrgvrdVoVnbPeigYLoRWSPw
+Muv+LSsSk1HMZWzGiF37o8uKUKqVM4+G7d6PWuGAHtxl8cMKDOurvlUUdVOx/4B7f6d201QZd5T
z4eNyLNqBi1VoF8QeK/qrmh42qCRhhkDY6qZc5/lX4T17e9dAffORz0LviBn9xmjKjO9Vo3KpvMn
vq/6ftez3331CnW4re70coldPiUgur5I84KUYlE2Wxb8+QPhUeSiD6pG6UOX3HdNHTa2jWLdWWw8
NVfuBEzPoDu4hB3UUyRPgNjhrOZOp0aK/cNM/oAn+vaubf350m3dajo1swF//jw9uPX7f/bnI89a
CkJI2z+ylE8bZYxaXthND3lSt2kRNME6QT1+vL2INfdCfQvSeOAqR39Dis2NVWac5Zoa0fp3YTQB
OMagzLaR16x+8k9GpNicWJoCOI+OlfQE1MH9I/w4tbJ3Q/2O+YCNVGAtzHxekRSj9TZNad+patT1
7cHQ36tR+NSmobUl77oWQBGioYm0zOGDRPjSkY0JWNEeny4CV33tJ+3LOMeYnzXsfblVu1h1NUQZ
3Aoo7v4XaVe2GzeyZL+IAPfllSzWSm1VkmXphfAiMUkm951fPyfVPddVWZxK+E4baBiQoWBukZER
J84BhcOlqbCN8HBtHPhqxso0g0leBGZYmjUDiGhombBOXR72rRuDMuOJLx/QUfhDbfWjDDEFLXFp
lK5v77hFS/DQuHsAToIPuBwLkYzZIih8HkxtnemuUeE5Cn4jUQfq0uow74xyPDj4UZi6NGOn/UAy
RD4Ho3Pc7r5VfAk5YqW3oCtEUKwWxNJL5wjVcGA/8bYGdS/n1co4JYWGFMLBCqGFh0o1/o1fiOQu
FpA2X4Be3DYIDYEv4C7tLAGMyLBiVuGv7vJoPMSpMblJbq9bY286ndvGkaugRaotomCU6SoUSZ8v
zSu4aEFOA3JwxIycwwjVyIlrJVUOU9u6evetsB+dFKamTW2uCvp0e7OIrHGbZTZLE61DGRCmGXFr
vfSbSB4gXura0XqWJr9qtUIQrS45K6RkIKXAMjOAsl1uHDlPaa1AoOhQhhsd1HL20G9U5yOpqdfr
48+/Hx/Q7HhQYz8AQ8QdbLlK0h6NHfIBHCiAKzuHDjkYO5pWSeUCg+kaMRW4x8XhQeYRJIVofcA7
83J4ZhJpylhgo6oABqtghOhzKHxkW2SdEWSKUBNLxwKQXXhIXMSIZrn1s81kRqmwUQ4l9CDMvRre
GYmAjGuhTIxw4swGd9KzOS4cI0WdCrIFLvBeOH6619rPg6KsJh1iSPkW9bA+/tWKOC+W5pLFfohn
DLSV8jc0btRObdDlxtJ4M8gDiujXYEoexEoQbgrc5tJMgokCmqYI2dnD8HLdFNJr3RTBlgkC9TA1
vuVV6bVNJtj9y2YMJAdBlsyoDy/N4AoCH4rSoehXPGkduvVSd6AiTtGlKwCbAZVKoJqREGTzehbZ
IA9ZSajDKIchqjzIP0bS5Nb24zwK3oQL16aOdYFqKpLxGl66l3Zys2wknb0FRprO7ohy3VYtGpFQ
wsJomJtgySJkjHQ+azPryjQW+Sgf7C4b/UjTG1+bFbePxlVkl5LAIy4sEN42SC6CDIuJWnK7vRgK
QyMDYik9OSXW3dwchSpRyyYYVQacIMoM3KEN8WDqwg43NAhJHMhem3f51PQQ/WkE6yMyxI1ltJu0
rDDYg1l+gq+3JE+TIQjSF02gEsNYUllDL3dhoh9KUWM2lmnOXXva4/5yc5Fm0+I+A7sVY0nFAeH3
WSbFUkwGohw0JYTQ4+ToO1RNX29fFYvbDM90VAzgBkAzdbmZB/S3GKlSKgeqD+2qDI3Uk3Qj3LYz
aX7HDqC1t+0t+VUWbYKyGiRC1/0Hc+MMRtHlykGeq24Hnbt5pRtV4iHVIyNXJBHfijMD2q0VNnqf
oK1CUUtwlw0iBNTSyFm+WUZmDJIx/JZvnRgxj5Qg5CgSN1LvGif81ucrU+qOgiGz4IV7m+LpYAPW
gUeXDYbzyzlW0Xw4gf5TOczrGl3L+1bbEupu0meEjK1gZy5cHuCiZ4gylu2DT7+0he41p7cG2ALy
yzXKbTghwIC6r1WWa11/uT2yhTiKIQqAXgTVPhovuYGVaCMe5QZrWWSHLD9INiC55vvclStb+9bZ
Ah+1bA3FLXh3FdhA9vMz/66gZF2RGkOrcQNnPsgfG0//XdUrRUSit7Q1cEn9xxLn4ds2gfPPYKmH
WLH1s8zeB2PwzFywVkte5MwMH/TSwYnBSYugqbFfwdXkyeQHZL5vLxH7VH7vndvgvG40gnsWkorY
D669KcpNZ/n37ex1vwcqGM3SzkPICTI+kHXiUHHLMzt21afFiFBCK9WV3cy5r1txvUOI2nl5VkYP
kNgS3ZJXwwNGEtEmsLPA0qCMzG33BpygVgIMxEGdZ1cNo90Q9d/bbj06zq7XSzeefw8p+XZ7Tq/W
DWkm5pYRYwAyB5D+5UaU61jv616VDlJWPEjVLpGzo2M0ogj0ym0wM8DCMuQIe3DyTwbQ4UiOHkoH
mlUrxXk2f0NXp0KfFFrvonUXV7sxFyRTF0aGqwCFXDQsoa2Gf6/n6YymBl0mQQoIEpPJ62fXGQRb
UmSEu3ImOP++SlUSxPKOxD40BDT7+1+v0MU4uKkLIfirZQZMELOBftzngBMsEl64up7ZQ/lsrrit
J1UOHnXDRAJzn6/rv74z8NsBKsFpQsqZdetd7rE+pvj1FlZiyO+R03eNV8d6o+M6Gvdt8RlBAdzu
/35bs7w903RCoRkJqEuTlamXkKabCfSKgX52ajAOW97YC9zElW9lA0NeifWV4MNlzrcOEUEpqDVJ
gBjbk+QUmI/GVbL91H/e3gNX/ujSEP+MknPblBoIwgUgXsHj9zWLg9DcoPHQk0UIr+sdjUwQIwFC
4gljurp0Q0kDk6WRBTGOTYUKHo3c+K9vC/zicyPc8vSNjgTJDCMSAU+VAwtSs86yvz6csIJuWBbW
2tfMuOFkJH2f6Fkw2z9A4ObldJ8TwcpcoyrYUM6McENpe5IiXahlgRUBMJUNfp9Zq7pMv092f+ck
oLEewtpVO90nE1CIWo0Ww7IKgFP0xrpEM5IofbG0gCZ7/+qMnAftfpdbn5C2GPs8jgOHBKVhoUy1
qUQt7QIbvCqRPk96QhQSB6PzXsuOx85w1Yny1CIr3H2vp8Qpmhojqc0XoyldKHB1au3ePloiI5wH
H/JmKmNmBBpLMcRmlKldGXEkeMd9sbBdxC5MAgZQCWB8cLiQG7xclUaN4wK65FnQ9NRNbbKdwshN
ddAae3aX3sld6RcgowAzQKAUr6Bz1Wi97psMeO3US+kHNs9WbvSdGpfuXA+r25Nw7cjwPkfZGV+I
/LnGr6cjk6EEjqsISr0BdNiS0nWnmJkXQ97Tn7Qu3ty2d33fXNrjVhaqLJGSWqQIoIu60ucGdB//
Twvcsqa0I3M7pEUwppFnmh+x6L1wHa1dDoG7lns5nIhhYAioZ/Zd7dYJ7EgfivlUF+YKaVHfHAUX
qWjWuFsaJKF4Upa0CLTCWCnGXW/JgllbOAwX+4D9/OxZ4gxFXXRhUgSdshln5zAbeyMVUV0vGrHw
fATjL3JPFrc0kxGTiI5lAcZHvERQuP3el/AhYV5//P0uY/c/nug4cKiqX44mjeUCDa5VEWQENJ/o
mY/1e3SHicBQC4cH5SAEN8gEQXSM71tWGuC4JbQOBxn0xizP/j406LUUkckvWUGQAZoDpt5n80/8
pqVOFyOqCVLJz0r5CdTMn2BDA2ZdBEZZ2GZYGbTNgf0HNQy+UTYf0Ijcm3kROHNeHEKTqGsnbr7d
XpuFTcDKnQpyCAiOAHy5XBuIrNilnulFkMhRsxuhuf5TGofEbZG+E7n4pak7t8VtuMFOVaSGYSue
X+Sq3hnG24g7Wc9FlJTXsDg8GpGxZWkYRIVXXJxtPyFz0ps4oZa0pogIvDntNmVde5pGV70MydQq
eqDE3DXt4+0JXfBHF6a5CUVSKWPMEDhVqIq72PvqiiIUJYXf0t9OUruWRIMunkTVrsXJBS8zGtUR
LEL+4XIhlTRslLQuiqBxR/uJyi4hW6vf3R7c4m75Y4R/pYIgAlwiPU6yDI7gsHzpEogI51Yvqmwt
bX2kSpDWR2sw8vvcJAInCi2TbsKubIm+14piXE20Gt3bo7mO5lkKDeQhrDUEMrDs52deVrVrI9XD
qET0hLqglB1Gq7tHJuxXjLZW19FVwet7cfbQDIL9CE04MARd2tOKTs9B+V8EdlzkfjrNhS/R2l4X
MhGRli1NIPgNWRGG8XrxvrBJO8OstbQMnCrcNGqDttfQ6ICRuT2DSyMCrAjOAxBU9Ejwm65TMnxB
UQaN/TiZUPzES6jJev+2lYXBIHnAoF/AScG/c+vUxtSGyE9bBrq8AY8zLPwXcRcSIwgJwQgPShf+
KiRtIlFS91WQxuWjXdBDQeYPXSUfRq799dUOugs00eBlANITVG8vN0FHszRXnDgLkuSHVLziVaBb
T7fn63pVLk1wMS7Tdev6IskCFPvGPnbRZKHkL7dtXLs52EC/AxK1AJpiC1wOYyaQqahN2KB9tQtN
EKS/VMOdHR01upHBTyMLdhqblsu4/dIeN21gFUbZTIU9B/kK+W7y0vxlsHeySLJxae4QDUEVDzl1
pGLYz899Qor/kMHPghJKNnlkHmh8p4Oc4fbsXVtBOATiO+TDwAQDQ5dW7KSITCkfs2AcdX+cjr2e
r4TJpOslghFbQzFbQ1SEKOLSSFXBeVYmHvdDNXvFaLn6gF6D/jMmo4dmy2LTFFQwrutL6NIk57fb
SW2trsdLPzEkTxm+WUDpYUMMorT94vyBaRSpUqR7AEe4HBqARbE5yirsDLqfoUPKAdOAEEO7MBog
Dxij6RdNBU9bPpW4hFLTygK1pJ4VKniVZUgayCfhUl17OHjpM0ucH53mTC5bA5ac7jUe75xBpNV3
bQCILKgJIDhAPQ5QzMsJU21JQUJpCg9Vts3TZj3FInje9WSxdiQG/kTsBfAnd7mB115TyqZwDlJX
+6n0LcpmNHfne8bOfvvwXLPZMCwWwEvgbkFDEp5/l4OZZqUEoWMVAkbxO29XjvwNBQ9w9oeuOrnS
rG57aY9mZ8mefpbIJJRtENU7rY19Q9RAc70Pkc8CvTNgWwyaznfqlYnTzVo/g+5ssoegtHrqzwPK
BLUjZ9vbo74+zeCVYzRZqA8DaelwLoPUCaCvaRuiFNJuShuJiDT2TJL/UHO0XGTTBo3OT7X6etvq
wgAx0awu4QCYesVmOIBercHLRjqUWr9StSCOXvJIlF+69u14FKIpHCER7nlU/i7XcyzAGTy0yKpW
erh2zNGFR4wmZz2R90778dcDwuZE8YNhBkw8Ey9t2UZdaWUfxQF4Gn9S6z1XntLc+HbbyMJpg9PA
9Yh7Ee2bPLGhpkbw7U4aBU4ZOysKxA+achG43LayMG3g8MUdjMol9gPv31XaVfOEhDQQdndgYrnX
mvtEf1KyHkKrP2+bYhHD5e2Lly6q2pBRU9DpqHERhZqB35+EEpJzdr/KSLNDQjrUmjVUgT1aflam
IKF/ve1gD430bJVwqngRlI4gTJ6JE0PXctrqZA6MUjo4IM+4PSx+BllGGikJdGozQi789XIzxPo4
W3HaIbEZZ/2haqQKZaMsX8uFhHgZXKFegtkQNHDyY0O7HZIt6CoA1gf/52VasySiOl6eSdDke0l5
YWWk9vP2uPj9BxPof2WKpYyV8aqY2ISxlatpnAbEQktOMUanyMhErdnXk2fggQF+IWx0FUVLNs6z
SCke7ARSg20ahICt2cBThJbqT/3wqwBLYQJZ1NtjWpg2kHfiLCErCrgjf4PFUBqVDXC3BVaDtCzY
4xP0s7zdtsH7WDZvGoQCHeSRmGIgtx+szo6T2hnTAGrh3lQChlP8MMdH8Be4Y/ec1W5fv/+9RXTz
4v5AqIkHG5e9nDM1zko7pWDOV37VXTw/Qi53eLDNXF5VTZ3sSGhOm7Eamk1aNSIWLv5Ys/HiKgGL
E1IWYAnhxiuPIKat5YQGugPOiqS1t2VnfG/tYdUN40ab98JAZ2mGgQs02RyjudfibrGxbvUYIik0
sGeItKDLV/PCoV3rcmW5VEoTz6Ba4We1HEJVqm8E5/0qcsCA8fYGHhluDPk7HjErdVJnjwbNg7mz
EaDGVb0xFNp7OiRiVlYzlBu5LSs/Vctuq5Sg9najMXF2+Th2mpub+eRDgbo/Fm1ID3FWF0cK0TRB
Amnh8KInH0JoCGsZDozztX1kQOxGU2gAdZvUp5Jev1NDqgW5iCuupq+pYCKSIC0BfpLvPgJ1WG4r
lQ2l4pei/EwegHEsNuYzyBfDu1T1SugEfGjS9vZ2X/AZDEoPoCNiGBwx7qZ3NMjlzQqWv1Q+6/6D
3KvSPjslL7etLGzrCytcKKp3VpGhxkODND9EDSTAoaJuPYMDqzKoK4uofUzubvxnIv+MiTvChtZa
UZloNGgzY/QGtY7AV2PIfki12Y+aNlrdHt2CIwQ+BJQfOLogeuGDiz5KU8b5Q4OpAEMj7vt9pguu
36VlwrDA7sS4UvDbLl27QdOuwQmiQdGVEEyVE+cODyGyzxVqPRYqnd2yTgTX4tKiAZgCZ4hQmvHd
X9pE1ihu0wz7sQsfJx8qsq4y/yLVZ/Jxe/oWPBA49ZHrwStFR86KszPZpJKtGk/vppfQSAqVsSME
/Jq7MswrfxokY4cUK7mfCuknkLKictiidcb+yt7JYBXhNouUoiMdVDhZUI3pmtABHPTVm1UBk137
vVSf5oa856lgxyztUATXyDk6SI+h7eNyagd9qIBdNZFtCFOX1TtH8hTWJ9u/PbNLGxM3NOovCOZB
rcl+fhYQ5LHRWgNU6wLa7hsQ0GjRXSkq8y/tTLRLfhVv0WXIc7sNmtENk8xsxK61BWABMgVW7Q4i
Scqv9pTziJedakhFA/7F3iVATF8OBgI++uBkZR5M5WMM4b88kj3QbifNkya7cg6OvWKddcARvNdh
60rlQ+GsQsnxazNyB2hYklADsLq10AwdPzTDd4Vsoeu6L2fRa3hp1s8/lM3Y2ax3JT6/T5o80ECc
iyI19NDXc5oJ1vZ6C+ExA64nJmmJnB/fgC931QThe2DD1P4lPWp4Z88K3YKOXHQtXQ8HCXlGXAlc
KxhOeDfQVh0QjKWcB2NWuAp4miTlZ9UlrjwXHuMBMQZgiFryoqQnW5bwtk+BSJ3dvjPWRPp9e0Mv
hAvQSgGoFZckssJXj8V8QAPYZIbA4NTrLvfDe+ps2vl3nO0RIKxJO2yzWQVPNmTlxt+lET9VWu1N
5ucQr29/yRVsAcf24ks4rzWbVSmpEEwKTGulTz5QTg+d36/7Nd2RR3vf77Rj0btp7zZ0XRb3c+qi
5+L2N1wV1fhv4K7VUgMGBHzUSCuvvg8+8VLf7b6396Kj9wWMuTx6l2PlfGRct5KUtQ58pN/5yroP
2p3uK8/OutjjrtunT/F+PvSHdmv5j2CMXUsbMAVvcLY20cPnNjvVLlqhtv2mWOU+GIbXlsCdXt9U
+D68d3AW2PvN5PxcNdZJBfLTPKjStF6n2ozzb1u1p9Cu28hGovkNMUM/z1vREiycQlhmORIVbwaL
f3JpM01MNUnyIJ0lty03VefV1G3a3e2VXjIDxiYA6VmvF5Kcly4lkxAWyGOVB7JBKV4+UIrQi7sa
QlmxKB2zNJcmXh+QwsKDFQKCl6Yc+HLbKeG9xhoEfQYAol0faOEB7GnA4FRvRipyMOzj+d3FoifG
j4v+BL4DYrbpBNgUyQMKTTa5WkvDh4WBJe8hGtdDBU3kFMywUWAo20HQ5n3Vp8BO0JltPmODBsiw
BRI2D+r5l0M2jYKkdfRGqxYKQm5VPHXjr6JfR53gRSG0y3mPENpsaVLArmOba2twVlnzWJCdsnew
jyCQPXfgfJzeC+iB3N5JS94cIjgoQ7LqHVLDl8ubqMWc91ONoyLViUfSPEHxHTkjpSlEdbWlnYSS
LKM+QWgFBfdLU0SfBjRJ6nkQG6D2dQiRNh2YcVwrHOZ14bSJn5hWBwrCvBIcl6+Qkd9SZ6YdLqc4
ZNVMgV3Pg8g0PC3VXxzzvR3WipOse73dKS2kFHV/BrfmyZlWeF8O4z5WX8ea3oVmvZnaRyTnt+qj
WeGVeXsBrtpw2ZY7/zZu6S091ixwjWDpnb1qrRplGxG0pjD+rnU0PTr+iDcLri9HcFt8FcquJ4V1
s4F6AiIunOHBbCunyjEp2RGJlN0DeM/Db2bhfdSu4iGz4rYe9VW3dF/foHDipSu0lnilF6+jNft7
ukI85YeCMIZtgquPQu4IKXQGhDY4z9bWrelI6QAHmm+6uPCK6WHO1gXNN8StEsetZxE13PUJQHcg
WwSgU5Hy4yvk0G8Z1Q6MbUFCZ8O16ugQOnLkSqTa3l7pa6d9bggp+8v9n9Rao+ppCyhfbx/C1HqN
QOFV67ZXy4JJ1K8mkVli0GRGaoumt0tLkCUakEUBOMPpyE9klzqvpxkRXLILG/fSCrd/ms7sSGv2
QHNZDoLA1lPLD6eqPLzovKmYXWJACq2DoIHkQ0qhcUtDF+TmFpcOWW/G545urq8vPIusDX2YpZHN
qOW8IFFbK3ey+nJ70a6dFgaJfmP4K+QdgRS+nMq4sps8lIciGJ6sdl95peHOxAu/p0TgB67fTZeG
2JqejcVWqzyxgMEPWget8Cup3PTm2niWa8GxX7Tzdd5ZhhsjurQzpZpeJZ2MOWsNnKZXJTk5TefF
9d4G+e3tyVvc8We22PqdjYmEbWWXEWy1YATS/EkhXlT5wmTItc/A1J2ZYZ9xZibpakkP7RGALsuL
TBft0sA8Rf6wilp/VNe3xySaP+41Z0d2nWWTUgRm/GmTBInJI0X+TzKF5DaiYXFX89SlWV5SFVCu
rkAHV36XWGPtquroqkA49/k6nJSHSYsE3UCiAbLPOpvNZoBGFjUxwHrW72iobyG+vjKGLXIUrqUJ
0N7LY4TTtSyWY+cpaxtljICZNmBs/Azj34baukbmYjMqWexZj6MyCLbk8uj+GOSWL58B9ZgqTKpi
/ExCt7Err9mF+oN5vL1Nlr0jKFX/d2Tc6pk9QisCsrogiYPumyHZz1PrD8n7VPebedg6iNudtNvh
nY62KMEe/Wo9ubxF2Yn4Y5xbQ3DyUgVv8DIAXD1347JJXclIkcmvAbV0I3P6bikTihXAXVp+kjog
sNSq+DU0zWRlZkm+t1sJtJ4S2LsF08KunqsvM8G2iFcSsgg6d1azyOmlcADCLruPD5UnWa70kj52
JzVz58f/xhbr02YyUgAhcK7O0LLGiSdcD8TexPp3rXC1cPTMUzN4rfym2ohxys1/ZdNBGg/ZKdYS
eXl6HIpbpDHgi9r1JBt+6Hzvq5MK3WftKA0v0fwxVoIbio2Cn1EwuwFQjdQhWsa4a7hUlCbsMzjZ
ucwfiePctcrk3x7V0ilF/Qt4DpZzvuKLGGQK0sLcxl62ti3cwJAdSDd4g/yYhdQl7XulC3LN7GY4
GxQjC4CeL162DFyN3B53epwusa2mtSB4GrWe1v5WmpdwFhxRkQ3ukJQdGYe8kMYj9OFASJB64Mr2
+vDb7bnjHM4/IwFNNJAwDKfBi9PmUpnSsCbTMWxn+USQOVkhvZxsq1LJfKmO1XsznAZBYMRFLf8a
RdEXhG7gDTTY0M98eOW0XYfE6XgktW4yLn4pg0YsqaZpPcd6/Qu0P/orMLvleiBS2OxuD5nPQ32Z
B+gLlkFZhRcfd8graZ6lTMLMDkl5b89bSQsM4J2LftejtXRQk2NnbJ3h7yKbf60iCQoaLQQ2fBLd
NOp8ToZkOurdUZeo35GV1L0P5n4gz7cHyL6f350wAek18IFAn4mb3jgF6ok4ZDxaDlIudlivwyI1
XRS1ZE8LddETcWk18UJHgxpg46DZ5O4sK0unIQc27DhFWnN0mmGMXSOpzX7tkGmmqHnb0AScogns
O6FZRPN/MbEIsllOCy3/psF5GJ3OqZL36nycyxpQxXhlZ852bLMPKo1vmtaLJG2vjgy0X1CAAZ0B
aHCQ5eKmF/mHKuurvjsSxDqTAWkMFIDr/qdEfuUitberpWS2UOXG88FAopBPbynaXNNGsrujGQ/r
vFRB7gjsZR/tVFUwi9enAqYYDzBcNJrIgfe8PJRFOvRWo9U9qlmdbw532K4bPRzXXfibWqUbdaXb
kfi5MyVBzMO5bxs8yyrcKa4jNqUoq18atjKoK6eDDYX0MvLG+KdN9jEBLAia0W99aGyEWioLkwoW
BaA+cVWgP8bULg1SPNTnIo/lYw1EJrSjQlI+qWOCZ3wvuOOXLaGgBfQbcCf80GwS13VaJPJRjV9L
FX3ymyRCykISAeAWphDNN9DugHAIS11xUxgp8TiS2ZGPaW3dl2rrI0oK0MZaWbXbJklQjsnPIhMU
eZcGd25UvZxGJSJG3AGDcIya2GvITo5+4/xP2s+/9GaggQG8CvctxgcgIXfXJggUu2rC2MhvGbKe
avLNVCtv0gS3wpUX+2qXZPQkjGgAN9PlaMo2agYlbZRjScibOuloYFplunKvkz4AnKEjpn97XHxS
FfseOXKGW0QWmcUR3MCiXolkbdT1I07jeoamG7oBNzZ1vFylbgIlltEG5XhXnio5hSDWL4H56+VD
RgK4K8wqg7CpbE+dXcJ9HUqFYc72sW06iPbc50W6yWvUzTO/kE9O/FmOb8n8lG8qbZvEqW+a7xJa
GwSzwLzKxV2FTBrSF19kNyyPz51FZ8q1PKRmeKRSTRhCRjoMiCUxF4oIN3ftt4GYB+4PpWVcVWgE
uRxwbE9UoaZKTpmsu1rgSA9Vg2up9ML0RTC37Ku5UaE0j/gCQAu0xPEYgQFPk8yauvikNdTYR1H1
fRhi5T6dcnVt5FL26lAVfDEyhLwaKs+7SjEfmnRo9mneHjRTUgUB19UsG5hgtAQjQYSeKKTULodu
lFpslQq+p7cfmv55yAc/tbS1YNRXRwhWoLHC6loMWsKPOkUvj0K+Rh2tsk/roV/9HLfJZ+wNbwWU
cUvPdqlvrZzEHR+FZI3X99eXdbh14LPQrsBD+ktVCaEz38en0U7dbn62shPpnlo7BhrrsyhrX0Ux
eBLpAnHPGwapRmslUDRot0W9i9+/sgppXQBp41NaRb4xgY3PyFeCeWXe+2I3cTbYN5ydVIwKNRDC
Vu87QivVS1aOHxdu/1m65YslyK8sz+PZiLi9IsU0V3u5jU+dPwx+InnmqltFntKtrGQlgnyIpo87
k7ohoRW6gzFpTNxQ+x0TRxBd8LwO/64QaBMBPEAZ/qsyfjZ7WuhkXTRgXyDFu0sP0ZPj93sAAnpf
XtV3w1Z6Bk+ACFRx5WvYkmkI2lC2gQjyl877mdG4aC0zVTGuBDexB5aoFbEo7uPWPjZx+p6porTY
lTfnDHKrRilB/irCHonyyM2caJ+oP2vzu1n2gv2x5EoQpzGuIRx0MPdfbsYmrmmqGmN8ihUdxTgT
6iIUEaM32LKIlk1kitv3FqEqyIxgaqKnSYIIhhO6eG2INsji8cLTAW0YyPBdxZ9mFqXjrIY4XvJH
VCgbk7RPTabdxeOe0nKn/RjUaidR6T61RMy9PIjyn815ZpuLoWio1eh4cuKTbnkz9WJ7Va7BTFWH
PyvprlJdK91FPQR9XTxrbnuVhQ0DJmyQ+OItytpkuXWMaiM2lR7HQraKXVpNR0cfHZeinUHr2kQw
xwsrCWgeo/HFQw2YVM4YLVoUzWKsZA2xbg+vxaMEEO2mtzXBqBbOHavKQ0DUApUfbqPL3ZkPNsWH
YC2VB6M7Vbofa0jX+tlf8qawdWPZQaDjEbOgwYCL3agBXuccVIgnRORbyXlJ6X1iK4Is01VUz4yg
px5uBEICgMlfDgZVv5p0NU1OYN2ekyBu65WkHBNlA6VLdyzblSYJgmA+M/vPuM5Mcm4k1YiKdzqI
94tPAPBJ4X7PV/bbh/pbsTzTVR3X3Dai1jI+F/2vUSQO0HCAniy+CUrJZ4SIJEtOs+Zln8V99q77
w2bemV6Z7rLeswUwiuV5/WOP241NYlTAT8Ne3+2d15I+ERnMSJ5eAZy9EWHARMa4RczrSWoTrQSD
KXGgY4rXX2R71riypFPm7IbRxtNCJJV0/bT42jl/RsgtY2/USUcTjDAKB0AHnivZHdNVqQ0e1UY/
DT+iYV0jV2MMgttBuJbchU5NqsnjhD2r/Cq6ZNcr9lZ6qaLplLRBD0W1HhKadk88J7nvGhG7AJtL
LlDCgfkzbOYdzm5dHa3EcgaO/9OkS7lPy35GnFTl/m3PuRQh4cEG52kw/XlUKS/N1Fk5FX2SJ6c8
gI9wVWtDi12sug3xa8kd5oOoKrS4h84Mcl4tAxQBjPhYTtObtwlxIYbroqVkev19e2Q8EOWfk3hm
iLuOqhC6jaoCQ/G36bM8WQf7I/sBOqjBpw9K5v6irrZ/C9TCnUcvPyqe8nL7A5a3z9kH8EdT1sdk
arF9ismNjpDZ1e6GtbweVtVzu7F2K4E5dg6uNsyZOf5wAp859yPMjSuoPL+rH4/6Q+lrxBs3gfO4
Sj4MgUXRSnIHsyStkYFzODnV4V2vAxp/GpBqUBiGhhyL5yQRAT+XrnnoTzLSVahroK51uVclpS/Q
AYIVHcr7EZCi/JO+18X69jwuT+MfI9yhr7QomaKiSU5hpUIoezZ/ErVWvHgaReJXSwETg45YLGsI
sD+fpczTJG8gzZacWiNBU8Z+Woc7LeiaF8PcR8mvqt5Oz9DcA8G8qFvy/zgcf0xzo7QaFWQOEDA9
2eNDSD8a86C1XgPx5SpyJ/nQqKu6+mU+dz+SztObb5FO3PAXBdl9Uz0ZzqturxMAmW7P/PLy/vkm
zuNl2VCBMxjTESVSuDKqtFtnENpagaPzJM2Df9uacAq4sAc54iwurAKXWUPW9RcdAO1d6vyMjP6x
bVETH/cm9cpyP36SRNkN9nZU1kkKsVWgimNPnXHRPmnarqMivM/yyfozE+znZ74fRIRgY2GrI2cH
dW96Y7brXeclepRFTBLMKVw7jf9Y4jnWDNT9DLNgk2DUijtNdbxq9FzETv9/uMI/ZjinX+gOscsB
A3KcF9Xy06Cv3VRzs5X9muzJx+2V5bWY//H84K1leXhgDHj2H4l0Uhu1Pa6YzJedezA0b4r+mclW
Teq6cl7oLqlfhsY7lL/t5jB1ayrtUKFX3m5/x/IO+/Md/N1qOunYyTpcSW5ui9kzAJvf6PMdNSec
9ofMvAcEoC0bVzVWI1Q5xqJh5RCQ+gZp8ySF2076YWaufhR81kJqC80i/5ke/l2R9HOpUYAmTn1P
3iR7nTfbiUB5/QGPtYYWT3pXeVDw2NflNnV+qclb1ruxckTCf9ISP+909HNsy2mdVytqxDuq3kVZ
sZpr66ANLrUniGeKyirLrvLsm7nLfECXcJqjrnHSX4p3ekqfqrtsM/rDs/5KntKTJKoDLt4CZ/a4
u5sylSDImyenKozm9dRAolOvILOHph6hBOrSaYf3h4qPg3sAegeXp51mkNpQLByOXAPkuwDBYRbt
5P6oOatS3rZkRuL8WZvXZuvNdu+G2fMEsZjJ1TOvQbBvtW4WCbbuYlh4/k2cLy7RlyqVbYX5hphu
M7/pEj4riVeFNK+19ldKbbfs31HDWN/enIsLfW6Y88qDps561eLMkOhQ5CcNXMxa/GBVYP9/KOI1
qpMhGnFXpRVA3Pu27aX39rlpzuuWQ6VZyQzTpSxBcBZN1VGQlYpLvtuqqAttye+e2fqa/zMPb5a1
k7T4c6oLxdXl2B1FR2bpNj23wLlcXU+UBsWm5JSp05ZO6i6rmu1cqJ5sEQGybPGJ9j+kXddu5biy
/SIByuFVaUdHOb8IdttNUTmnr7+LnntO700LW5g+GPR0DxrjUpFFslhctRbA5qC1BkEBRO84W4Tq
UymL8KbJPZyKnvBuOOWmdMar/mpayRKWQ/PEGLcVzLPR1lU/wJgIyVxn6NzeKA+lF4KFNem2wvwy
6WtayIu1hFMPuf1A0PF43SjYM+U+s6fS0dptLTv1g3UDcYqCUBuVDLNz0LZgCE8gSL0cmUu70al1
PrUfm9SQG+x+YWUWG4KakGuNKs6tAen9ZVOLR/WpLfYtJ5EZlXmdFyBYCUhx0GcnE68ksQaH8JXZ
2cJ47AfqkPqm8M21VGRxGzyZV24blEZjnJMJhiNjOyq/K5QwLGe0wfKyocan8XDZz6VD8NRNboNL
BEurS9x8A5pf12LuxQBZoX8x7FEpIjOyYfeyvWXvGDMcXurZI/D5sPYjOtZIO2GT32lMIxjNEE45
bLLWNQOlXq3FshXH53UAA/3XHBevREnAC2fCPQvt5aVHrqR7w4HkGPIJaJSjCr12N1vc0FBBxBMh
OE1RSz/3r67zLqtDEwYjwbKVgc72rKGIcHkUlx5AJMZ69x8z3PEg0xxoQIpzOU5vIgVd0b5R3aCZ
HQvUVpnS7hdYc4CC13O7mCJbkR1DXysLLe6sJ9/AnRNjaaF7IcY3DNAJ3ygHSbLFryJ3yua5/lRu
S1dPrlPpwSz3jZDj6X2txsi3437nt38GAb1i52NNop4KaSfhcBbxyLonj31ua+ZjlwAttKkgQ5Js
2+Q+GY7mXfGclBtL2NMUbYBT7PRyvMkMsODJt7R6Hcz7GGRJ/9McQUz9/PNydP6h+ILPy8RNiq6f
7jpqN137MSd+DmUF05/DOyE5tmK/EyFOE8+9bVZrrKeL6/u/k/SDXnIOR7UfZB3ls40VuRk0Wu6C
NUGOxXMPwizQGkdEMnX1c09TWe4qkcg0sA5JjBcPefJU+pkZx7x9i+vO7krJrU1P619XhpjtFvzy
PjXMLYN5SED0Okw0CJOnLvqdPVwDFL8XW5tMn0Jsdx93lw0uhTzobcDRg+cIRp127mjZThFU1Bvs
G1qMFq0bMXtsCDqU4rW8e2kbOTXEOUbTuRUVs8Jb4zjYJR0czXy67MpSYJxa4FZv2Fea0TZwJdFK
R4ZO9zwck/RmiD+q3Nf6NbnhRXNARYOkDRUr6Aucj1wmUVXQ2Ey1UuVUZe6GSWpnzQSCIC12QIIq
uUpc+5d95Hu1v3cI1gcPw2C1wWvVudVYEowSupmw6ra/hACMsVro3mbU7reVm3wqniP3zvbfosB5
s3wzVDKWszhXMNuhNm/XN+RNuRf9+U18Fv4mvT3xkGdAkmiWD/qAx7E4DR29PyiG25I73VpJExaz
TegUolLMwCa49J2PJJAvaj8prFyddCJuIMLoUpkWj+j+Psp6Xt/VUzLZWVVZR9DUtLdqosW7y7PJ
QoRf7KefwBbnSUZmNaYiZF0cB4bkqnVrR92uzyc7Nw+CupJcLy0/IBi/YS/oaOMrkp3YggWpQjmI
mJW5z8pas1H6EtzLDi0WaAzcFhCa6HZGb9S5R0bTFzjIcTcxpqAn+6F6wrpT5t/VVw7IJmjbusSm
n7Pmxx+h6A7WNiw98EB9XP6MJWdPv4JbJMUkdULT4L5HiKhv9KIEKlWEsMhlK4sJNXCogGox2kB0
yZ87O3d6HzYxkvc08sDADcEX2QOHoFDcopEK57ZTmVfisW8/x9Xq3vc650Pn1DYXOu08DkZtIQ3U
xxuob+zDVth3RbbLxkdZ3Pcie5WMnbF5lctftE+dSfKT/jgJeGfe9c3HpLl9vNWkXVP4iH+XhO9C
Ge8SKd6qNIPAhrCLx8Sj/eavxgyXAaB3gfnmx0zX0RjVTsiWhwz8QR+FeDXP2lawVdBazk9RsqOo
h9alb6wcDmwufo4XmrRVtKhKQNadz1U7W5BTR44UNJEKiE1qgcxCiarNJEAe+rKPi9EH2sX/mGJH
/Mmq1tNhTvthxnMNOgi8qC3nLfpLHi4bYSF8yR/uGtCbITCbrYhrayltk31UT45OEjsiYRCS93Aw
PYOswaAWsyJQif/XM+b5iWd9FQK4lGHyTInsCJQAtDx2DAXX1Y66RCncCOhIfT6OjS3Gk3vZ46UZ
BJURwykBDw1SoXPj6KbL+wFsfIEKmjJPLrTcF5JIcJNYz/9iX2b0riIyIpBy8rzFAiS+0EpvsVJV
Zrd4f6e9C64qT+x1j+QrGdiiX2CAZDwbkETht0xUWCt9iqMkUMIIilsRILZ0aKjb5fPa5XHNFLcv
qvkEQEuWJUHVpvomwXXYSxJCfTEz14o5ixsUox/9f7d07iojdokQyrGeBmJZp4rXmnWb2sRqjM6v
aT9XV+EsDdm0FzTUshxxUCA5N9AhBIvQLGlegqdC6pW6TJWtEoeJtMtmg3SH1pJH2ZVpjD8TJVcq
pxsMIbszSEHr35IYVagj6vK4mUItLmwtr/XpYA4yaK6JPjbVthZLaM70vdi0NggyCtPBMkLT1trh
sLALMHEOBl1CVQDk4efhak1ZSitZSZAxVd7HbFfuV+NQ+xe61e0YPACXF8fSwYusEFcygM8B1+YF
Lqo5QVOi2aZBbX5Ker03cCaFahgBUSEGQvHVlCBrElB6TudjN+VXA/XU5CEfQn9QvkYhCLVPqG58
Xv6qhRRZQSkGbXVAuoLxjNt0c2tI27EkWaBGtS0Lop2Lua+n4D0rfRAq2OXwetng0g4Fi9/9Euzd
lRdlRuJYNpNAs6D1W8nOIX7q2F/K+/zYBdAr/wtj4L1lan9gtgSg63yK4y4zCtA4gYpn1wfZpqvs
/indO9lNvK9WwEALKxcYjj+mWLSd7LxFBFtyz/xKcTxHpvEVldG7JmVrW99iIJ1aYl9yYkkbwhAC
ZLA07Ydki6ZpvESE0yPEKUD8tS2Eq9yDzLuKrky0GD+Z4jO6mtHbHJePK6O7FDzYDS0w8TKWV/7E
zkxo6JVZlQVjfTXKXjI6qTh6FkinHuWX+r6qvPyO5EyXPRMnO6X3uWxH40Yr7i9/yEKSzuAz//0O
7typjWqOK6HIgixrbRCbSBUUMxm0hKxRQi1tGaeWuHjSy1wf0NWbBblP74q1R/jvLiwuZThzhIsh
g9BpykMMKJ0co3DjehMnDzGopQ75V/VRRHb/NQOS4IjP0zZ/NK8HTPxazrz0cso6DtBZCPo8pmZ4
Hl5tqkZQrGkRXuFtvdPN67JzRldsbKuz69e6d6ThV/sEqca8thsFImW3VW9LG6PGZTNfxawvLisA
+iATyRh1LG5us3zuU7nC13T7EaLqc/jaC4fMxEPUVG5b4QBMQKS9qvrN2LV+1jcgb6V7LfqXZE3s
dq0gwkDYDRAliAu5fbKdk1GQlD4LniT1HSpItmlCQKf3Ug30sK7cb0MpUIXXRH0flLWDanFGoPiO
rAoiKqwZ83xGxiqsatMcEd/3aPn0dupu/qg2dJPtjLveewQVnCN+WK4IBrTm0K3sa0sh/8f4j4Kn
GPV1XqpzFoAdGEiF5pCJq9B6Nol83LO7KNh4gWGGENi5g1o6NaC/FhFy814vnVT1Gzx2QN/U0Z7q
RwtC0oZXr6lafVdELlnlykMamhRBOsw8c3t38HKXgkHPb29UJ5zs0e7c5FbYK97rrr3RjuPDJr/v
r8fraKv9Lly8AN/Tj8vb2Hc949IHcVfzCM39jVnggzRb3jfvpf8ROY0Tf15V6Djo3c7TAmsLgbSv
antXHCx8Y30Q7n81ruGRjfVousAK7NotuUrtV+RzGwn/32wbm+4htlPn8sfyRIDfK+J0zrigbIuq
JXKPjwUBJvrMsjuqO2nQOoIrP3vSveZ12/BafO52rbO9bPrnsQMkM5J/hszGoydf45abyohVdaqD
VICoB4gmrcjHk3GH7QlVthBF38v2mCfn04KWJ0QnEMUMLMY/r5RKkvdVXbaB+QhH+90vQDTrp8xd
q78u1LsYnSjTsgHRK8TbuU1GG1QzQ4ccDNFdBIBBd2/Jx2FQbWMsXSHZVR3ahFew4Wxp8c4ZIOZi
1UpQUYvcidZYPamKomgDNdYOUoyOXSv6rHvF7+Xy9+Vx/LmTQMNNhOiUBGvo6uLCOxwzlZqAVgWk
EY+glcBNak1G8mcmcG6CC0ozHvJSn6o2MIbRT5sSb3zbqnKpKQEjs3ImrLjD9wPlU6J3GoWtsVXv
SZr4SriGgl4zwQWEWOpxIXXMnQkCgkSzY/J8eU5+riVMPq7qYMvFv3/IsURNWFS9lmJOygmqJWjO
aiLTnWnhamnhxdXw2xLrlX7fNZvckQ68jSqGYdYGWRg7il7tJpPYeXaL/cTuemBt1O1lJ5eGEWQJ
IDJgotYg4Dk/XmIlNnI1xzBq86R7kxGDEUoXXy4bWag1sqH8Y4U7TgZSq2klIbwru3kELZibHJ/D
zp73jkbdcaUhfHkM/xhjf39yB6BtXsyalbfB5EyTTd+tt3YCbd3TZZ9+Jl/nLnHLKbNqsOeHsDL6
0UP0tHYCL63WPyMGDo1zJ6QBs0Ba7D1ao3rCHGhWjwQvQKdGp64cV0vb3KkpbiUNSQnA2cz28OZX
CRIesNM+Cv+WFhVnIhsvA7hHyKFgm+M2U0mtooZSWJlHwc3KDZUUv1bij7Yz7cszs+zPH0ss5E/m
37KieCzktg2K3MrtUIZUsZQfgDt6EqpiJQNcjAI0mSP5BfQb3b/ntrS2HZNYmxBrFXHzCGg86WNG
UnbZo+X1g8wanOhAZP/QARiAoS+lGWai+oo0AGXLtSdY+a40wbAdebJBrsFl7RREeQHRsjeS8fXy
Fyz6ydJrNFuDwoZXYaQkA0lHLrZBmrwWFtxMjyRagxevGeEWrt5BSz2LJHhpCX40RIdUGG4zga7s
sQtXSQg0IZ8GDwFjl5W43SgkltAZaogAyb5CVJZEE4ygqQPGx6yGqGqS2en8JQ/galYgJTZ6cZ95
XYH3iCK+0ZLCkXEFrehDOUfby6O8kDiefxk3AkCrVLSrDRw5uES6Qu2G9zWA7r/D2cuuje0gARXs
Go/Gtdb7+qcZmGFja2qwdq/5ufngM/CmjjuuDB58vqGha9XcDMcezX2J5UTy7ShLhzTbT5mt6auP
buxIO8+yWKUat2mAotmDJuezIAja1Khlx9DIM7WnbFcn74XlaW+kescd1wbSU8i+wCa0snZ/Hn2A
IYFTB5QvyLssnmTYLEeQhBhoYYyMN00/1MnH5dlcyFlhgPETqHjOQ5sy8/xkI6o7dS5SNe6Dthl6
3bbKRJSu+gQv/cesMy26wZ+tD0kwO8VVM3OG/HxSGVtZAE7LvfwtP5cWGujx1sfuBOgO5V/AxWQm
iRlGY4AitURdsHCI23jSxdKFdt8a38TPDRjGZOiVsEsBY50597sTMomAy3IMhDTdqdnUOKWEPWOM
R9wd87XUedE1BWpA4DBR8JbJr+ZxLjqzKccAMBdxDyZ4/XoE4e1ONsR4JbNYNAX0moldAyJHPIA/
pLqY5GoPxyZQV6E3Nd3KWqGAkhrNhpcnbHEMmewLLjvs8sE+5TR2TNpXUSiPQVzQxibyNkrAOzpN
o9dp0+xdNrYAI2W8UqhSAgrCuiG4McTL+4BsupwCcRSsW4voTW8XGgGzFQiFrNkhxlQmt1jHqZMQ
UvtG1hr1nlZG+lF2Pe58RhGmI0SGpf6hHbI0e7r8gT+XKr6PMbCiDZiptXEpSt114KhGS2AQAjx8
yAw1Z51d8sow/Bzzb40nEcFrMjoc7jA3ZmIIlSJMQYWGrgO68Ke9LgjRri0a+iCqQ7WC2FvwCrML
ThxgcNBGzd2SLo/Qz9Bk3Jl/fhY3QigQyaFO1CnQ75SPZKc/X/7xC08T5z+f28tA6UIgLYefL0NT
4C05RMHOamw0gZWPWcp+X7H38wg6t8fNhZbFSgee2gm4TUiVHNJmIz3H+ttYb0ZgRU31fhQ8qbXF
XRlHDh7p7GG8q6PPSl3r4V9A/p9/CbebzaWukXJU0F1LPKU76O96eSWjHFe9x36VO2KugfbV6m7e
V0aAZfjn5+K5XW4HsGRVmPF2MwWd9VJWbp1sm9nPQh9v1c/kV7q5bG4p9tG5yPCrEitAcNcZpYcs
Tdbkc0ATGa/vBZ2ArQ5vLFqFdi8XaxTEi/Gk4NBF9sU4vnmKC9q0jOK/mINOkV2dfiXg1n8Id6+z
tO16E6zj1PQve7i02nTwyIDqHBAKXELOd9TJkhqqDOKMa4He+LEYl/5ktGuFKvZT+Fk7tcKNY5Va
UTgO/RyYdeHUUrgpyk13hZ5/OzyYVrySyi6tEmj4gJITV3ec79yqTNs0jyGBNgeWSbJrEfcEO22N
aicJjbJp1CLo47jY/cU4ntjkVmYv1cOATRo2xT4GSKgcN1lVmNu/sYIneBTEgGT90aOGXLs1WorX
X1ltr6At/jIAq7RiZCnoGbmgxSQLdSS85yExJpCb70Q8McvtSK6IZPhyqNynhpm7E9XUlYFb2qKx
QwNvhRuchv7ac2soXwpFWGZiMOOIsweza39hmPNrLe+qlZNsIfUEoRkqiYzOEAyKJhcYpFdntQnN
OQDsUdmNYw6JkKQpHOg/TE6eiOSpb/HuaAzQoalqiDIbg6WvZEuLo4u3cwXZC37jsyXWmCIZA2oX
M+qm+ziBsD1VuslNUDlxotn8/IuIMYHCZVkCrHGTOSdyNhohaNWMfmz8OZNE26xLwfn3VtBHYACl
wHhNeZFVLRPkShsiMSiM4S5PksrurO7+f7PB7yFWJxg0RewnmSDZtG+J01trb5kLT+XAsCHL0bAj
osLN8+saiZGbSjbCCir4e3TbNgfDnKxdOE7tfSeiMJeYDbSyCKj9U7UGvpRMui2FZPIqAL09jQqW
PzQDpCKqaXY7QacPpFRTJ0onutLJtbR0wAGDNw20I0KHmDsL8ZRe5VYmi8B/hqGb4HgK+haET12c
JsHlwV82BelDAJpAdMrz5gqxnJMmscSgEbrJkdOofywaU7W1CUiQy6aWTiS8WoKckIkqQ37jfEMY
NY3StFEQS2JHruc4nj1VbsW/iaYTK9xW0NYZxEWwY4OCulP9qCuLnZ526kr+sDhskIcG5y+u1KgU
nftiyunYJzqRAjBbgIGzB3awnOX4GiUpfWUJLjTbIHL/2OIJtksVIJxYMMUgQ0UBL0BmnfdHCWIX
w5Yos9gd+4kqEBlv5r52FavKpq1CLbGxIUnf4Mk+1TqUyFJVt0WqNcRuaw2tz4Uao1Hh8gwvj4oB
6lXRQNWOv5tCY6ETWikU0SCXlHupNbSXSRyau7ArrJUnFzbAfOIBLVIA+XB/AUKaWyKAxBllayUS
0I3y4zhrH3Ul30daQCQ0gCB7ZtiSdiWlWnIPZFPsjIEMHISozie9jtS5GhvYHOoyAr08pK5KIYp8
gCfIiqmlTAdk4NBXw9yDzlI5NzUhHeilopSCKAab/aHV3TH0oD1bDys5wdKiPDXE/v7k4h2GYSLH
ZsECOb/NIuqkJFspPC0cjDieANxAvQt0sjy58aCyqzaLCtKQfd42mxjsHrY2ZAC2PF4OwKU8Gy+0
TLoda8FAdJy7M/V1ZI093BHBde7IpHf1NlJ9OtbjtanWgtPSYji2tYqXfc280jtzes4EpVwZ1YXO
D5RL8AaAXBWxIvEF5DJF7zRkeiXAJHSbFOnVqKI3X36qTYggyJJT7dUWBD9EdocSN/xJv27SzuvS
/iYrip2Qk3FlaS6sl7MPMs8HpqwLSxhktl4iR1epL6fFIcQodNNgJ5D8rKajugYCXogt2AQhnIHt
AHcsbr2YYwlhMdrAJslcNb4V87Ve8WWv/ljglsmIK5fV1rCg1lHop3jRs8agG+hj3dcoZtC7cgyP
lTWs3EOWCkhnnnFhNqOsW6Z1KwVT/qknz8I1RB7sYp4eYlHdFDG1i9YtJ+pYSuWho/Y6KWxqrRCw
LrySYHChWy0D8wyMFk+Sns85cmoBewRQWQpwKqUwOImhOfkgAayZZyg+hvtYb/1QGnU7j5WjMq4J
DbOw4bbhs2/gwspocKJYE87Beki6d1EQcfPL+757HntkSjPIvo9D0svunOVrwtmL28qJ+9wRrA9m
LlHmvoFuBMH8hezVUY2POV0rJi9vKn8s8QdwVVcxAWQZe2SQQkYeOu/XKF7HT9XDcKN+rPGmLJwy
GFKwYuH5SUGyxK2aOqQ06uNaCvT2qCqB0PjqtFKJWzhdzkxwy6bv5TSdhgq7k/4LHoFlUM7eyWDi
ONtd3pCXJ+mPM9xCabNBG3QdCyWbHSCEtpqZ2YVe3KTjSkK2lN+f+cQlBMg5JwgvYSvoUJ+tkl2d
+XqjOor6JeOdUogGV5IcIVZuIUTrj+am7DF51K3VyZ96/VnNlC+Nip+X3V/cn07mkg3Pyekq4W4m
ZRoG2pReI+qKYWmrULCnb41wk0s3ShRctrd0Eca7M0qsOniZ0XPIGcy7mMaoUSBv6O0asaqAJeFd
/8xk2wRSqbxv1mCwy7vQiUUWaycuZsUsTiMb9yYKvbKCYtJsbUoIok5kowrvRXIcOnlTFmJhN/2T
1q5sxYtnzIl5bgPqsmqCsGnHIJcWBFdNKbYbUsXeyrguLkpIX6CaAfpMMEqee2kUIwjzcpjRTUd+
3KlY/TMouo6yjWoNyDWctWvM4hI9MciFM8SIKF7KsHBU6IdMaW13puwJ0mtWRm47v1x2b807LmpI
15Z0tjCHZVG+NV2aO2YsSXaWpolz2dLigjhxi4uWwZiMYRphadZaL9PuEtOrlW2jH63JKcvZQTFq
xeLiDnRikQsQKxuyeDBg0ejzjRlup/6lydA01/uXPeMXAgBz6C08kQziXFPmSpXjLIQOUveCBk5H
qgH5MaTyIKMcxHRSZNq4qlXYOb03m/toCmv38icwV04O4x9fwLtKKtqiz7k44uIL6b4k0SI70fFs
YWQHaIe7s7C5bJCLm/83CJAiyhSgreTRyKrYAkkWwmU1RRk7dKJsG5prKiLcBH4bARsT8JbgvAbg
mjusxjnPzbGPi+OofSrjISwIaLFsoq34wp/y/9hhjqC7GFVYHrEj9iQC8Qm0syySuqb8YjmpVDiS
ZkuOJW/kj74I2oiupOX8ReHbKuwB7QxUOZonuCxGnNSyxsNHcSRPgrCPj6DCjR9E3c+An1c2kzTa
1WdI/araVJMzqm6zSvXE4pKPGlUDDhNVGVYX4/INcVbLUBEM6D3ubyrbstkvxbfsl8L2ZeBD9uU7
fameL0fOUqiqBkBEwHjjJs2fU0o3KoNkQK4tRcLYpjcUdGZpWTgZ3cjKVUnWOtyW7CELgXQ0WtwQ
TFwQZUOj9QJRyqM5to9F/agW9CpPX3Lc4w0B0j5Ne3fZwaWlgWMJmnQoBaOqz42qVGplYRVRdZRr
s78e5KnbpYOxT+tJ2l629C0ywU8givlMQhYVEeA3z88mCdpMem3Q6sjmjWzbHdmSbb0boFNOGjvc
ADe1M/fk0O6SLa692zq6IulRdMHbdozWWtf5DOQ7oE+/hhtpqZ6T3Ezj6qgUr4UQO6H5EodXcWhs
Gl3wy0rbQ34FCoCPl0dhcSGd2uVO6EY15xC0GNVxHEdfzdw+Mx1Q4ITjI+ZYShyzElyLvJDUl+57
9N8WNzWE1rq15bSwmtAAheftb/0ziZfF6PU4zMsBn5FYgxsbV3E92tLY2YpGHLVYqRN/l9+5qZfw
eg8YCBSmFehknE+9RYxWFfSyOh4MtnKfQIjsAtHqF1sN//32IdkMfUq8yP/nn8T5Aq7SQV+UF9rE
0RzRlZzRmyBuLNrKyoPI0omooEQKCTjAcNgRfP51ydQDDDNiLNRutiG5CiEY+jpr421jzDsxFtCS
cAU00G5IJm/S0m1bGSsDtDAbCqpnjAEcbUw/3mQSNc0zc8iaYzdAhAfij3Y97SLpJsbt+HL8LWww
WOfYX9CNAJAI3/BM1UicBzQdHQfzugU7hZJeNWLr5PO+HkEe+O+uVWyRwRqeQnFOaSipcYssNga5
hLBcc2xSW97MuF7b2ZrexM+VjBgG370J4UoDIWZwWaHWFFHSIN88puRNTns32Zrov007N5UNm1Zu
X5bX4RpdM5cgQioBRoH5BMBUQx1Z485DKiS5pbVDdMQ7ZeLNvZwfBTT+ekZfJ1d5JhdOgz5dp1Ma
qNvMdKVU+SNewMDPpMklhpJjRd7ziI3SUJ+LcY6OUwq1qwEvfU6iZqFnQfVqTwZI7SZTl62kbWxn
OlvEaLllisvsVRZNVd+9QCc3qBhlMjPNlehYyKJThdLr2ICX9V+GJ7MBOD1DjSFI+fM2VJtulA3Y
iCIv1zx0yhiWH/pq+kbWap8LY3hmiv39iTtKYpqzWerREaESUKWy9elW6++FSr2V8vvLbq3Z4uar
kLusUzQ1Oua9TcpAfiGfYQ8p15XRW1oKTHwFSCzWCgndvHOf+k6cTC2XEBfxc93pkEC+NqpNeiCJ
mx6ydt6O5ddlz3gcDlsIZya58wwNVYKSaSwqyvEegKpDiuOKjpqrT61jEuhX0xZCeuOdOBIbDPiz
+pUlyebyVyyO74nf3PnSN21taAL8Lgy3aPxkm10ZAlrhLlthP+XHAmCVLjB9oP2IL9r3TTyXk4yI
aSL0BqNSRI27OZnXJlFeMcM5MyVtnuOJGIHZbADx2dC5sC1F2Ej0jrpX6HfJi/t6tldbz39cYNhM
nrjH7aOFnA2CFcJuJH9F5uzNo+oMFODrdmX3+nngflsyIAcKYBOeWDkPrRk9FPlM6TExVeLRUgW+
WBpRhp6LQIol6mRJ/orHmF9Fi8Z00GaUzhTlDwqQ6Ctn/5LPgEGg8K/idMIz6fmCSepozKcKPidy
udeoZ5o9usFnW1ixs7R3QiULzRZ47UHaxY1tZ1VUbwozOmpJ2Wy6Qn42BrVa2aB/nO0Y1lMj3I4W
Z4UUK5MGZ+rkSx+c4lepJg6R0H1NQTNYdrFzeUEsjh6In9h7LhQs+Yy+axKFjjK8ssTbZHq1jBL8
iU4rB5fN/LzywjFZRnYGMhNkSSJ32Joa0c0YTfrHooeY1EZqdSeOwUeE5kIgaUDT7Qi3IDJYWYhL
wykDUWwBWIxrPR+lRKV5rtUjolTcRqNPC8f4qEMHBcKhWCP3X4qPU1tcfAxdFCY0gy08pjpDhl/l
yua1ZoELDhKO8jROsACqRXAV13ba/bsS5/dJAFS5oajAmaP/msNNmEj25LSZ6REdre5agX5p7z39
4WzTPDmt036KgYJBCIhV7Yz6mwY6vrx5Wwk0ttz5Hf7UCnd+mpIW5XrPXMCj0DP1+u0v00893d5e
NrTmDZusE29EudYEUcBkROQR/OmbSqxsU1l79Fqe8j8Twm2zaWil+aRO9Dgnmk27u0z9H2eci9pQ
1QszLjBc6OZy8uiukdKVNbjmAhe1St0CSznBhQ6c3hPkE1u6AtBY2sNkpPI4AnCmI60+nwpBkiJA
azEVFXSeKlBy5rHpWc1bVXqX53xxO2HVM5GRTQGrdm6o1/oG6sk5lrip7rSYPlnKTaPc42zC7Z41
oEwrQbZ4zMonFtkXnUTZLKuVVhJYjG4FVFXU1C6D9DC5mmFLDihv+2LlPFgM6xOD3FgOIhpVdZSs
jpLxSJLMqyAyqK8Z4bklvvcZ1BAAkkNDNgODnbuV1HlTV41Ij/KdDuTbQUxt9ZF4+qbzkkP2pt2p
fmoPD/G7sY+JvatiX1+JGR7q9M8nyCo4+Fk9A91K55/QVEI2yo1Oj+nkD3fzr8zVq4MV7ufyTkvV
46Q8Nahi3Qi/SFTaxr9UevthnRuAJkrJMAE9dhSbdwWobNqKjlhdmcNXNv3NwYSyOe6a6C60AAk/
99SKikjLQ5Utcd2ymQqKC+aTtafrpWWO7As1VhES3EAJnFvRQkb3BKXWIyAfW8uK9xNahC8vv6V1
DswrWr+AwmJV+nMTwPN0gMGY2NrBm6gWPnnRp6dxXCmnsgjnDxANFFFMFF4D1QN3gAymQuWWhLCC
lvTcRnrpt2rntACAgxRhnnpHidZ4LRZvfadGOdcSBctc1WE0m97wbjOEol1vtGdd+tLJ5OtdtAv7
p8ujueQnZF9BUIt3RlTlueO4BXeaHsYWPSLrElDMJd58NG+rzP8r50CHifI0Ej9Wpz6ft0QLzaJo
ovhojCOuQhs8+hkTtXXU44XoLhoVO6ZQ6Vqrj/Lv9N+LTEfuh0rZt/wJt10XTVPpkDKlRwWnDlUb
COtmoAfXQP9GnIpcT8+CdAOam70c3kH7Vv6A6E7l11+x/mAo2krw8h2o/3zN9/sVaFB1KNWfj4Jg
WmmDHjB6nLwxUJ/yO/Nj9rt7cjfc6zu8om0xMOje7+9q8O1/4IHi8nTLbD75uAZkHM9O/9jnjhJq
4rVcUGA/LezwSnO1X+MtoMf2cNcC9/cmbeaD5QleNth9eE0csD/t0q3+ePkrFoPu5CO440VuwMMs
VohzeXisdDQaKaZdz06dbWXDj/CGkIKs8rLJpUObkRhhawLVHC4B5+NekjgBfTxk5NNZ2evQQje6
qz53q8jyyW32cdkYm8Sfg/zHGJdOWXSwIpLA2LSn2zjoZCyttW1w8S6lAw4MXBgbSj4NoVLXCQUU
Eo89Azdm4CvS298khD60quzLpLplaaliJVckfKVA4V52cXlZ4QEReFG8QuNf5wNalKQOG6iUHScH
+2NyV8RuHsQvc2sPm+G2Jj69ER3rtQiEV+F1sNwV8+wO8mOIwcUDkCfIqVCUPjdvyJ00E3SxHfW7
cUcTN3xKErt6CW9Du8pfPlesLa4arF32uAD6H74/MmrKRBhBDHCs23ErDnfDlfmLdrZcmLYwPLa1
o7mPa03ii4sEgQrZCLxbghiA8xBl5zIHh++xeze23WPiAMREHTQRrAzl4so4scPd9tD5lJd9PMRH
TXuyZrzWmW5uHVX1Xdj19biy/ywecewO/h+v2EifpLK6jKCl/0fady3JjSvb/tBhBL15BclyXe2d
Wi8MmRYN6EBPfv1d7H3OdBUatxCjPaGHUSiikgASCSBz5VolrHXBH6SlnqKgPy43KFhKU6irB3zx
EGfFoMI7Vi85t1QsnRdRBfNXQQVgSjYMPQY+S3apG9r74WUytjkl1UvrXOsok0ayBLjomgIk9T/m
uUBfQrkuqikGupl+GmBJiyUxRuwen7/PBXLqeNFipfh9/dqcibcKfJTXjvOEFw86KgmTmPv/LNyn
PS5mZ5OLpnbAIo5la7xnmbMt62LfuXdRZQPZjK6Wm9gAGZfssSVZRb6kN2iTqtsFzBobejzY4eWN
LT4OP1eJp72qyjSLWoZZHDZzGP3oNibabfbti/LNC9xtfEhykqtk/hW9Od9NjajX8wa0ezrbXv4O
2Si5XaEPQ70MLT4jRp+mqnwfhtuGyXIi6+3xy4bAtRklJw3ZS34qlSxByFy33hLEhzdnN/vWVfea
+tFVc58+sjCTDEoYWE7scYFFNSvVBatkdqTVtjDvl5UtrX0wxmtrvq3Q6X55CsXn4Yk5bg4tpRlQ
X4M5wN5JNoAVztwudcCODvWt+q6RYrLXJ8Cl+Vz//SSU1b0H8HWM+Rz9IpzvcZE4tMffaOYnU9ju
/yXy/D8Xx5Phrat7Yq0y7AFnxIe1+qj7JiSShj+W/+fyLAqj1omV1VFPrBi9E89uM2XHYufezYF5
JYVvyiys/35iAWQoZZkYsND/mK5wF7+eroqwDjOAj+gGejEByJkfIAx8eVwfuhCXFosLx4CD41mc
wDvMrTagw94E/W8bAKoGXAI9eGFboz96DpLgVdmqO+Mt8dm22qlXSEXsrADdxf68+ZdQ0i9LyoXw
ZWR2mbtY0sgsYMdyALosehlQQLTtcWcBKuLjnsQXuNs6AfIpUaC9DrqJJKqRYZBsdOHkAlXl6Sgh
rEox3ECQ4kF9IvXwtNsMEI/emofxwLbD73ybH6fH+Ko8esjktH6za4/1tvtTfWu3xRNoIsN+3wf1
Tfyr3kpTO+t+51f89KO4A8uI9DTOJ3yUctts9LAOWh8NsiF4kf3aNzeX/UtYPT2xxhPAzHpatzle
0jhITD8FlTcjv0pS+CXIC9AqJ7mzGaLYc2qOi62LjvKlXWBwPbhDx9307be2SeDQye34w7hVQ6gu
vTZhcbC22i66rXFsZde47ugELXzb7tkl007ZFoDtXJ6GD+qZC5POF5LQVdsbkYrvCtRr5VbZAw+/
N3ofFBYNBLefUogRzC/GrvyBR9/BvgI+xrlPQqgGvts1afEMfYp/Gb56px4zEt0kEkfl22g+dtzp
tHEhu10KS6koVskAWumFrX8c/20hmn94l5KuSxyQp+lx4zpnZgZj6sEjKTG2m2/QfCRZ+EP2FhRd
H06HxUVty4oBw1j3X26+9/mdUf8pZKnKr3A3JO5ObXBxu1fUzATFERwcUTO5VchAwBm/mTdxMIGw
Htmb7cufy94kfGOe2uSCNpR7FctrYTN2503d135aAmoW5dsunnd1tByUvt2lY3c/0f7W9ZKbAYz1
dQ5mr2XeGhoLY819XvpbRVbNkM4GF/Gmuc+8dsaXeY8UALg5NHY9ROFyyNor/hAqwfytPNSSXS+8
g5/OBxfS+nFkybhgndVt+rDsAMm4N4Niw4JOclcUPS5ODPHVdDB8RLbaY3hjaB2XK5N42ywcSXJ/
eYGFfgtSJNTTV8pCvhzc0ladlSKmR5o2QaNBoa7yM1mjzsfp8yUmfVr5mNWTG4cJGR6rUhJ61Jp9
mv3RpmTnuDsPr6ZpHu6mtCaJ7UEYq/azsvcHY9wlml9Es98B4pYvxdOoOKTsu60RVRvwOKLIZ+4o
U8I4a8LOMW5XmtKI5Y8eBZdLK+OaWDcW9/lA3qHnG/l0VJz4PECtjUD1Fl1yNNGuUHcNMSH+qcfP
5ShZDZF7Qa4MOR1kB4Gt50sERTdBPIU6gMJ1bFe5+W3bbFIaeupWp8/gUGuHGA37svyDwAlwdXAg
jwn+KQDuOadu0WuCF16bHmOA35oBfMo2bs+VTKRMYobPV82xSdu+6JD47A5odwtmLfE7NZdsUZEV
QBhXWjqwggAyeX67xUJCn9FE4q2F/4S9+i4t1QrcAQjJTwvrF5x4M1O8qjNbFFLzpbwaK+tQuNOm
aeaXpVc3l7fnGsQ4z3OxLyFugFIn0Inrp5yYipqFLbOOqrCeh3RIA3fWjDCfwEWRhZPd5tshcSWI
ojWifzVpGToIQIBMdLikVzoOGR6vmL9xCqH7TRo6QqLVJrlX7oB38C8PULhakCD5P2vcLUpz2snR
KmARzDHo7B80+hnJbkSyAXGvUmA53bZX9PTYOcu0jUD2ESgFuGatYnrvrQRdnaYpS/ILbaKTc+11
QAu8xTmhljStouQo9Wkg50+uN72zZQtk2yVvKsEhgbrYpxnOE9varPW4Qu2UNfpDOYKWII58pVN2
06KFrFbSFdujTDK9YOEGMJHA8PSPxntu0XIderNWawEMkY2/JmvZenoSjDSvfIo2lssOItwByHAD
rYToCwGG8x0AzhZ9ZB2GmGp75htAyxo+aO3ZJqq3/50lblSKac9GW6IugxYqLX5uYqIbxyycu6tS
YknoHSdj4jwSbQld1Wuon67NWmXYpge39CP6PEZ/EwtPDHGXbRC3NaZLV0OZus2qA4QswoJJ0FAi
bIQL9aB/lohz9pENnkIXLFFi9lvI12+qH8mwtd2jZnzPi23poJxmJyRuZ79tJFO5/vaXaGWDnAMM
px/kjpx7mJliWwxFCGN5X+L7SdZjIvt9zikcI2q7Ae2Exzj9Y6nfpWeJ6PfBZQAqWgfCF7q9uspJ
gB/c1vHmrsBpVYMKNjGWw6R7sj5F0X49NcJdlTuryCurzj72EPBeFB1AmXnn9n8ubyBRLEdL4Aou
RALiSznMnLsxtTWaHhvvmtL3Rpcpj4r2DRKIIKdCvdy2TG4cs+W2kDjGZCF3ZTfzVo0VguhAtOKg
QCfn8mhEL1Xchj6tcbeihDp95FIgcLJkHClooUDwMCcx2mjyzoPevT6EhUq7pypr7xcHyjjY1+NN
35cWyGeLNhjL8dmlSy4JiEKP+fwsnpnAXZrKScYV+5TGij+aqrmhjSrTsRWuJRJWoG4BoAtJpXO/
bFo2d4PNANg0Jh+hUL6YorML7Xn/WOB21tCXU9f1sADM8mMFAQVlikiqj8SGyKppklo3D92/VIhY
sw/gijNQ9Tc+KAw5o1qXaGtpHieXDV6YgV61bX3X96qvdWuvUBLvLjuRYBrP7HGR3nGLiTEGe/Aj
Ai0dtCNdz+wvzuMzK1yYT5IcDxQNVmrv2pyu8/5Pnl73tuRFKhwLoixaKkExCbjYuUuAvMKgKthH
j2DO3uXQ2kUD2b9ksPzP+oCXzHJ00NyhP/XMxuW5FyUEPVB1/fNj3OT3AL7Z1MS51GZ9tinjdN8q
SXzXdlU4Zylo52hZbSqn+kMHSo+ZzYA7M+LXuTGWfTv1slbtD2AJd1bhe5xVZ8NZqd7OB/c/dmyl
ZpHjNI69/Kq02UGNf9Q0ek1TuvESm9g1EvAGWjcXkkHtCxkX4uabiupbh9Kr3Bzf1Mz+eXmSBCEV
7/JVpxp4d1BRcotqxF5X5AbmSFGCdAmtKzY8IXOVyFJxMjtcMM0iVoONEZerpK4O0PTaqctAWGLt
tUq7arJqe3lYghPvdFj8i13N7cIaeyCOoPMLmN0QBVF0YK3k8SKzwi1o60D/bk6woAVRo7tv1HmJ
DEkAEZswoZiIxrgV73q2If5Hy6wumhrMmw6GoXE6jEFufDOG+7+Zrk8r6+qd3EJY4iR0yGEldcgE
FcyjR0NplBIcXFgTvClXfiy8ZXkjrWlm/QL0GXPdnmST5fgznWTwrtVhv2yyEyucQwMn45amrqyX
kIPjjr4JmthouWvVjFgQxO1kvI1ix/4cFefYhtNmyAekKMpb3VVm1880/17nd6rdAsUt4xS+ODhw
4HGncqE1oDxdIVSZoYPqD1LdeU7Ub311S0FaLU1HCSO+hfb5tUESrZncXCJZ5CA1hLGNtY9zsn0b
s+fLjmeuW+TLcqHHDjdg6PMArXHueYPpThW4lpDF7eI0zAqHBbGbVP7MqELmocye+lK1iNnTPGQZ
oxvIo3+bjHYkHri6iVa30KC3sbhmx/6AZSQmEO0w/CUdCh97x/Ohw/3DytuedFr5kiQzDZwii8AD
qrmkTYw4RnsniLS8JZ1fvL6O/EGLk9tljLWgqtB1WrPcJSUbmhBJEbDLTvZ01BJQRphq6YRaPCqk
NBsbVA2Gsbk8OeLp/5wbbvoTl9GlzuLsWIPJqE6GQIklTzdhdEHjGMBN6MT7Qp2HqOP2SMsim23d
a/HRmHe5OhBLdusSpTVxvnzaWUd6El/sPneySoUd+1B4IeinFMuPTNyVD+kvZW9UkokTRpoTc1zQ
rJYMlQgHTpXckV7CoyWbMs5hQVPd6ZGG366AGDVvm8PydnnVZQa4VbeHrrGrGXMVZxGIcp6b0fFj
CJRkL/+dHS5wlblh1B2DnSg/dM3WBSK4vVZ1yQaXjMbjIlZf9apWGJiu6Lm/ce/Sp0nSNyMMiZ9r
zd0Y/8dRIGTAgPREGVZLSauiT3aX/By70JNNmDDSn1jirpPALhj6UsCSlm/QRtqDxigmaLdUZd3U
4n3/z27haZ712JhROoch6B45U0qG5Bqbh1xefuFoUMqwPtitoA5zviXNduyx+uvyNw8eAFaK3WNX
usR5t2WUFcLxrM91/Ic8B3+HaZW4rMqpBPBD3eL6S4ypIEyGIxOOxwED7Zrzh6z5GhNOQkwONgMl
tVh2dMfAQONf2TqkcBKC5j9mS65LQp9D8hNZa3BL44Fxbstj0K+rKiSF2iLM0nAaNkDgVQUaa8Na
hnESxrITW+sGOxkX0vFjpvSwBcVZINMSyQkg+3kunOnLUETmCAhz3yMr1FLTCfo4kgQBoQOcjIEL
aVAcKRpHxRjK6aaz3q3qUKeJ5C4uXH8QjkBDBc9TwMvP5ylGiQGvViSGkHFPFrQc5hpp8oRU6nHM
JesvPM90iB7ZJoDB0ADiFiWue6VfcG056iiWhPOw3DgjU7dxW2pBPPepj+a0a9OdzWDup5pMrlZL
ordoSteSLRqGAfcB++35cKHEu5IWVJjS5XcWP01/0SMKvarP3+dOB9tN6pI2gFuzuAtKahOn/MkM
iV+Ier+gAILVMpDYR18yt2gGA1dLYqAiWI9XucqYj2z1sevuph6SsjqD2k4KwmAgWLCgtLjPencz
Wh2ZrDsnlemxiGYUN0W0Xn3Iz6ncjEL9zI6mBN+iQTonQE6I+VWe3w6t7CksNLSSrACyD8Jinpeq
rbxId0EgfxwW/X2JSi80UqUPUuy78HKMXxeJv1yDqNzQQR0DRQa+rptW3ZTUTo+Gs4o+D3V/rOfb
Ut0ni+637bcKrYxLIdmGotCIGQTxL3S4ECG5WbSmnk5NO+ElSeNNsWsgT5hk/hzrUFWOSSSjPxBd
L07NcW6aFF2lN5qG/Frq7DWveMrrAiADjZFGTfd/MZufQ+MRGZCIASPAgKG51Qva9UkyNqT0FjI9
GPq9kSyBKus/EAFqQT6CxxGqX6Cm4X2y7FiaLSnaM8tpY2n0qgJbUv7gQrDP9SDhlwXJlZ3esnSU
XA5Ep4KDdlcLTMPWyhJwHl1KTbcH20RiI2Fp/Af5eAg7j5X2FzHs1Ap3BVEzb8HphtFZQ7arDTxx
ss3S1ZvLyyZykVMr3LWtyL1Z7XNYcfT5u94SXOIOoCXzU1MGcxFtbHTjgPgK9w+k+biztIVzJKaK
53KEdMEOjJM/0ais+mky/UUNAPxWeLahvxMXG17Xb2JuMUTrG8FeXHBqLjQJ8pbJhH6EXvBphUcC
6DPEwgwTCRvFeDfxJgctjMTPhClRIE9AXAK8iwsOoXNH60o0PxodKlMWCz2g/btN9awqNywm0Jzz
uvd+2s+/0Q1vzd+yuPTzxS+qvd7eXXYR0d3BRU8kek3RMguU7vlXGIvSdw6r0QRM9+kYb5Jqz9Kb
wZ43RiJrzxW54yqEAWEoA/gUfukUp2m6ugGiY4iK7dD6b0Ue+ym0Ey8PSRSHT8zwa5doblE76oqr
eO4psUfi/lbfouyWypp8RGfMqSFuE0+DYbGhx2lG/zRvMEUn8rAooR0FsvYC0fZCmRlRyVZRGfho
JDm5CbtglcdVCLH+tnkEgdy/h714p7/O1VAaYAzyyMKvF8C4LOoROha0Qb3Gemui3eW1EQ0E5H0W
0u64rKLp99zdCqUAy9raoV1OzYPNrIek6naW8v4XVlBpQMucZZng2zy3Mif41Q4EQMeiy0CdSszx
0ZkHiZsJayyo+QJtBZpkUJly530/UrWdcoBrpiZkKFoYrA8s74mCM7kooaoz77xiaydbsJyQ0jgo
qrO5PEzRfvJc28YfAwgEnnOCqk2mDzMm02myHk3i3qYGNiugRdmQWImTf53+QdoV3egfPfzoauNm
demVqKg9PGW6iflDB6JHNu7WxIlVS64bXwcGSzi44JSuDimt1YtO3H3pPSdmDdqu8ABMwTADmhk1
bUKoWiB1tr08iV898twW55FLq/VtncFW8WLnZMEy6hIL4tHger22n4MjlQv0havUZWvheUZHoD0z
zch2ZVW0ZLBTj7gOdf9Le9x2XkCUbrVDD1yIgg4X749R/sEOkzKeiCcOyXGQUeE56HDu3zUsrgZz
xutcqX8Au3pXtvmNEucy/iQBxuZDGBufDXgm6nTrEXbiDVHpFm4ZYzxaXhI9TnynUImNtwmLM1zj
O2J72S5v0VrS/ujrfVc74WUXES0gutb++QBupEqhj/ay4EGYec+adU2VayMcZVA9wYUXw8SrCPVf
9BRDEuF8mGrZmkqLR/UxT8OuqQlKoMmYBTErEFnQAmQm/mCVxGShJcPeipbyxDR/54WKE6Sm116y
Er14+RbgDU2WbBG8d1HW1nFrW0l7oY/C7QIo5hVqPXWYxF4JrWbnvtXog0elA8QgQTL/muaAWYMP
3m4DK9pTkI1BzqPQXy+vpQDVf/4d3O6w83pkTYvvoC/vrW8fmsA6/ozekk394h3YRjnYd8Wj8xQH
ErtrdDx/kJ7b5d77jM3abJVwIoh/l2Fp+ivOo14lTvWD2oXoOStleU5BrgY2kQ8C6cVKCqtyNlWv
qMYIIgnHuOzQhW/6LXSaJxquWDg7OvQDI0Z/TBbJQ1jQn3Bud/W3kx1rNx3ELzTMcUWUitwO9jYJ
zDv2DDQmbnvdA3OJHZOEkvF1/imZ59WPvswzqCSRD7PB0ML3vdQpBROHgmhrKhZRm19en4RJMm11
b9r0SXWddeVdDkEgbcDA8+9WOcuuhWs8+vIF0LTE5X7F9vJUI009RCxLVOSP5vFGbdD+5bU/ccd6
Za1y3Q7mm2TEQs9CMhYwRIiEQvv0fLb7pWCLRxfQA6hVAKT7IVVGiDXU7oP17GZ+q742094Cpyuh
qmS2RZERvmWvPAg4B3g2nMZhKGr3OkqYt/Dl8tYow1xS5BDO5okJzpcc3GOiyNEQ/ZPALSgpG/BP
2URJe5/JwIJfX33w2xNb3F2gsBcjnh0Tye3e/dV5JoEoxcPl1VoX44tzQPLKAOIE68Xn6ueyGZDs
gnNAJpQYnRKi+FQN4FXT3lPl2lV6UslOFlF0N7BCNiTcQI7EZ2wNe5nVZLFxm7Kw/e3v4HjS9F4S
34TLdGJk/feTLZ81VQ1mfQcP5sKrwsyz43DwVLK0q4i00yWkYUUisSn0PnSKfPBiIOnGnctN5uL8
KKzsOOkvpZoQl7440/cKIMTLayYaGwia8cSC0MzK5nA+thTEcbXeYINNGEkA3ORwnCNrCMxlSH19
pL/B9qBJbApj91qYBg/aevf4cgeOkmEuPJzJo33FXqf5zoauT5PGvlF6/pQfXHZfOJK9JppQExhA
kOrDTeCd5wOlZTYMhovtnICOSfGjDClo5Q6CdpIDQjihJ3Y4Z1moPVm5DTvD1PxUq8eWJlvvFeSV
m1mJPHJ59UzBjgPJLtCWazoYF5DzQbGlrqjSpfTovGqgV5Dxhq9Oxm/o05/nnMOodX0qx4Ie2fJ9
jCNSgwG/Vh575aB3iT9P75dHI9rMp+a4JapxewL4tUQ72WiRarx3QdUmJfkUBalTI9z6tF6XsLxZ
gYGDB56qu2jMA226t6bAc0MaA/IlBdKvadVL08jt5VLppqmB4u4xrrZls8viF5DqkgE5ZqV5hYii
Zn3LFvP+8mQK/f3ENbiTswa15VR0OUXiA3xc2gM6coim3S7I5Vw2JLwRIXHjOCakTfFU57LKfavT
qFugDpWq28YG71iXk3j0ID7SJ7ezkm5Tyw6nEaLidD+o0UYrlrB6tEAVtqjVlRr1kh0ociNQQkLg
aW2wQi33fFNMWt5ZitXQ46xeO+YznojS9gHR5H6kFFFKg6InP2QIVJnplFv0iJwE0YY/K9N13NpE
12SzK3JXlNKQAIOaDd4W3A5X9dJT2GLTYwUKx2QfD9pVV8ZX+dr3XR6MhT4NjQQQLAoqqA8gN4EE
LuiuuVfE4Biz2homPTbGRDK8SaUANAEGf6W/Xa8KAKEhHHOBpWm8aEwZioJufItuez9Trtcu0TEY
i+/LlVaju8pAaQIvUjVsx01v/+vyOOzj3vChDrA2/Z27CEuUqS7WRyHt3XKT1Mpz6UX/PrF5boTb
gWYC3TTw4+FVGJUbo6GkcSZfzv8qcveTsXwctie3k7hlXucaeAjlrb6Pp3vkJndyPxRaAchyJSRH
Rwt/t6trb3RXxM8xW9CoUWoA4LJS+6F4vYzeSXToIJWEZlmQJK+NdudrU3s9Cp8ubj61kvtj7m0h
AwutPdAOE0Shbd/GKgQCktvLUUy4o8G0DhpPuKOlclbj1EKJSl2vB81+VpwrhuaPHsvF/mp4q3gD
6ChVMAbp58MzsFxNuQ4PoPtdZjg7cGhZGR43qbEpqhl6BLLrlnDpTixy+1lF22xSWbgjMzrvDbbt
Z0i2WJLrlXDVHDww0GwO0Q2epcNqmBF1A/yD2t/QO9NurGivjS+sxuHTSOo6wgC1VpYMZKhdhMXz
KeySHMrgroeUjjN2d3GhK7dVwfrwskcIR+QCOo9nJ5yRTwlDVt4BSgt3qx5ZxrX+AXndm74Fh85l
O8LlObHDOYTaOjSdXTTR6+GbSiRnodCt0USy0pDimOJhdIMV9xVLXOS1dXRZ6ovfTZAdV+6qQnLd
MEQHFbh+IRUO4YeVEed8UVTs2gU67Qjp7ei+dQq1gjmaPB/YmeQQrc2q2RIjbRAvx4xlug9ijYSY
Zm9f1YMSIvduB2pemDs2ac+JokEEqdTzTe1l+V6bDfTKR/UStE3WvqbdZG3AU6ESN0WGtFryh6Fo
RuLQHqmYRK9vhwzfEU+9BsGSOt1N+Zj6lQ3InVrZcwj0D90OVZFcxfhlYmQAR0HxSCb2vkYM/ta3
akfh2Q2KPNyLzicEJM/MrayFHieFPs6d+YhUhn2fUyMPWB0nb4nSWJLVFp6rQDgDpoHHFaSLuCOn
ie3aTo0J95KZNFBJJabvvWpPzit9V38VvzUnyBofCLrLHiwe6T9W+aJkWmhUNTJYrYPKaw+T8xY3
74oR70fr+bIl0c4HybuHlkoUUUCocD6n1EK/d1thTk0GwGGj0qcmYrJJFF3XUTb+oAIAMQR/f0SO
q9F6ZaZoiNJ3U/dKveZOBTzJm7bM2xXlSNSckT59ujw2Qc0N59qJXW7xUvyqMni4dyWVUpNRpc+L
lrLb2orUq2KKy/u4jDO0vYxzMLqWso907VsZa0YwzUW9B2Qgkayr8J1+8kU8r50LFBxT0B4GDSVS
H52fsbbRfw0/VNJXgdtKrIlCFepv0N1EDRhvdG74SttqXZ/AWJyhZa/Z5wWafwsIqcu668WGgPhB
EgClCL5mlSbmTD1E3SOkdlRUH7SuI84PmfazcFMAswi6D8hfQQ7y3FXbuQX7Z4M45JCfIJTzD/lW
4i/CzXBigTs45r7phxLALFT3DGjQ3Hc7sJjsjPB3QuZACVzwB/2XFrkYn1sOzYZxAImy86sJkeTL
zf5NKbudluwAnUbqcnavraEiBvQBnJwMpUz5R3Qor0jQ/5vVdU5OLrt53FvztM4qyCsC0Knu6TZ9
SmQe8pFW/hK7T8ysZ/aJmVlhRZS1MDMhihILyovQvtqmJP6OFD/ZtEc0bKXBK/KAIcoAAdvHt0P4
/L6EMqifaLxIuqEgjQsN2ja48Q7GAMISPcKpyhY/A2tOAzbxmr3MZli0Nl5mlWQXim4juAIjSQYm
eLw6ubsV0oSpqRVZjjZkKGJ4avobDZY3BZWlyYR2LNwTgO1Gezx/Os4NYAQAmMBOez/VB9Pdg171
srsKTKy0wpg1e00H8FlGp13ynFUj9DFD6zW/SmSMu4IdruEGb0HRFk3xOI3OnQQlr75Oqylf8x4m
UAM7NkAj0tejf78kZ3a4JWnNwSltb8iPRf0HGGvQIUjR6IKQCDgJeuIxEHQC84K5cUqpq9hzfqxz
Bxrq12vbaqu+SxHWwiWxvRXcjGq3zTe5J7GnqHlv58dR21rt9ZiFAOL8xaqfmODibuzm7tRkMAHk
SlseYAIc+JdNiKr2K8YLsBh9pY/imyyQ4+2UvAcGJ9paV9Em2+C4Jp0/734/y/I/olvBmS0uyiON
PhhJC1tZ9uyMB2MEKzhAop5RETUJSjsAdXVThWP+YOS/ZCkMQ+gYJyPlIn4a96XC1pEqCfF+uTmZ
r+Kb4ag+LxukaP386qe264LpqgvTTR/0j5mf71hQPfdbaB5fzRtz14QoJKQrcesjmOakkVpwWTub
Hi5AlnZTG8U6PS9aoIYTWfY6rDm+TRo/Cl6rOxU0Ly8eScLLPiD05JOJ4TY/RHeWrMb97JiP0bax
wlHVt+6yuWxEGGFOjHA7f+qhX23XMGLVT7heF8qDOr1q/uxJHPoDTcWdd2ezuH7IyXk3pW5lWuto
tKAn7KY/aBt3b/sG3g+Vn/jZXtvRm3qzBM6VHTBfu/neHpp9Aka+rRGAOj1QA3MDCje/f4T2l77J
7zVo0ya7mdiYeYPQIN3IOTHXteW/ei01rqlnnI98FrH2opnpK5AVOuLNbl6Cy7MvQq0AyodDF2lG
CxTA3NZLIrV3cgViCjUa+g2yFJuIovO4e2nzMGakzoljF7eFIzm3RHvu1Cy353RbaXMrxbCczNl0
E5pd6KQfNbv/YQ+JTLFUcMHAGKGmvWbvV0L385W34caxYWGMVLf3WbtFlk0r402+86xN60iurCJ/
xtsUST3cMCAWwcVmM40iq177Utum8TO1vEJuO2yr+1SdwGP97zNSa7/CP8a41StyKDdEA2DbRjLf
WE57HfdvtjMEacOIqtHNaMrExIQL50G3Cl238EiXiwlujJxfXaLpKmsB7ZtrBtJlG/1KZWNqJENv
yO6yg4rtISFrQawCgH5u13oZqMi8Ae1Ksbb/vs8y3NemWvYaXr2N32RIYaCYgjotEklcDFLTKdbb
tSOp1l7Uut4MSNvo6aPOviXmfuz3sZ6QHK2/Dn1n5q5oXi+PURRnT81zY5zLdF7yqIaGQmQDtlsh
exUtjzFrHi7bWV+XX4eJCviadka2h9t0NbiPYiBr0fplvJmqdWVk3a4pHnX3B9Pu8qwIh05GMyEe
2qdJbuvFQAsDAALUFPol2gAUa+9mB4xfYTPJ2ETbDqWIf8bG+WVsFMqiFVjCOWu2ne0F9Tzcd26d
+IbNiAKNgctzKYrLp/Y4l1lSJUJT2OqXYDJKzYfe/X3ZgGzmOKdQx97TotVA/WT1iV9Xj6YlCcIy
f1jj5smJyDK0aAwMflf2kCfLQQfb45RT70C8Z9Acukp/DGC8Lg9LuE4aWkywlVWohXLrNCO7qegG
QMj13YRbTOzTcUcN0tU/LtsRTh8ShEgH42X0hcUwYiqNlhXClrXOzzkaqB9p0fU0ySg7hX5g4D2x
kritPcnnc2ix3HLLboWrTc92v1Osx78YB+glVNOF5gJkt89/P036Cikx4I1GUE0VFpArwJWqg4x2
QFTgRmfUp53VV058IVJnqtgjahuKBlPRpqBgmkTz/h+k4bajowM2w0w/b9w3dFd1pGzvLApUtz4d
CyxmjO7Yy+MWxX0dwRhZZX1FXXPjNpSJzXRcK2TIFVp7pPMXSlyZEJDYCm6fEDADDR+vA6RAU1ix
FowayOC2/tnhSWiOdyaV3D2Fzghquf8zwwWLIrbHDrRKKByBMRECx3RCP1Auwy2uU3IS3vH49zAK
xPWPtnj8//kSmo2uwRk77dFsCpI8jtlW7UwSm6AJSVmgFb1kK3Oj4u3xmdNoMjPaWa32ONn71gGz
cFSSRZX0tsiMcNcpADvSaE4xKH30wt70KRAlkfp82dn4x+6XoejnU6cr0HYYG1hR79sf0PXaPkS/
m92v7IYhbkhOKs7nVlvooUPyCZheyAPyHfjF6Bkg51O1x6pprKMXRdpDVFnqzwRP+gCYEktSSRTb
A65ibS/3DD5Ja2aGCzgQ7A3Odraupkojil4CqeXsJLPIvVP/d2SflrhZHD21akYcw49xFdr5nnm4
FpbXWWCytza/xdVtHHWJD3JH2H9M4tK2goXxF76QbqJSN1XGrD3W5TLu1aZGnawpy40HsG3Y9ery
YGVNPpPCNKddPJnGXjLm1f+4TYciig69BPQyopNo9d+TuIl2hqxbS+CPxUv2m7VkerJuxm8FJAi6
m3KSjFawGc6McXFEGfLOrmDtsU3rq0Jtwryj/jx3oWRQMjvc3aPwnKo2KtgZBzuwkvi2Zy64jZYD
gzZcp/m0hxoWxBCInZe39ejtXUoPakK3NNYDbR62l79HuMgnc8ydBWizB6/RaGHY8fIUmwetWq5T
yvxZM67SHKj4Ug2VrJXMgnDfnFjlwikU/0potcPqmPebzo43UZQGtNQ33TBLTEnmm4e3TEqVec4I
J+rAAzOayzenvVlMR5ZI4vNs/9ktn0P6SAacOOsAoTbAUTAktfhTON+GJj/0mksWrQrTSicsV3YJ
jgzVXjaVYhJ0Jvg2lWlySVbzIxaffITVVkMVD3AuBan+dLQOyGXemJl9ZXVDYLF+n+cgxjdkcyyK
8dg8K40biNRQUVgX4cRuzKipOKmCUPE2dSiIkYEs/mHYlvc1GhnI8HbZafnMyv9O9qc9brOyDByk
yKxiURN3V0PItk6NsCoGf6rR6mQieYRyUgEmuQnM0K2XbiT2hU4FIgxn7fcDSJKLxp5HrY4NrvZY
9sANzNn1OGeAnA03C4oqgzdurf9H2nX2Nq4k219EgDl8bUYFS6ZFxy/E2GMz58xf/w69C6zU0hNx
d+HB4M4dYIqdqqurTp0zIZc1ybtmBsQP5fsYyrSRIzMz6YQV5NHNNT/7FurlWY9cO4IPkDsJqTWw
6GkA/ZmhTCZKvTPypsl/c+WB9w2zC9Q8EiSXSw1u3SpFnzx3msZ3cG4Ps8VBsWlN6P635enK95+Z
oUaFnt4mH5SCP+UptA6AGQNbY1kDKy+yMZSMuhKtn3o8NBppmtjXMwkYr6YtB1NQC81o1DnZ8s3o
22HHjGbPT++RMlY7BZolWwg5iebMA/qhJMVsoPenPwRZGW/ubxLq9fK7R0FpiJwYC/kljq5HD4GG
aF4M+FPiV8e2Lk5Bp641yt/ah6hDgyB6KbxAKPhyMSI17nr0f2CW5GlyIiFQNmrDoSXfh/7l/eHc
dHB4xiDKgewlKqjUTVEMk4g8ecmflET4SGLZklN74A+8AAZFaK1EvJGyf8Iq0tOkMaUROdW80Mz7
H0G9cPFMA44G1Ch43uIXjt/leJWxnP1IaRoPfbV4qaU6UoKGL/yUcmAE/NN9Y1cxPyQW0GmLCAhv
dQnAgktjTMRMIsf0jdcn5YmpeDcaoWldth0p2XnDzCX2PTuwKxcy3Qy4jBFOZWECWFKq6Im9NBuA
LXrOhLHxmnmy1La3y3RfJy4OGtPMVju91SizsV7Qmj3X20OzmSHrJbXG/cHTOla/n4HyJ/hF8LTi
gGi8/IykAb31pGqNN0fP8zEXdMCf0t5WOuKjadyc7IAxlRzgtmLpp9pFspVxZueWpRlK23aCFiup
9iFnRwJBHdwvwMZtdOOOS0nHHJvTWu6DLrn/63t5AXyC6EJBzEj5pVCphCap/MYrN8pn9h2ZvV5B
/W92fKPdsY+1KeA+apzaaq3B6faQ4DoNu9aYj+xhcuKVfcpdOeVFnuPsayj3xRRiwqgRZo+3OxM5
ar0zA8LoiNdxMfrk63syYvITGCvPhBvngwdfLxhAQEAFJdfl78/u4aybq0DL2dbjImOUC73jXxc5
ba6Ax4TvvL9Frj0CRCagcozUBmhosWmpLVI10+C3LXZq3JeOktdenrxrdWknYQsdqGBfJJwxcxAz
kIeflvnu1NchXQOnXocey0eIC3gMGXP8UKc09lu+Z0q58RJodxRyDYRq7AauVBixyOtTaxRMQCqt
N/1qWLr8uLeVWbjhJpALA0kJsAKgXlWpOfejPGLVPGo9MX71IZY7FN9xwG+ELCedwhKlPJZJuBlf
mnozlA9lGjh12OqNYEjBW8SBSZQXVyICGsa3nAWBQ9ZbRF4EnW0KdS0wAy91VSa0ntCA7UzYF7XO
BPaIaHSMSaFJxtj9RKMtx48VOxJQgpiJwK8kF5Z5v7jA8Q3ol0LeHwR/+I36BnnI69zH/eQFRYXq
hQakpDrwaxiK60hwMSOhK2vRRhKUK6GEOpzALNx3HlrAm0DPEjNRXyLhoFRWOnh+YaDvs+v+rqz5
4kwuB7eIMC1YdtAXwjlSa95rAIiycSid1NlBWW86TKMujqBIlXbaRBARoG45js68+pq5PnMAP4D8
QcVzHDk14MIuTzgDfmReqXj1ZDCOtfmMTHQsE07X5d2KK7m+AChL1MFKeamVuBqWJrvc15vcGMl3
TlRjRlFX1KF5oFscZOZap0ehtjcjWzVkCM5xZmSE28xid4E1P661G/62KF/MPPVVS0R05uEKSegk
CX7g1OmTPhrxX3Wbb3JoO0LugQg7zkmt1Cj0b8CsgN8w0BGC2rJsMTZvKTZPJog+JlZppysNIVf+
nvos6kEypwLbLF12p0EHQbCumDkpAexaU+SiO/Qhx3W5/NTG48ASVxTxr53iBSruGHRueAH5ev1T
E580e5+wZGW3/7KiX805Mv1IFgPvCIzP5ZxrLDNkUi6pp9kaMOeCIzmzE+ncNj5MRmagFKsvqoPG
FvNq3z9py3go04sgA2IQYH7ArEiZzvmq5ceo105h4an8QwW9wLh+j8qHFBXS+6ZuLCFSvGjw5HF3
Lmmvy1EOQi+HdYz2xGgiRaUDcB6gIatE3IJ8jMGuSQYuX06N7NwcraQxc+GMrVwxJwUF0Cr+zJp/
PHVL9Ro6GiAeE/BQo6ZOqkaBqwH384S2JILUELW0wAygI4DQuWCtae56oRZUNWhcFzUmZMqpAyAy
QRMjAQJrgBH7Aoi63vlXsdlNa6K5Nw39CuHhlGNnLH9/5gBSceqLvBUij1crQCrMzCuRP6ucKlq5
Ra/3A+YMKHEQ07Aa3C11gXXIfUoKE8WeckplwFDE1Cz8llSMnhYkYnkTTD/3d+D1oxe9D/JC7MMB
xCxdLRkyfUUZJ0HstdA87x4+xe2k/zAkPmY6WiLtBPqV76zR2iV+QnOtYEPDteFcYB4MjeiLAR0v
HM3l1Kpiy7ajkMae/FzpswHBTqex9O51ZZRXj1bKDHWFDVwV13GYxV4GXKwEdOxkViTUP2fCb2oz
sEUSHjqjBkA2BYLo/bnUA2PtHuGX/Xh5/C7HSp2OFAGL0kT4iPItcBgCwSC9Jx1c9wxBWNEYzccZ
GsHgVyelrRI4V3RZHVmSryz5rd18PuXUdSbHGRfILKZcIRN3FBRdhHRruUvq0/1JvwpSMeeLdgqy
5QqiMdoZNOIky3nSxp6ExKCah5B8FlmeKJw7bKA+fN/Y79uQntxza9Soqq6LQK7SxF7zJzFTvbc0
gu2kqyav87piAQxBOqs0OTIas/H5BOC5LQPiHtnFHkKTgIO1pHmXSbdhSW1D49Lu9J+axA5jxDqk
6o3RaA1mo66sBQ1W/N3/ysLzx6KDD3cd9dlhHPd1woux11uC0e82MwkchXTuDJFqHkDtSWe3rVFu
Kju2AvepswZLJsWGtYQUd++fzMi340hOkcE8rukj31w/3E7wDooIoC11NMehxW0RLZ/WaYACOW03
G23FOTLijFggGft0fwlvHQ/0rsgsiG/RiyVS9ng10TKmrxJ04smbfE71wt/IjLJn1hJ91wE8dua5
Jcob1F2FR90IS+xEBCuorKqzfGWXVrZoMMgtvLHF5n8bG3X0w1orBSYvMbYOijrhYzce+mgk7Qp+
jC77YzuhF2W5fEHDjKokraEbZUnOgV4h9njFqLtdlnoBgtF5gx4VIgCG34mIR+ddzziDnZw4cIF8
N2s+/Xod8Q3QVFkYdxBH0RBHdh5CiWOixJMnp1aOfrTzqwee+7w/ozeHChGa30YVoDU0KnYa+REv
bzZJvNHSjsJ7ZWY/5WNs8JvEVGwAoUzIkRSkWklFr5i9SkAMaGELoImQeO2+s0W3cBujszRz3nYW
a5VbxYDnOfIrg7122QgQcQqXPB3yuzTWPU2DIU34MfFCxvIfxEOTOJOPFAO3gtKg1ZGX/YPIA6dP
lkEae9UyzUZ495YBm3rzvnHfFFIRBPoQQ7HALUye7Mf9/tX+fvz+9t+GY3JkStKvcV/fGCpyyxAB
QP4ahE2/PZtnsVYGGXsQaFW553/kFvOHM6GobaxsneswC/VdNOIC3iOAnoAOu6eSq/y+HnNv2oov
3Ud4DD6Ar7Alh3ma/rbmcPJf4VgfEpYUpRGvndHFu1zeVLC+8DOhYQyExnQCvR6ENqtCIfdKY9yj
KrALbACkoeyCmz59WANc/uZu75mj3Co3QU4pkWSY22RO5o5Qs9bZjXaod/IGapiOYFTP0qGxIFNh
t3Z0yp81zzdZp3tVYqIemPf0eXUB1qaAcsCsFsVMqS3fBAB8acl6ZYcWAOkGbxSWf1gTOb253mcz
TnnfsuyjOiqU3GOYlsyqK6QP0nQUO12rn4VBB3n1/Q12HW1erjB1qZdMr4zgQc091j/wfWoI1S4S
/yEl8nJU0eGNrn8JxUVkQ6l1jeRgEpSaDb0GnD3ca7mW5roxCJAmIGyDpCkewQI1iD7XQCfJc6En
KX/H9pHJ7chfgxzdOOyI+lHNBD8D4kSasnWUMm0U5SL2joIhmk88aVYeVNdpSbwtzi1QtwTSkjnj
l7DABU/oeyJq/MilD+xkF9JflbcKTwx24l76o0GkCTXc+/vgRurk3PrVZYGKVMbzE6yLH0GlDy/J
t2TNu/RzMIIHIjhTbIqbqNyUzwKR1+Ssb1zDmFUedFzYJICQUZlyMc+FTqgrPHkyMuCx49SuvAZR
Ww7OuW9BiIFcPIyAIlOC+Ah1jpt5iBq5CAovmBiSSAcVGdGVKaTPLm2COrt55yttkMFEvh9+mC8M
56V64f9k2/AU4a0kbROfzD/pIXscPHYlH3mV6P+XcfT7YSYxRjrD0NdDXahTDOOesCtfQz08yfvU
ZB5xGEKydjPQJ462tpyWs6svKcaqHBdroAcwxnafhkhr9C/3J5SO6hcjiH05aGAh33QFkQSD1Fx1
IlvA9aqyVT0nmT7OaJFaI7G+etnThpb9eTaaamizrKzmwhOIP+nBrnhOd9y2PKjO2hW3aoqaOHlm
S5UHMZPH7PyHcpMeAzvYh08xWSM/vLVC55O3TO75mLQEbleGIUXCi93/W6H/JLHvL9DNTYfSjogq
MAIgiLpcGuFkRkh8jiu8YSuCKpP0n+Wr9gxK3WflUYpJtlI0uXoNYaGQ7ITgHRKRSNyJ1ELVuGnK
JSTxhCOfkuGpcdUjIs2d8BMd15zSjd13YYtaqRb09kHIpJWX7KJtS3ynsrrXNYLF5R+hvNKFEWqV
QlkdwfMPI+EmfRQc9sjv17bczXEAHQgpTLwlUfS6XKMIAHQ+KavKm7+GP8Ih/BRqwr/6f+5vhd+m
TGokuOJR1IUeHnqC6YI4LyUpYOpF5aVvoT7unmzLGncEkeLBJ6+668Skc+6bvDF3sKhyLLzdUs+l
bn0wHCZdwDaVlz0FFeGPrY1tt0JcfuMULSoYeMlgsy19cJeTF+RMUhUMU3ss9xCnGmEBTA+ClYvj
lhGU54CeBnqDhT7kpRFQlmRcX4aNF3GbGOgwUBqqABLcn63r+w/PpSV7j2IgXkw0ml9KtboqqxzY
EKVEwTGFlkfRpan5v1mhhsJ2DHrmwUeNeuOJ4QtSjNPKOK4AIJgmDESDD0DpAw8i6iKXCjWKGx8m
Om47i39YRrNkXpdlpKMey4lMVqv3ha4FW0YAh9Ymz1e2xM2JFKFCgL2HZxFdc+ESOZGEIGu8sYeg
OaQ3M72rJ25tmLfNAFMPaDFqqTTORQo7f5oCwGtqdN5KoPTWi1nPex1aLIBI8m9s8tHPH+iagcIl
t8Z0QwdkyxwDZbM4drRgA0h4uSNnJgO0zwc+o5xqR2JffTk2J/4FitArw7ze+peGqJCJA4QN8Hel
8cC6p2fo4+tLdHfY9zflVVWUHs7yFWd3ISNxhRwWAEFIBHQhVvMwfgbfOSi8N7kDlBJqgpFR2o4y
kNGqDZcn25B0RDKW7HuARPupwx/vf9Ot5YW2FKhYFmr/q0J1OBdSloGJz2uUKHziNFYz5jlsVlzk
Vcnkd+RA9OMSAdugRntlZZ7mUFWZFsUEdcvtsifDYvXc4nYKMk/AoKaOvEPNlzd0bbNyWf8CwC5v
BKztmW3Kd3ZVzwIOC9vg8Hh9QDFaL416I2/7Y2MhI2wVmz+FlRkvLLhUUvP09/4E/zYz3DPPXy56
2pcC1wVB5wGCaal2eZSQImLtcuOnBDl2S7JHR9EHC0WMJ34/HvLtWtX7CiNAzz59jIZsHFgBMxCo
etF+Kq9js/WVtza0lNdY1LkQj7zGSirScHbOzHbWQtXMYPO/kwBq1mIPMlFZKSAKxhhFE4OHQJcZ
I9Pwf+enLrCL8VuCNskAMvzC0Vjr/gTeCFWRGgBkG5cSGIxR97ycQGmI5TDqgB0JSj0q901gysyO
cZrX/EHbr13mt84Dbj7QQSHdtfieS2Nlx7F1xbCdx3Z/ejEh3BAZ98dzy6chLEHhArgbtOZRsWMU
R6IyxknnoSc03Y5tkW/AFFjrbKdpBBD4asXejWAV0C/gb4D+Qq8NR0PumilBe3uadXi+SOQhPkkP
zgmQtp/7w/qtNdD7/NwMvcmUVMmZGGYmG+21W+kkfXE7y3rgDPmxdvy9LX0Qm5CnnjxtNDP+YzIb
12VJ+OF2wHucSn0iPytDF5azde+bltU+c7hs3cyS1uGb5Ikk6i5WAC17YkNLQxUD1URkEt3sGVWt
0pslq3uDfAHojYDIVozKmcAy15jtsxDvuJ+W2zT8p2bwEqn3/mSEa/mvq0rnckbPp4+6G+qsafO2
STuPT3ZN/yCUOmgVfgIr1zVDH8iww58gp0FiMzZrW+efDDflVo7aL5rh3nxRe5Mfe5bh/aLzhsye
EhvA9IL9BF4rqHXNYTS3kbZa5mbDsSpnIgy7tNxE7Gcpp3qqENRLskwXmLdZ1ZMHpTY02Zi0px54
98QU8WAWtwNvZQMYX3/KTT2AgYBwjF0nxyIxR1WHaj3XHcLyMPqPcQNK6AaqgyD4GEgKpZnvJLO7
vVqas2wJm+grDqKdGgDTTIJxlYrnOoPCK6AVxi8U1ZYi++W+abSmB91813hvH8dPgGYY0m6gZ/nI
kE+oFKP0vJSfkd1nQEUSgKJq+Sl0/Df+JwNQ0eGwNbcs2f5JnWfBBCcirvYTRBwAupqQsv7Xz+Dk
Os7A/WN467RDmgQdvyLCUrASUt6yq+ssG5UJYaGySVn2K5K7B/E1/qMwjqxZed16avcSx/Xa1rk+
aSgL8EtHMzg08B66nDGhiFIfWbvWG6R+Js1cfYix9sbGwYMWzezKub51JYCEFKzyKB0hnUuXgIW4
jvJOXnC7QrrLJq+RGqNkRUNBZlp+i4Vj1pOmWstN3ookLsxSx6MSKrbmF7iwdgTXTPkoViQ9Jdvg
WTYG4NYEk9N5wmxYg0Oajdk04KSpnPCfFkPgKVDOWRLMC77mSh5kUKJSZMB96fHsNiKaavFxYLTP
0wkkd6MAgIKJB+JRLFei18VXUr4B1TQe4jfAD0HslVrhbIozsWYRxzDSQ8EHpOHXMENXqMnfkZ2Z
oOaXCSvkpEa/9SrOLrGUYCnp+dDuAythtqVelAh/h8/eDoaX+6fmRtYAc3pmmUpOyGXMa1mIweER
Y9Ub0FHjJH/35OsL+AYsJ6fXuKQCQ8PPGg7jqj5KD5uKOXgxyOcuDAGOfRC3Pfo44VOCbQifAjw8
/4beLFBSWtMan+cVYJC2Sz2SB8WvA5XBdDdmDahGqMs6B8hgspeAghcyPEh8Uli5mxgagC/8SuH0
qs5AmaffBFrmB30BOmGkIMs9c1AO2tP4qhyUh9HuPrXH8GEtbff/rDJSuIBbo1GERiHXAd/LwYiT
448ke0meylNozY6mF18hBh+SDJoR74J3akw2IJnhH1Tz/j67kahc9tl/voBaalYAoiATsdSlYCqp
7tsQHMucBMyfMfF54h/ZymSHvytWb11naFJB7XTptgMr26VzVhnWz4UGYRD3NW5k9LNC+f6DNUXB
ioIN2rvZR27aq3hcnsTU6xogYnm9TVbWe/EP1/7jPx9BxWJDI6VsKGPy1bQbzJCDrx4iodB7uXy9
P96bnmpRZ8ZbQQVHNWVJC0aNL0oJ7RXzN188sHWr3zewrNLVUM4MUK5QE8oOpE1s64175k1yJDyE
dvOzvDJhN2+5X5Xpf4+DcofcXOeKMHCtl/wIX8xb8q09q3vxVB3zYmVAt/fl2Ygo/zdPeTlHAkzN
HeE/ICGYPaShXgEuvGP344MG3rv3+3PILf8kPYlgGkIZDOrhyNRS3kdhQVYD/s3WK0Hx+w7c0nu2
lSQwbo4vENxpdoqXvQY5VPJWMh43b5kzw7RUnNiwDMIKDZ0geITXe9nW3rQdBIXwJPjJrOhxTTH8
lttZUli4NBEXYVNS6xjn6ELNebz42uoBj+pQrm0pfq7F57qanXY0C1SWIKORArQ6kZF1RFGvc4FA
s7crtnXm63mSO0VuFWvURLem4uLLqGXvhlrg/AmPDjF2+Gonofukfwz59zyBMtDBZ6zqvX2Yt2n8
eX/xrxwSh745gJAXmg7EqnQjcq2GQ9shnHLRj6YB6C/ruASfuumx8muTG3x09K/hxq/ztcBULoTD
WAEVzF00V0cUNCIK52XjhswxmFxfY4xRPOYtEDv1dnoNwYMn74vOEkD8rBnxZLPd9/1RX2fB8AmA
BaDzbWEPA9jr0g8XpRqGkdY2bqeg7Zgw4JJkP1K+NcOCtTiJ0WUFb61DNG3SaqOERpU98szPPE1o
3aqOGlRl/gYMWHf1jllZkCuPtnwZOpAWChhcQnRVepbarkbfaOMKTWj04r5iftrGG6a3VtYcAdfl
/Zm4ugsWczJItxHBIwz4PTFn7/K2yBiwgwyNKwcJpBB2Ghhh5GYNd7ZcaxcehrLCU9MtqVk6yWPj
DtmP0vakbcEA31dGwyKDxD4liRXzTu5netU5+fwMFYAVt3p7wc/GuXzh2TjZLpSkAO3PblfpcZjb
CtOacZVDkmraNHNhcJEuJiWZUaJM3t/Hai8mH237DEoZ0w8Nv9iKSkO0+BG9Z1yQO//FIiAZiw3J
gjmXjr8KPmcjOZ6hgAEIQhc4o9/oab/550aQ7ELTF8DyEH6mXtKdqkZ1q/iN26vMZ9NEtZMoc2qj
pr5G7XCd5cRyQ1AEz/XlcAFCfTnZjdCFIFbjWrdn2w858s1gfJgjoJRFmw8aHWwSS+eR4OSZ0QhP
ffckjFupc6LHahf76J7K2v2cnkLeAgVS+BHpsTmgHzbzj321KXq7UMgA3o9Kr6o1xMbNfbKEZgsA
FNoKNIVKMUJxedaU1k0YbgfOJ5MZejKF01OE5haxEPVMfWSan0VANWwQmiqfeIeTJnocIiCLIRKU
pBb/1uF90pZGKrIGdI5X9vJ1iIDp1aAtqKDJB5WY3wTW2V4WpymuMmlo3WowIF6S4Ebao4vcN/ua
VCflLyCck3F/89y4Ji5MUv6y5eJAkmuYhG5s9tABb8SMT8Lk9nio5H+G1X7BZTPSDmNBA6M+jVKr
SNe6IjhIZJyCzu1+2hbN8TLRnjL/aXocxpogTnUiaaUh7YYjBHsCxFTQTrK0YVLvgVEASjWXhtFF
Nmc2snJAv0jAJ1C8VNbka5cogxrc4t2RQ0frMboMqKiYLbQ65KZ5dIG5MkoeglZaoBeV0wUrnHo3
x3RmaPn7s43C9XxQly07un1rK2lJ2njbTWusR1cxPgKI89FQMZXaNLhjG4xmSF6D+LP0X+5vves8
GmWA2nuTz8lRHMCAxBFOcfpODycLbREoe4Ibdz70L/1KvH+9QOAxWDwYy6MyjsFdzpvId2mi+OHo
FkVU2KFUJrt2YCdDnacCyHR+jef/+s5HeQMNNEjYofcX6rqX9mZfigHJqEc3iBSnPaZiQHy/MbOp
M+YEGz6I17rArxcNAAZgM3iYRfqO7sHuRdBUoRg3uqmqIW0aoeU7yZU1K9cvCzAh/D4sILsOp0Vf
BFMKtkg1kjCRfaVs6jRTLeAYeH1gy8To6qx0RoZJnLTG26KZ8p9e7SYzGpWeBBDgMMHiFBC0mPQW
IHqBqSZjagtBvZZkXqb38jziKyE3KiyZPBXN+ZfTH/VSpFUgrXW1ciCaFuksUIfcoBrqYMXaGgvA
rak/t0YtdqNpjcRPiHv7qjCCRnLEJl8Bjt4aEM+j9RSN7YuqALV/oTAqdoOYTK4AsJf/HEnYRg+y
8MJyT/fPJn8d2ME746CI6OZH7EKrpiapH0li1k1uWBZWmH6wtQUFdxK3+nisH5UA7Q3qa6gOBlSG
cGw/ovgpC+xY24HpoETvcf8lveeRQtSFk2NcCaWv3R94OH6r6RIy4SgjXK7rAJVwbaqGya2SYB9J
gIJo1USqMF9jbb+1pEDDq3hYIiWLI3xpSC46hR+YdnJntT0EYu3wWfh8f6ZvmkD/JKYZ9QQYujSh
MKBDFQeMJeRCPFlyDtzDFbsqtr0E4vRRWLCwuJSWRlgaGjYVMlfVsjS5hQ8pER9+wQ4UrjVqqWj1
sFOnVylqeidnwlrPpqkxIb6abdu6bvSsjXnj/qBvLSDeZ9Cwx4sdB5N6NqTpUJR1zE2u1ChHCRsn
7bIj6I3s+2ZuuPtFkJeTwcaFyjYN6UpTBXtDZic3GsKnHKwYyZybdf1nWmMbu3UuZagp4XJZiuh0
nD9LjcxXQjK7TR9/14lm5PiNoE5k8LPmVW2zVp65Dtvwpj8zSJ2AtuUDQR0CGOxae+BinSu/xNxL
WQC3Ca9+Cb15fypvxKawiOoTOFWAuofTv9ynMwgeswxAJTeLt1wnGDy39eUUjGYtCfCsDsS/Uyda
0xwcFTbeNHmw8pS6dU7QjAhKxSVzhDj50v4Qc5UALsvZBYZy1mshKG1Q/K6JEVwn7HGxKcCbwfFp
Cl5U1HGc6pDJqkhB8kJJHK40+smoI8K3hp/JJD4Jio2mZbBw2SWj2WVXGcLM78Ds06A0GyUfg+zE
WbWtW+G0Mv/XgTM+DH05oPIEHzpO8uX4M75p61zCh43MUQaMhRf0kDH56sg9C6UVSR/DWo731iHF
RABQBGg2Op+odyUvolSeiMKM0xOYjC9YwFRs8nTtBXLrkC4duSDRFMCfTxe9eOiyjik7z+449ima
y2OwV6hVTeQQBEpD+Pf+PN6IyBB8g8sJGSpsZFpcrw3LRBvbgHW5omXtIkqe1ZSRdDYQ2n2Wx5md
1Zxi9uK41rhy48TCMBhEIZmMbCwdiwDurIpTE8Lwid/W3mDzgz7n2/aH697vD/HGul1YouKQjM0E
rowxRC3LN5UEyg9QS4aT8njfzK0BodixEKEt/ZS0QxCzdNbavJhc9SHVcUaql6dC0oVQL1hy39Kt
NTu3RN0WUw7iG7+ApTqxNPkbMEK9Zt0E/dus6jW9dd/arXEBNYRND+D5NbNaEJbsEGv15Cpsaiph
ACAWZwiqMalQtGaf8hIFUt+7b/PWCPEoWaCYoMS56pqCbDwoeTMeI0RHguhOaOkGc1wOgkqrj1fA
emu2qIRZGqiqn2q4e1mdPRTA8YOmgt8VK1ZuOVK0CgBLzbOgUgBH0KW/EttCydRKnNxJAwCxK47F
kBvSGFt+LG+SdB8zZg0EyvAoRYOdz+0Lg4yD/1eTD6wEqnu9dif1bzd/3Z/oG87m4quWvz97OI8M
NzBMhDBoDNDxrPYbPgYxDvjBEhAH3zd1c57PJoA6hr6KQwgtz8kNeDElTY6qDx9AOBIvEezceMAS
ryni3ghDUHKFeD3a4+Fk6HhnyoMkTucIHrtlXT+wS581tXDTp5/QDb8/ultOZiFahJgFbgb0xl5O
pM/NSV8LxewCXNc5g69OFiPiKRgLc7W5b+pGWQHwWYxpUV5d3Ce1Y4tJht+cy9lN0lPNv2TJd6p8
tUc1NqL50NYvKfOal7s2M4CpBJNdbN+3f2uoCDyAVER/LHAZ1D3IqkwzhOmEWRXHxM7y5gtqqYE5
N1AvuG/pluv51Q7DFaHiPqR2Jw/qPm3icOMOo549CadiOgq7mY9AcGAF4doGvTmuRans39aoDVqP
cxkwhTy7UoXaYw+QsBqZVResvFmvYXdLNgIXO1oq8KJEB8flVmknBOiByMyu2BtQd2eRbi9dTXvP
65JkDYBepRlLTs/U+hD/rRvDR3YkefQFEifbqtlUfEzA/Z+WOj8fpNGLSpUkg/Ig5yuPklsHFtlX
INLQuooOEGqd/bESR1XyZxeIbZYItfDYgXpe75Oa07Uw6o0GZNh6obb/RZYIPQbI2CAvCtUUOu1b
TU3ZKODOc5U3qB2IfGOoASDim6wajez1/ha7seiIslDyRiwJLDrdO5ig02nC4491QxAJmlyYcaRs
i8isu7R07pv6zUZQb06UuaDOjUcRkm7yMuFnzjaOtWGQlYFzVSXw5JTNjMJH5JyOHK/PUw0xQXCN
G2PNoJF/lsFQKc2c1dVs5gRwZE91NOYQwY5qMndyslMR/VpK3w+WEEUBqVOte4h5MTfUlKsh4FCo
Zl53kJKaZZ97E/qxM5FtFkxgIbLHdGLDpzEMVCjO9oWRot9rxUvduFnAbbE8aJFyQuGN2uVl11Zx
2OWCW3T7rK0fsulRbVAyUNWVbXrLHZ5bov1RFkZFNfep4GaKBfwCAKQzIqHaDPPC4aKDkoIZDEpx
SUgKMbDij8nfdflElJF5v7/AItaPWt+FhRZvQhbK3qgHXa5vh9pfrWn4EJbLjUZEgn0NEHeN28Kx
ODexbOezLdQy2TxqeSK4ibSTi4NSo8EAscTQ8bYy7sfmoAAJiKRqOu1bedJ5sBPFpgDUT/z034wV
zyHc6Lj06J4qLmmSppUrwZVYZi8wvQ6t8bUn3vKEvp7P/9igtlBcdyzXtqXgTnouGKlsZ3qR6opd
b5ParHwjffufxkRvJL5He1WaYUwRUu8SkFmAYN+3cI2vATYILSk4EqDrQSsaNSRhrMtZzRnRbcbN
KP804mtLxOm7g/TLV8WbjHXf3rV3gzm0jKH8sngdlrpAm5af6xAEfS52phXlxzFz2LRZMXK97aHo
ykLdSoaLROGVCn0gb9fICVg83SFE6/qUt2DlRlVp5ZgvM3O5GUA9AOe51JLwm0zlW5gmU4KCkSW3
teQKNPLzntGZyK2lt2cuXsNH3pg3tFWiBwQd2Mh2KlQokCZ90CRRILlyle0rQMcYIxf6f4yqhVqd
guTRIoSNW47eb/WosIOgNBiSX9YWRKpr6Ga0YIGFLNA+H8PIlMVZtapk4JyhVED11inhQRHawq74
oHAGKYlX1nIZGD3L6LpDQgmXPq5E6oqq5xjMRH0puc3/kXZtTXHrzPYXucry3a++zAyDIUACJLy4
SAK+y3fL9q8/S+Q7354RPqPKPns/kpq2pFZL6l69VujY3xXVa41fDHAzZX/ZMbnjndtBfx08w0IO
DVR6n1ikhtUCJXlP7tc0MFXdq39Z885cZC0On9fRAEIcby6uP4DeGmE4Kac/WiqL4AXZlnvQqUFC
stPdEPm07nB5RBsPPG6L72sddUBAbTDkk9Ds4ghVzd4k92R9znr3WZ/zUENpvVAD1oeTnfmj3Xto
WRycFbCrfWZph8Lw6voqUwDQ+tYZQQH8zfT78nd9YrdA4QttvHBkPtO4RgsxoLVA+56hdnXPQKI1
gAl0ZHdN+71v15/TQPwWOctyAlltovp6/iWvMxT+vnTtc62yby2QIhbVfuurI3l4ft7OwEMZmChE
Q2T6xaBBJsY6EB1q90Q52lXtsaWGvJXvdOmuXp9mxWsWSXTfuCdwk7DGnY4fo+cLNLOEkhx/ua8e
lqkCWD8O8rrMvUQtfGXAvUHNHW+6bV3PKvQvKQtVM/fjyb5KulGyzT6SQef+D1oj8APzpi9wE4v+
77R1MbElNe5ZF7uhZhfVro3JfJiWtr+vjUb1mlqJgRYzJi92auugALGNPlQ2vUvcg0fnT1+C7U64
XhuAq8Jjsuj6ykqUzLi3yeyZaWgrPwZ0YPdO7hEwCJe3g69etxAitsPLlj97AKbgxLBwW1KHwtZ7
A1NQuA04JZcaHS8VXrJ+5R6V4q5PJe+ujYw9eJlR9dBMLtmtiqns2FEIQFCddZ9GdfptXBgIwPfK
fY4UpMI8OlDPZF7v6ju1kUAuNmIDTCPcQfCBdzSLaOhCr2IlmUbrXrczL6t0zzVeWAwQC4KDmkLF
uATN5K5rQr33kl8IE3UXNlBKjZvDYtxk+VWSlKHrzJLv+hzt+Wch2IM5BYJvIj5Dc7KB5gaz7hVT
O+j9VZOAEnslAa3NXfz3IFhi6gRyFGjFN+BqIq/tlBKD6eZi349ogW2jDjypPJuYL7s8/7oA//ul
Yze1cZXmy7VNZJfJzyeOqQNmoyJzgvX/lJ4dGUWJxJ3s+0EPGWgurfjrBAW68Ws5/S7bB/tpBl02
nfP9yvvAnoHcWmZJ+zw/bYStdvYJwkVJRR92N2fMvrcanyg7rXgC9hTJ0xtnuM7BEX55f30++84H
LGxs3SErVZTVvsfz1/JZA8kmu1mAJXFq2YP9M6gXS4sCEe6BuGUicStczhgd1nSoDPt+TtFU2Tyl
KL1Z12QFltuohytkJ3IAL+ygjG+K8e7yODcX9sS2MKvQ9snBTqvb9669z5q7On5IoAIvCR4fO1RY
OyA7dGwTkCais5vP9snpDgiDSftSzx8MRYWHtGVsZEFixxN4EGift4GbExSSh1YHpiMbwNd70/Zk
fs6apGm9HJ3Q8WFW++y1hWDNs+K6UJVBkYXe5tUMNoepXqBV5OIfJwFVS/RlTFlK48NQ5KrjN2u5
OhDLAJY3mBJmv6E1OWt8sPXWlZ/NpHt0TFZ9N9JFea1Xng3ALljtfa5XON1NttrWEYQhyrgzjAZp
QpIBE+gr1OA/CsF5nxVD+TqsPbSJwPgBslI9hkxS2QGIZKXF/MzUMWYBzawJbZo6qXya6+jWqYfW
pn5hVfX33J5HvMjMWrmrQOcFjjAUSE1/gY6gczd3uLu/gaJchxOwGRkMIMCXn13FeurNVWzS2xWx
7nnsxxIk8mjbiApSlq3fdHEVgHmMgV5wdMoZFFmDEq2qnkA8Chm2PrAwN0XAzJX9tKy0r/y+mlB8
GTWtdvfKahrJa+U2iDjqaNbtLqsN8GsuVT3pj0tvlNESA6EmyfUL+xzoHzgJgFUINB/El4JHlqVV
/kdF036vtMl3yslfn+wZbKzI96EC7v/VDviPPS5ywYMrrJ775tLPyMFpNuR+i0cwdyCcHh0ARkfn
/rIdIaL8sYMIhuQlUASgxju3k2R9nDiLC7VS4z1VnAAdKd6gKZJ7waYVNBqC7xp1LNUU7gWJUbBh
GmgR1T0IAMe3BFrlyfp2eSjCyfdnKCdG+EecbOelrdp2XKFyCh/yl/ZdraGOdbeCT5J1kocr/96T
yPHJFI9fJ6YU1M/nfsZ4UBkKnGiE7MTlsQgXqU8GhGWheKmOal4XkcX0Z5KqXmWN4dwZV0BC+qlq
XDnxHGY5tEIv2xUC7ye7fBucDCyea3dOKAaW9PHvwS48M5t/ryBKwP6UEaCLia8/xrioBiAlIDkW
fbwDwaKdODA2DaGR3quzr1p3tNo50xeavDrgyHXWG9tOvca6SdTvCbpxawWaBOVfVj8+fYhw1JmN
qzGD4UOaDCgT7VGzCq9Z95endtNnOLOqZZvAKH3ADU+m1i2amiUT3JMkSWBXqZeWlsRrNlfvxISw
egsUSCxlgtckfXoLJFRgd/0utY3fFYTqLo9mc0efmOIOfDKauK0NNvHRZP07hN69Jn2Tvia2bSA9
BPgbivAijtpsDMJUNhRRp1LfUd46B1T8Mk52mRFh7Ut3qJoR+y1y1nslLqAzdjMttmS2NkMT8Db/
OxLh9GBAmxlo+C4irUKbKAj9lW+kBvs8mJ3q5Me/WZkPZk8U26GNdb4ymjotCQToMGsEj5HusbEN
r5M1o23OGp4XUCIE9hR5pXMj6D5lU9pA6svuY7yzTDYdnLmOdwOgJxKnlpnifz/xNFaXhMQ15i6m
T3SsAtbeL4WsTri5OcHeDWwiNO8g43duZOFEALHOiqjv7Ee2Om9KH0t8QMxV/Iky7gctKEG/zEfj
yclAKju1jAo0KhGyniNY0aZbYlTXtCqDZBh3WTXcDdim2pTfKE3ht1No0SQL+ywNCj2JmBVLcpWb
E3vyPcIaaqSY4tSa+ZihgcLAyvHWFE+XnXEjInGpLORFgNRGYkg4xzo6YZwj/ISOI+7KTr63tKYO
0tJePKbKOrPFNwuf4jNzQgBsNDDnJjOWES0QIKlAuGA/yao+Oip7ph3EFsqrwr5Seh196VVIGxpk
MnaHjYsi3kpAOqHHBUrGnySb5tiw6DLhqpND1b2HnIwyAsqzhqlW3OXzfTr//blyZlBYxsJK1cXt
1iIagArx5hZioNAPdyRWNiLYmRVhg/R4dRjUwLCW+h2vjQZ9hntmJV5ThJc9Rkzp/FnDkwkU4hfu
GWM+1FjDZXxIrfsmY8Go34BPwLwrsFeM2ou7mwECVaPsdf1/mEZlBYVcjmPTz6OAoZaOWgDlGGXW
1wKnc9LskNtRocZMstAxF9+s8bBfHmZLu8UNUHL32tiPmGJ0bGh4cru6mMtEnkJdKMgto3WqgmLA
6w4sMOXD5enduFgi926bqOvY4JkXSd6dpgQfijPmUfYOsGd3HxvXJTT7yjVCwhK3zLfL5kSukz+r
+Y89Q3jHtH2ddCrkkqO02jF6lUbFIUWyKBjZF7UrvDJFzfal174ttIRwYZgYb13/m5hf4tKnJkTc
vWYOyRdlT4jkQSf9MuHgh9wbGQoTM2GhnK55+o94j6MsO6SR+7X5luC9uXfuSRoqoMlsfTQgIZGq
qne80fMAao0f7tXlqdo4gjifOAonPIX8qW9ntvMBqawljxrjfbZeakeyFJs72MB/kPoBCF/EoCr5
COdL1TwyZnKdsqds8rQ0SMx3x9UkmRWxPvFn1VFrsiFpgEyUSGrZaAkZtMzMI0K8QnlmVUCMJ20A
eRPwcHr1TdMJ+gvtCGkrEDfs6PwlNXdtNwYKrv+W9TJL8knbH4TXLWhnUCoA38/5zs7woens4oNG
9ehOYOoKilvA83eJ9jLSh7K8bm3Xm5yANvvMeNSCZnxZjUOKSoKLtsh/sdBctQ4rAe0sUU7QRmPQ
umRrHnHNTtP84WaSQ3dzj58YEE7BFd34wBvDk+L+CV0Pe9bOV7pzNNtfneH8mPUnkKdKxrQZu05M
8k86uduQHH7QTDBJy0cjOyY5EmalHlyeOLHS/setuAo1tKvQfy8m7BAza5JXDqw0eR2WKDiGBeRQ
dpqa4qx1h2EHfU4Qp6pzEWSGEu8nkk2Sg3BzclFORb8FkuyfataVxVqWpgoCaPOqP8OLQrxbqVoA
Hb/6ji1Jz2zeJrCPkJ+0oL4qQhAnVY+TCsKa0WKYXxCtghkpxZ4dzIkei7tZhTzx5TnejEInBoWN
Eqt12ukz8kHTcJOseEBAwveyhc0JBA8jr5FbDpi2z12lyBpiFk5WAGFSgLj3tRp90vv0p1WEMW18
xZTd7bcNcvlyJNMs7PRzg3kDjhXAKfLINlPEcSPK5zU08jJMKmj0moGhhqkhI0EWq4F/fBXPI2A0
MFBDhBu0A5BSeZIWUTqwEhQM6NGHoLUVjFoZ76txdj2IPK2BUgL7YrrgzbCX7mFxk0zir1s7kwDA
CnAnGto/yTnq1B2yYsR3VB5nhPK158vLKUIfPwZ6aoB/wMnWT3SFkRlNBmBA0YPqNQnZnnyvDvYu
/TWo3v5b7edruETmPn0AdB4kxmFxm1+hCN1/kTGUbgaI028R7o5As/dlnuJbuAzxntRqSPT3yWS7
qrvvxhcSR2kpCbabl8ZTm/zcPRn/vE4KjQkm+GYpveb7zdoFyxrSLGB4zyEsQH3tL7sw/zPlFn96
I5cEfMK5SRa7gzGrJXIWhe2l7btm/bi8qCKp1icLwiatO0W3Cj6R6FfezVdjMBQ+ifRslx2zA1hd
D33sZXJyla3oA1DDfwYGnNP5wIZFHTunL5CIm7zcoK8aC+drdZx+0Hq6mgfOkp/MTwl9TMDluKrg
V7MkAXd7OXm/h84BpHion3+CgQpPXiGNEVlD81ZMtPHshezKvAaeYP5S2uU+AQEq6rtKcugT7ahR
7SCZfH7zFLLLwEOhmR/ypMiwiPxiS17OTdIj96+Q9An9OlAoQWxcFb8CvETr0NOgoaxPO3/Mld1s
/Jt4eWpe8K5yUjEBDo4AE/qhRtz4rQk++t8kNXxV99Uu0O2/xPT8cbeTEQvuRvLcbOeGH6rjKzpq
gaEtcIrLuNa3DgIOmvuojYPYQ4hUGR1qdSExgNZr6Q3qBGhw2LHvevKi1lFltjvd6CQ5ls2IBHgA
FMRAyIFrLff4k+hQFG5hpr2KiAQEQK9/H2Yw/+XfsyoOVgpx+O4mZmCPnZgk27S1k9BMYIDwwUFr
uGjXTietXWwbqeDC8pwZt1rZc5XHUtFLDc73AhUhXqMSNsrEyNIXCoJQ497oCqhnsqdxbr05eb+8
HXj8vGRHeKdVqTakSoLkPDXmoBzizNdL8L2Z2ohjBScs3hMFk9xRtq5dp2PTzldtWJtOdRrkUNdi
57RP82+nfhkDjXPITjL2rK2VwvUARXa0YCNtJMxj0lU6mrE6hNr6XYlbzzL/jkjjY3Ph3YP/OXu5
KqpJujPQ5/aKNPr6Ne9vlBkU8IMMCCKiYf4YcdE64iBooldOCBq5SpPELZG8GLJBO2TolQmWrB4C
dCQrfq/o5LCwBDy3NHN9fSrHwGYAqnVma6KVt2teyqkAaMgJ6iSO/dRm/La0dOFcd44f90rlu2Wi
S/bI1tUIlyLcCfHVnKvlfJWLUU/zTFVwNRpmv+ivHMezJkviSptG0M+Kwg/2CDpNz40oronqdNGW
EViQmwpP3RdjuLu8Q7Y8iBO58jwrbx0Wdkg2xoaD5o0yQpOAR6Z3Wsuws1v7Aa94RBI0JcNFxTtO
3zdGqmIQyBX5Ct4eFdice+sG4XrUUCtjkrC5OWkn9gRvgoKWOztICUWJdt9Vxm6qmS/NTW8NCjd/
uC7KMgBRChsvNSeTanaPNj3N8pYCIYWsoanOoQsiiLHOwW0h08fZWqlTk8JKmZPS15CdLaMmeUWe
OlCdv6Vg/NiIpyYEp3bV0hy6mJXR2KLdCbRHmp+pKbt22zbZU7zswLs/rPtGteujkjVIvuhwlyot
yX07uKpMdkg2YuE9Wa6lMtomRpzitVc4gHjIEAxbpzpoqsC0ANwpQG/CqW46DD159VBGQ32P4ycO
SH4DBr4IHc+xhFpnyy1xJQSvP3rUQbQlPC8GC12l1dSUkTlda4C5jugqVR4vb+atYxUEFjZqB+D4
+6TdXKRm18WEr1/t+hNlwBldjcQNpHtsc95w6HBFTBQrxOg3dnqzTBRwGWwRf53XvaG+5OZLSs1j
nIIpaLHDVNr9t3m9xjEByB7uDVDv4f5ych8CfZCiNMQuI60HfoeZ9zVlgEoax1r/xqY11Jfnyi58
O0edNGVB7IKN+vIEb90ngOgG3gXPJ2BVhYCMY2hCZ2fMx50CzIZtCP0JmvvD7BwXm4ZK/5dNd3xL
cjomkAmBCx6AdSGarQara22uUJFVVmCzr21QLhhflrXwrfIFrAZ/PT7OIcEZ1LG26H87n+GYjm3K
SqxrqkVa8UznX91rU9+ustLexjxC3gmAKHQ8chy6MKqCFjbKwBZwefTaiNHEZn5Z+v7RHFcPZJ2v
lwe1lU7h7Cagc/zA24rSxoWbOfbErfV2pXnrBNqKpgfHSdHlICEp3G+lW01HVtqDX6N1zVdTAzrL
ZfeXTQ4fa4ntCV4STrP2aS3bhnQqGasqUrrWn5pf6xg4uI2OMhLzjd1pgfsItZqPdjtL8NIBWtJ0
npsq6gwkORkk0p2r9kp3fQAwDeONFrLr/OZy/mNQfPeyuqdtSrjBNsjqEBX29VkdjkQmqbWVirfg
NQhxxOYlUuEMxF6HAnCMGezzAwD6GrSjYyMYUt/RvPIhQarhed3P71bmmf4BArGyWsBGgD2zLxyQ
TZ5Vcwa1ogh6MJ6uflWaLCAuaD3zVRJpNi4YSHDi0o0SCHqCPmbiJNbpCWE2nQB8rONQUfNdkWvA
o1vpjtXugYIGETlrTbZR+IEqPJcsHILoEMFVDX0IQoCF6Co6QOOhimzC8tu5V3+Q2AJ4wo1T12Nl
3fhOg86EuHTM2zFZm73mzPRxLmgKuCtbQ8gM4fF9efdunJsQwwEsnTeroL4oLLnBYqo5cVFFNJkq
EMuUo5+lCEj2pMngPFtujEvqR/ADlENEWXUFOJfS3C0je32zuuU4qaCCxmNuPykyYMoWfg1nCJr1
0WeBS4FIRdAQPSNTRquIdB27nVI7DmN0CgJ7mCahqZEM3Jbo2M2ACPAXwoD5wCkRzmxswpJ1fUgY
nQCFUNn1vNJ5p/ZtLZn4zdngzXUuEM5cR/X8LBh0WqnL0lWovtb1vqgbfW/S1N0VtVWiFdnI7ow4
pleXV3trgwHoyYF9aPT+lPLoh0xfB6Axo9UebxNbv1uW7x2kOz0VPKiXTW3cLrmKBCRw9Y9GLeHu
R0rgogFUr6KmO5rWfVnLtvDGWGzwKPKepg/mMv73ky2M/gJnWBMscWM+TNmDEnuMoL/KOFwex8Y6
fbQmgreMF+VFJOSQJUikkAXrlOI8dW5LtJOZaJhaNAjGzL8uG9uYNLDD4lbH1RPR6yvsRkIrN7FS
gt1Iv+TDTUVlXDZbBnTEO06ZgVqriECbewrxzByj6UFVHRY6QRdQP9j7y8PYWhr0p3KaKLx5UWU5
X5rCAiH6FMPKC5B0bgWeSa80gss2ttbl1Iaw/BZtsqSd+UiAFuLsymFF/R44gL+Ut+XXCt5s+9/B
CBt1gRuDPx2GRpQM9Hn1yfyIBKZku8iGI1zZ1H5aqriGFWXcz82xg36Dc7XWflb/XRPSp+EIt5dY
s1qFGTDElv2KHsT35oUtgSXbnZuOBigLGpSJhbQE//vJ7kRjHTjIqVNFroFKfYdHYogqmowjdsvR
ONW6DoofoPbE/u4ezRw1yvV1pPbxqxvfxakNKSrnALoOiUtvnJOA5SCbimcC2lJE4fdB7zK9XQ2s
T9Pa153R956dGtUhMxI9vOzZG4MCAgEmOOofeSnhXd52zpxSxa0iRymDpX1sqne9z8FXKnmNbD34
UOzVIGgLPScuhne+RmZFG7totCrieccHxXgarZ/dGlFT9Zhy7fir7jNo3A+SnbuVeEd7sI7gjZZU
jFGIcukc89uFXkVqPUCEDdJh04NL2TUDlYI1Jze12SGDdW1DgvDvZxb4boDXEf7QBa2dDzgZ3Rgl
LDglf+EOhu4l9Y959lTt8V/YgW6pCe5XsM+I769G6ay5JVjBpIXU3OzV/XHsbqgMj7flkx9dvWhC
QYwSj6akBzS7GTMaldp7y27c+YXIKKW3TQDjAD0FJCNE2r9xxX1VtSsazcoLtV9S4MJYeX95tjZC
hQOZCBx4vDUdR9P5qqTV7KS5Ba5xDMNEGbGv/s1ynBgQInjdqHNngZQ/6twbILzXtfDa7kZaDdna
t7yChT0FEApIJ87H0SSkQZ9WQ6OW3ACzq9sBXmixLBBtWUEOAfxaOnADn4TRqLpMnUVyGpHpunEg
uF78nJLvWf398qJsmkGaFzl4ZJWBFTsfjLJoUMkcRxoBPbyvwh4dYK02+FJOf5HKmZ9HYEb/r6GP
YHFyUCx2UXRKPcHDRhfMi0MIg7uyyO5xaeyna/7uyRhU2MxveRlkuzWxIqd3j+sMUoo31f3218MG
nOfjegwcEy5i58MGA1CzDCkqZ5S+GNOP2HpQrLvM/PvD5MyKcNgnzchqQlHILl12dEOzWMBCJeNo
3QqzXNPZgBQ790qRaxKdZVpmG6heAXFRQ1uM7TGXrar6cQkZHkg/Wp6myzSrNwIGZ4d2eOQDKkoT
/CavGtLmGsDImbpPeSumckcGycG14Zvooka/Ia5ZFopmPKCcuAzKtbZNxwUtXsYSTCzxl7reFWi4
isHocNkf+OcKT/YzU3y4J6bcDvD01oGpRb2x8uk6KwdcZq6Q80I/51va00NCwssmuYtdMslHf2Iy
1qnazwOw/8782KI3/BqM8l5vrgFZGsmlUzY6wdvTblU1xYapxgzjp6Wt73Lrmo4vnXXXFj9it5HM
5laqEFyM6LPgwkDQYBAOYGyKuFvA3RetPYgANK9TUm9p2nA19GBJU8/IIEbsazYeDFXr/H2J4My4
cK8CmUhFtAZrqdF3poHzX7+3pAITfATi6p2OUPBNe0jN1HH4CJE/ywPrVSG+Da091QPPpat6i+LR
ct+aMqk//ruX7AqOikdysjCKwRHwi03NGCRWK5k/HpUumRAccxnWOFFj4CX61Gd7ABAtvw/6K1mB
XzYSwSmhbgGcWEKKiB13MgaG7d+2Pl7A4K8XCwzooOzr2MUsIUerRbLDY+ssg4f99+dFKZy6tyYS
80p7ebU8GvvqrTq6fvkVCJYvXXisFX8J3asB4rCXI4ZkVK5w8YAic98wA5lEZej62z6BxENMFPvq
spXN8+R0dMLmrdy+hNICRgecuDcEs1d6tW94ZSijvd8KSxy/yyXckIsTG58Vqg4kKUxkRm9Q8FGu
UwUQgADlf2RfJFMnMyWcxCjT6GDtgymm1Z7uMj9JnYB0SDtr3/vhqhgfKJhyLk+kzCb/+0mAV9QF
tPYtbNaoZXdsB1Cb1+W7foFGlXs9qm+ucnXZ4qaD/DOhnx4KWqogKBsYJdkXwx6Nupd/fyvdChg0
Lhp4iDjkEz0dRBr6mMbozrF1340emuviqIT2z3rfe7/01hseIHm3y4LLVreuGqdGhXl0KFPGyYbR
LkjCB5kC5NYxDA4ZcEyBxoQLfJ2vkpbh5awYLsCG2g8CiUlVPVjVIx4/ZS7BiGxdZ04tCT4Y2ykh
aQ6si90GdTZ7P1vEVqPaXZ6tTa87GY8wW3hgTTgaYn4wzT5jjT+b12t/nRSPGiXo2+I4C1lS67Pf
cfo93O/xvsNb1BRGRrUkcxQT6JcegIcdIQz8S6rMDTYuFdwKcrMqxCU+62FbS9nOelmWKI9Bz6lU
dvnkt7q51ybi9cmvZUQX7JxdT0+xKdlXn1cOlpFG/0imAsIuzCnu19boUGBvJuJ6O1DJg9IrkKlB
S4x8wLtOwoXVNxnu00A2GNoNA7kmnq69/hgbElzPRg/s2WDE4l85Z2q5agD2lK16qJPv+djgcVmE
BWCl3fCstY8EWRN3jqBVWO0nagP/QECYpDSS9q9Nr0FGDzV5Fb1Wn/rglE63IOFTRlZ1q6P4aK6P
l7eCxIDY+KZXbte0ZQ0ch916MX3JZX2fG0cl5pKTg3CIJy+LnwePwtHHqrMxl1pqHIre3DX9HVVv
JnqXL6MHxpdyVr1kySUny+cbGsxy3DnS7pxfSthvi+nyG8gMs2WIJ1j3WwM9TFaFg+oEUuzi5ixC
w4BDRvj2E24dMwh4imnmxlLbs5U7PKYlw/kc4DEcXnxBoxqelB8iQSeen8emlq4pLBSphRv04o3o
g6xrmaygzAwf6IkZJNAA8+RmKkCsOGFCT28Wc/xXg+HIVQdKGkhBnlvJO/RHj/GKGlIFvjF2j3ZK
JZHk9jearCHDCJcD1RvydeiVFYyUKHsaKujtq1uj8tD04PZ4Nt7m497QXsxe95MYcjtLAX6SBFB1
yb7aDCGn5oWZBMceyeIKG8tZfLzRbyvrqwbJTUe9UUriVVOggGmvGl+c3AwHrT3YNWjIFE56KKX0
+Hx8c0FKZOyRwQL/mSh95vS1E1cGdqCxb7tfSdahnfwtR2e5fNI5GPH8XXRuSth1c1KaSt5i1HlH
93G7S5PbJSt2NVv8Kgtq6DYQ5tNffx/DTscnRJgmtoZpWaqSJ2Zt47GeZGc3/4HPo3LQ5YDbD85w
YVRtp9aqugIdqKpYQTtss4ckeUyMg7WfHxVFsju2IpcO7SLo66DtDO3P545brmpDjQXWsmRKd6QB
+0a8KAsM98WVNdqlN41o0If4TnB5HiWGRWyN3enUdBIYrni945CwoISEurk3i68pUKCXjXH//zSn
/4xSDJlOpzW5VcAYy3471U28SH5/66pwMosinDwvASTtK34fqR3PNB4TMwFBMPUIlVwmtwMN17Dh
qT7Oqn++XjbYa2wVgjnRgiwiG96rZLht0pv+V60cNUiZ63tNj0MVrGmTfrRkWN3NRYM6CngckAlH
1ujcOkftVeOIiK2jlzW5QjKFPEAF1m/Z2+UF24wiJ4aEYU65YjSFCcRnN79Nhm9FOQ370SvRgv7/
MyTstrxa5nEdMKL8RwqxHG8JMjShSJ5pWwcdwBhIm6KQCS5e7p4nB53W2nmjNxjNXL2gjT3rb2j6
fnkcmx6IoiWH1OMAEmkanDqdGyjJ4MYfKl7lE192xdlckRMDwhgmgGWKWYOB5ooEkHP0oaoouX9+
tMd82qYnNoSjWlHtcq512KiPlvdoeMURQO3jnRs2hzcwvPuxB8LWsPN/U7xufd/xv+u7Nnw3Dork
SzYX7ORDBD9X17zM9QUfoptX+XCrsp3afr28YB9vlEuDFVwc1Fdd3tew0UVQjO2v2+viNf2lv/ez
N4egRd1Nvtl5zYPy1Tm0wSihIxAlneGLODxPhig4PidZrMgK82No7+D3/upVR5ASVCCpvTY8xbP9
egfEXOLlT03YeRk2RheQL9mO7Onr+qT9rH6SkFxp+MvlmdkMMoDgcBoAQBhELoCxKvR8VHQE61c9
MAF5jMjBurKzw//PjDABVq4mWtLCTFEeq/RGZ+8dqGLoQW9/A1X7byLAyZiEY3adO2eNObDcnBMP
5NRgvfSZLinPbHotpHIg0wemaXCZnIcZI3ZLxRlhxE4f0bbnWcpT38lksjbAC3CcEyuC35IKbdu5
BrS6jbXJxmCMD7oRMfPHZL+g9NoOjg9avAKwVbB4Xl6yzSAH1TE0LAJgDaqB8wHq0LDMIEiHywoZ
532y6oa3OB0JSNW11GsdXQYA3uj5xWBRgsdr+OO8FaKe4SQDdMAdvM2NNRhbdBJ5ZVCMganfsGb0
cPv0O1z2zfsiQfGmAIrCkHjO5m44+QIhJhKQpIHQFF+g+sx87qCfm9N9eQR4w85ll8Ht+f1ntIID
uVbK8JKIEZJWcJSkb3PxVYnBAZI/XV7HrSsuiD4IJ/XheBBxN9gmsH1DXkXm9xQC8HbQ2880W+7M
5IsGdXCtlelDbDTkg/IbpyJPU4H2X1RVmDUTPEllCgCK2xnHnoHUddCHPMygKwM6saICP5S17vDE
z67GpU5DNO8pB3foxy+saHSfiwUc2RAr32o3fqV2NaJcjoy1CREfn6Kv1KMgdginakR/ER2dY5F2
BjBKs3vjkMy9Bow1ubo8iVuLBcJ/0BUB1AyhLKFVq4RKRA8IaRkpTr9DNhZ6Ppk/qEXYOX/PZILZ
g0TRR48PXrna+b6DnDIrLLC9RiYOJ60LE9p6irq7PJ7N3A1HRvIuH3DFiyQYvCkw7lMElvnX+ILe
+nqPAuWMGyY4ZXtJqNycvH9sibxS9ZAbWaFhVyExT9ujWR9NcqWastTe1gsVvEK4k+E9h6Z1wdFV
Y7XshOPq10SL/ZUtSdA40w+Drpnv1uw1L8ZyR7rSN4wKhJTTEkrmlEdE8ZJx8gGfxtlMA/pCgDJv
AqRx0P/yTfPd5+lnMnkKC6Z/k9EBtRFkQyFqBZyAEKw0CP/VCcS2o6o8AIG67ExXNqLNKQWGGnws
aKtFWezcFzPDavqWKYhRXQBGtxX6b7vSuEn1e+e5oN704/IMbl17OWT7f80Jp10+lxnw3AiJKNL/
7spHEk/7RGtCq8qDYZBcyrg7fFoteD4qbxb0lUSSgxkiQJ0LjQTQwEAjdKf8Kvv5NneuTCf/ApTq
8wy++n8xPC5MAf/kkGEhiCyx3U59OlVRUQ1B0l5bI9rL0AKC6l9aSE4yvvifRgfAEVqNQM/xiVq8
GwttIQUw8HXb7VqlCdXaPdaN7MzeXLETM4KD2CuyUlU+cjPoEKrT/QSeEyCLAi1ejxkEvSUvyM0y
CEcs8aZBm5eszj1STWNwfdroEtLqp3k45CCw7Gh3MKA0aap+R+s9ildp+33oDYnprbvBqWVxu5Up
SqhWXUVTEoBMPIDSmpnM+6FXjlgY32X3l71lawXBx6ahOowLEcRmzkdKSiXXWgOtE6S/p1bm0+wG
mmQSN9lav1MjwnRaM3QV7BhuUtqHtCZentcBG3232I+VDNO3OSAcn9BtQ+cqoH3CgKyuNsbUBOLX
qgx/Igv1VwX0l5DVkA1r0xSElniPJ0Yg0r/Za0/scWJwS32yrnOyLkGtOlcaAPuSPc0dXNxnaGPg
HYh4CaBQez6oWl+sdWlioHydBqppczCmTyooyAqZ+vnWkOD0GAt8AVFLcIeGlhCQB0t+tBTHGoS6
ECH/N0M5sSD4wjDSwVl0AKXT/qYuwgka9fEVlWXvt7bR6Tj4OE/SM3mhTqCGxDgyc6esYNmfHlTD
ax+dmIbOOH27vIk2l+dkTPzvJ9ZSMMKPNge04yk4h2umo1FytP25sdOdYeNBddncxuDgB9BqJWju
hayDYM7KmQntE5wpfTp7y3pk1k+QXGrDkba3VSEJEBtjQ9If+M0/YisiCZNbj3XDRh6Q2sPSR+gH
T63Yn5zw8pg2HA+VHJz+wFd+RKPzKSzQ/pBQoMoiFd3QpuO349FUZBt2Iw6dGREmDsWF/yHtSnsj
x3XtLzLgffkq2a69slSlO8kXI5l0vO+7f/07zp07XaX4lTB9ZwboBgYoWpRIUeTh4aApczdAnDlt
RcfuAKrtrATlCseLLwlCnQ3ze2f6PniH69UoozaNVgx7ReUw8FVHGF51ISGt/gq0Mec0LG0QQLYA
fKO4B8A0c9RleUyFyBPQhCKtvNiJ8i0IHifexDeeFEZ1RqHFUj1BSipttQy0QkQuHyJesLkAfkH/
KJgrgfRHnggP9GvFtUIJrpQqzvapjKKucjZNZKxaFbe+ke+tWt0r9acAwJmIWravmp+xqK6ClYeS
RiDtlIxXBFjKjIBLBngLkAvNpAvMM6nJxiZT0cCIepQTDAExTcBIheog5T4J/Hs1oYplt92zb2WY
XCn9um0UX3QyjN+HeOBygQPGrEqNcZaq0IyDXwPQncUhRkBv+35TCrsqEFDy6x5w67h+PSI/U9Nq
aEWqZU+9WGJ6wGHQQaqw04RfnuG28apvjxkwvT2mtSi/MiQ1BHkXyqu0weRqzl2/QJEDOocZbIDO
SBGYYkZlVSoKbTDVgO5jaE6I2onurxNLpWjwCajxkWqk8EdHkCZqCB3BV3UiycNj3B+kISI1Zr/g
uXrX17wX76yrb7qUFdTz0ZYNqijmaImD3uHNC5C2IOe+MyBIXhVq2XDKxguWb4rI14PgWJkbPeb/
f3EV+INaBVYRApCWbEUQGytveC9Zxj2vBL7QXw6cPxJn8ztm5t9mBLWSV6taBbYF6xT02y74y8he
MhDj5EpEE9Gu+mk31P6d9RZVvzCcDEOPTy1mquLuM8R4jdZ0zr4vOIi5EIKWZICH0NbFfE+Po2AA
Sj7z8ce0SdrPdpJXU2Q89gXPjS+JAsPjPIUU3WNQwrWOOy+cvHKeZZCGsW0GG1mLSD5E1Mp4qIll
SXjYoGEHW/qNtEqdQlMtAPt/bqxVXx4L/XnkAZ+WqgZg7PwthAnuUMIVsr4tAfOXTYyZsqiQvAtm
RjVfOxrDR72KNGQTxs41leYUeLUdYLiS0rk+8sHYTiDBhH3z74F0GDs5d7WitDW3rTDbGQmmjnmv
AARO1bPkuWG/1YuXgde+tmCTV1IYm8zEQmvQI4iWgFWx5hzI+QsZe8fIRGBp0I6HRBPbIq9JXT01
HiC2Tb1FI2i61axdZe4+b7vohbgFbg7d33gkojuXzV+PoFdCbR8EdKgDmlNBgOUi3uMfyMB1aKG4
YwJpzQTlegWkP+bVIEcun7Vpn/roAua1Eyyd9Lm79L8ymJtmFJPUKyvIQHIXgEmVRrELWwf7pWXf
Xs3SnuNYIXoFogu4KuZkwVF0hR4ADBrmRzUE/7jPo95diI/NSwnMqfIs4PfTFBLGaS0OAFRZLlig
0DaAxghN4yxnUXFoy8akCzS1oo/m2hlhLDIU1wEmFD5qoTOqSKZuA+e2ypaOMlgG8PtzthsEv9cy
gOqp5NGDDOnZMN8x8a99Kn10fHKi1kW9XYhhUptGhqen0c5Iu1cBaE/MGQQbvHgWjceaFyUspMUQ
I2Dw0Yy7AeaTOW65nPnmlAG3nSX1naHWJ8sXj4mO+osZ6WdJEFfo3UcDSzpw7HVhu64EM9GyAGaQ
JCzgcWR/sGtVRn6/JqBqJapYcRzQ0hoRxsrzDAJAudlMsY8xdr7Qgd90Qsw4SRur/yju5hF2T4pY
00SX3dunZCkkQNXgH4HsqwO5lDZOGoQEXl5K95rRYGS8ksVHf2hSJ63ayK0SucHcPAndEx5mQClA
nVBrqEYaggiM9F3YuSMS9ue0T0IdDYpalrsySCJdDB0bOAX5pSTb1eeylgPyVcX0QcBqpso+sJ6C
MryPMFJW8XahRWrUbqLUt9thJKb27x+11ux6cKAByvo2HiJGZ2IsB9CUhpdgI42kk95NEeVVXeD4
bnl2zsw1NE8PQkhkmnAPFmNUXpaVRiEjWFFqUAyXjhk1ZNBMG2SpmFu6U9Kdj1l0qAnS2sxWUUAk
w83Kv7Jw3XiWLRYrS6f5gPQxSMrHhkRW8ay0PMtfeudcfOU3ds5mrP3Ey1v0o6ROV78gY0bG8a5T
WlcASS6A4D+DfnrOqk3dHZU2vr99chccDzDtX+MpwT+AJ/q1f5OnQiiDGGFWMjOHPeheRgXMGe1G
4nuKDVjr/yiPOXlJ0cfC1GNPmnCPHiOi9OrGtzZFk5IOxT/hj8QBjQeGdNTwvx69F2+CUAjMITag
XFCUEsF8EpSa6EZPBAz9EORz69ecO+kLX/7t0H0Rn8zt+bjXrxVawJll2ojhMlqPqm8XoyUxCkmg
NNtK0O0CdHtKth6zpyqq1kkvuqFnULOcntLR23jSYzrtC0UBKXJ01+Rubrm+Yv64veVLflhBWgmB
AIoUmK11/YWmXvpGFaKNRu464DMENPbLRuMW8ujokzJy2u2WXDFUP6sfoTYwKNfSgsJo5RzjEvZx
njtqomCUF4wdPWWKf1/WGqlr+deU6evba1yIDec9B0B5JmzEPlxLbZoMbExACIM46SwYGZmGtTE9
35axqEe07c79XcDGswmTXCzRj18i/jSit6bR546Gmao05E1oWJKDhwAo4WacCMCC12vxUr/6D4ms
HG0LaySYY0qz1tV9Xjpr/iH26F4KYvylINdK5usIROugddPSPw/mAyaYdGqzGirPUWp/dVuDC8EV
OK0AnkKv+gzAZ84GwC1513yhf72nwVcPmXoQO1qYxjaVeXR3i7LAwoqKOIiWQF52rUXMpe/8RkI7
hhmq4HjvWycHXWlhHZs4XGNyF4+vePGORRLiH4HMEay8JhlTHXjqMP2YBDcJ1CdJfMfEBjtv6eA/
TJFqezBzsBH/gVZ1lCBnOgoMMWHeLFlidTXG6qKvPLMToip0DOyU95RYgs5aeH0hmYOeO/CVMnsH
KmatjlRAPSvD8tedMMPi63KyjalVUV4yhVWme8kui0t/p+vl4ERm9xBIvnUKS1k7SOBG4LjeJZvH
7Nw5HQtIFRpHrne4NrrAKpMeWPkaPRbWp1k9DD4vslzcVpTr5mQW/kDD27WUsjH0rlUkIIjU/thj
IGE+GLbWpVvJ1/Fns5JDy64Fdau1D3Ezubf3dlntYNOZ+y/gTdmm0mxSMmPoDTwU/AST3zy5s8sx
TByxCPB47MuOwvU1VI0zz47awUTP05DRRsfDtWsLYS9OGC18+5sW9Q4MG3JMOnLg7KtSTIc8CbUZ
R4aByXFkkGl8jVsey/WS/WJnTQmEg/OwP8Z+TSur27yfSUfr0p4A/nDEqLCIF7bRqmzTY50+3F7W
kkAkuXCOZhpX3OTXG23pICvuOvTj1ZF+SPsXSUTr80Gdqq0expvbsuaPZz3vpSzmUE2W7g3T3GhV
B/NgWNkTHH9UDc6luHh2MRcSWEa8//Fqnm+ai2goV82k9y3YbGSVhQvCmsgJAtNzwQmHSa5jP6w1
sR0dZZAyR08mSyJZ5lX70Uz11e0FL101c0sU5geg6oT9vP4SJa9GvUMf9l6dCvDwdgAc+iDGdjs/
HmiiBA1GGFjnPmw6jpNYukwRBoIAC72wBl4h14IzvwzUyIOmO+WzQsLeUg91G9nmH2Cekf+yIAa5
Cf3bJIhCjutB9bBAQIYQ5JhqvEadoLSb0ec96BeXhEybDqihCJZIxt+PHS6BusDNpimA91bNIVYw
+jf+xPOf432WLB3JUkCR5vFU8PrXylML1evruWEhrR7RpE9CTPmS0/EP/AkGNylg/sXJQK75Wgpa
ykEU26HGmiNKP+C58NQogbGeLN8jt0/hkuYQIyKXLX9B8hgTl/PA8jUTBdZoduclMfLjkPylBZzn
9qLaLsQw1j1OWRcmJigeUcGVw0+/14jFq7ovLmWuAqD4g0EDbOcRgP5x84VftKqHwCts0O4ZmCsX
pG+3Vba4lt9y2PciinVZZWa4/sK6mgdZBxj+UcQc77DkDvFkRxl3pkHXWJY6OKYixkUCdygpoEpK
bQ+H7fY6lvX1W8T8/y9cYT8KmdBkAGEW3irzTFuV79FIKP4BiBwPg99imLNsIv6r5AorSYC0kJ5a
a1N5v26vhKcsxpUOVdXmPjrK9lJgEqEsqS8aHKe5vOm/V8HYvQdkiqCWMzW2ZIDLsQpsE81m4I3/
EwdjIbjBlauj5ZGd8QH0ueUbHgS1auwq8psSoz/G/LytsKWtR3kQ/GZgdETX1azQi63P9SDz4x6Q
KJijZbzWmkDQ7mMPUcM5xrNa2Ft9Zh3D49cCUpp1l6FejN5kgSBQR2SYPITdG/rrc0waCYSf1eA7
0vCvQxbgwIGIAnAO/33DI5QxUB5GD+OMB7R4jPeTWRPRB5Zfjjd99fJv1YjGNTS9fFFWAjjAnLt4
KEE4kgEvUGcYdPk55vuif/XBlXVbzPdIAZTOSFXM/MISdotxnkIiT5NcIUElr0IHh9spHIkmHBv6
vlMQgnAebRCYYaOy6G8xN1LLqoAY6cHvoYu2KaZu1RW44EbQHukUNwimLI/r20tbiMdmumowOYKW
1UD2mLErTenHPg2Qigd1bRSuNOVT6b2IANxGBVDgxGpMhjCn8TTuRe9f2zRkI/EIq4Zq0bV9bQVh
IiILlKBSg8t1Uyigie4HtI7ybOC7sV2LYfysmoeNahbzY7SsSZS6DXL+uvSom+5tXc6O9NrWruUw
jlbXSimb0IS9N/vUiUvAb/tDrzR0GM+9yBsT+t0fzsLmaYc4MIgdmIhLKqcoEvoAEVd2lyR3Ut2A
BWF/e0HsS8+cyee0mf1AQdcypjcxwYlWt2ZuRV5/3om09El7DFzM03V9ipFiD8Pq87a4r7EYFwr8
Jo6xs0acxEwvIa6nORpvyAFDi9OKVg7aNX6Ie0d+OVZIz1aE7g3qPIXuZ09SN7a3vPQFW0v59iWM
dvM8BwJ4FPrzwTTsV/NX/GC5g0cejWJHnz6bt3FPA7Qu3l4/VypzK1hJ23RpAam2/+impF5r6OKT
nQAg+E8CYIfckWwVHAzONrNFim+rZeywS7SqFE3ofXxC2N4IGx1DczDHhg4d0cXn/H4oafjS/Gg+
y9GnmFkQutZ5Un9GRx0DrGkVvd9WBOMKv30PY7BBZARxXUMPKRLVZCW65rqgBeWExF/P9VvHjbHX
GlWbuqsgprPjiWYbcWu0xD/+iMhb55BTS7S7HjWIR5kOmwndk8ZruEoP8vNRdFcv1ltFqpVHKO0+
Rbe3jy+iq9AHXn2Z7aH5WxcY4TKXSJDNZ04iRvHEcSb6wzkm8I8UuDcHnDwbn/5bUrJvkpjTF3p9
mhcjJE2uPZwj5O3i+4bGLkft7I3zTQ5z2gx1MEPUI4ZzW5HXblOgN7UOyTa217yJDFzlMQdJGeu2
0BIsST/Ex/bYHqajtSpqkqx4tsvi3r6tijlMla6nVlRhVYUtoN5iiBi605FB3kgGyT5PQ7BGi1Wx
TVOKKlBpklLfRCGtMEQa6ATORcQWgP7+GFQfNLBRz8CE64vVypANkA2c7GJ/MCeKcv6jFJD4cG+M
JHc/zTWdnHoT7apDv+bc6f/PnfFbNhOT6VOLR3UJRQyVbb4N7a66r1RaVrRx9HP+oLkNUNFIGd52
GctiMQcIYQTqFEi+Xi95iHWlAyF1f45jTCx9MJpT9JH6ykoBp32HGSSgbv1LAZBKKza8JgomPPyP
ti9EMys2iyys1HG+tqyj0FIzIsNoW9puLDCli7POZVn6TDWO7BEi++tlaj5o1oYOO9u47XbCpEhS
blL747YyeUKYa1+1vAZjCbEgeeutrF1CXqQfKWchy7aJ1sD/roS57OM2z/Vp9r5yf8bdNgA2eKeO
qybdjuPeyJ9Mn3O9zsb+zd1fCGQ86WRVgZK3WFXpFB/KVqI8tnnuktTrzWkmS64wu7M/a8QuHxFr
wocOzrCKOfbNsgP9feJ+645xoV6h1ChjQpC50tCu76DLpc3oi0y2Edq3f/bEdEx6+0ywjdN/ywQQ
BOOT0F9jMvuVotcGCX3I7KnRUu8TveLBS+zcJ29ZsUvtxDndFjgb7Pft+i2P2a4xEGOvCyCv0T5Q
Ln8qXjFJtnuympIj6P9xHb8lMdsWoHk1zrpgOD+/+yhE03vVfknW/bpe86Yy8dbE7JuVhVFgRhYC
PO1nmAMp6NGag0D+fw7h79Wwd56o5mozBwziZ/wUNCQjot3ufFvgOInlexxJkv8eCMbjplElN9MI
tYWfz3Cy7gaDfUZbJrs/8hSAzmD04XzwWBaEURRBE+Dl89UKNNP6zqA/03NE1rfP2/KleSGGWU+n
+GoTmRDTamAYplriCiRf6eef8UfjpM+1QPQ96IZItxK2n2ipLHe8yYuLce/FFzAXSTdVsl9p+III
zx86kBrMHCZ583kKnf33N9O6kMO8+aPILxqzLGaFBjRyvXvkHjcvyUO/5kFtOCtiryvJjCPFqyEp
d/xjQB+9dbwBuTjHN/GkMPfVlCdR1FaQopyCs04ju7RFd/r8vH1Alj3gb7WxHhBtoVExxRDj/VLu
cgJQ8S/LMW3PFR4SpzhsefTNy47pQiDjAvO0qH09hcDONchdfmjW/krZHkdibXbS5vbqeDpknKAY
i73U+pBlrcFag8OnOXv1mTc0iSeFcYBaCAosYzZl+SC0xCI+EU/GwSQ554jPv8OecLStYfgLaCPn
DMn1TdxLTa2oYzyeG7FTwLvpVXYXhvmqK3qLE1YsvtpR8Ud7Durh4Ayb13yRy820qUtEjN44G8Tf
dffFHcjeI1slxkpyco94RHcDsjMx8Pn1jx44F7LZbm8DnWGqmkC2m9wFd15w3zntT9GyTcfLndsH
ZPH4X8pirEzTx7C2Cshq8506vSYeSUJ7bDeJY3p2LN7rQLXGm9qWYX3q6n8UzkQfjYfKNFiz4Ug+
vcPO1kGb7uNJPsdXQAY51gNH3lKweLlYxvRGMUo6NYW8ykaW/Dl0BCputIdsl3jIR7349DP3KI+M
bTGum1tN0G8Cvk68oa6PUmnOUIJkvoIeD26IGZj0USdhR2X7dPrkjfBZjBQupTGRQoiR8kgbQhpm
Ix2LmNYrHwmN7TTyQpJZWd+s8WJZzM1a5X4U63o2nG1lsitHJjJZrz89Rz/ynuEskvUrSr1cE2P4
hQh20LDGmp6zvUHio/qmpLZJOod3QHhrYqw+1sMAXgaCdm5Au5/GLtw0r2vbo8Cw09uHcclpXqyJ
JdnFzHnMqxghyv/hl6TeC7bN1RtPBmPcYx0kYdJDxo+ePu/i46tiu4EdPmlOWhB6QjLsx+1FfeWO
bxwKlbHoyTf1pO3gTnZ3NY2d9/eSbA7uqxI4Z9WORqfdg47u5NtrOhzoOkNqbfPBm9vNMziVMXMP
IHDFk+ZdPBRu7FN/A7w5Xa9992Pd8UgDFyPmy41k7tiqrJSqnbDkkT4bJLnTbZ3MvH6GzYPG8baT
cSSalzRiWUJSTOzwqNr+xiQfCufmY/tT/2Nshg4OxLlqpbLMLWZfJElZSbBr9a25S2Snfene0Yq+
xwP0USG6s7ZP9d2J9jskn0BJ1xPolZdOXLzqLz6CcS7NUEk5eN9xcu1DtQ/uJddt30rSbR5/Itnm
8xB+i0GZfiGP8TBx3lW1EUFeYf94BvKNln8dKX3grWv+mW/mgfZGFKItcL+xuk3HsVaKVINuEVg4
/SYglFdSXz79FzIY1RVxFI45uuLPdvqWGk63thzd3ktP25bsDjlyMhwk/GLGHTDbfxbF6M5qrGoQ
QwgUX18NIm9j3/XJ4+PjRFBV3aaru805sEtQKm3L0+f6IX9/WAcOfaLO8Nk5Pn1a09MDfB/vIM/r
vKVrxpcnsQlgQani0gAj727c3PZ0y3fS71V/3cMXAWIS5JqRFvh5NOD6K/W03a4fHh44Ee+ixV8I
YRx42hkSxh1CiJ2WVLXBYUdxKm+vZPZPrJ4METT9IIIGZQsb6YqVhN4TfcLRDx6VWLKLWOZcdUth
FyZmAwGOTjfE7kxI4udxoUZDOp6zPnIx24tqJQaJ6ABH8248lpr0y3kZGOg+U2hgQCxbbwfDW1vr
KPKdD++KvgqJ0ZD01yOAEa7lqPerFXVO4s/P6jX+i1aryPnEUEVMZHc+OPv21RL+TakX38FsXNsE
XVt2qBE/24eclOQu3qLAphJ8iiBSsqIVOWG0E/79TA49GTpnx9lW6bvWdTSvYtQeeuMRe7K3YI8Z
4Z3qNf0ZM6SA6t12e7DnRaTYhfvGsRBeA1G8Rh8WZ7O/H9lrscx16OlVN/UaxGrEwwaYmz1ajRze
Vfg1w+xawRADy4DTRpJeY3skJHAJKF479md9hXGc3tbPHItkp8lGOcAi1nuECV22Sot9Ztk6uDzf
/L8yn1Q1UctD9yPiDU5acAfX38N4G6GZGoyHiPCUiS2ts3OjtDZSq/WfhViooMyXjCEnlVSWZ2vs
TFDVKkZIxL6VQ+KpORpJejXNeC6QHbgEc5i/SgecHqY9j4KD7V84qdSIZA/MBsjFk5wIFph6K3TM
HuW72j5+ZvSpO5yiQ/7ztkP5fsldC2XCL1EBh4VnSKgBrMqn2vXuTgiF1rdlLJ2yr7HZGKkzGz1T
MbFksxfQIjOfstGJncDWVhhzR3jHbCG40/8znvtvOYwdJ2kT1mUBOS1t3PDH5FY/pWO6KUhDeYkh
9XvMcy2L2SwpHo3IyiGr32b7M8ZC35VATBg2OESVzTPcx3bnEw38yi1mzza2vpVTe3Tyx83KD+zo
bXJUd6JOuLecyLONh34/EoCvbUzGPdjcHMX3W+P6Y5lNbodYTUacb5ysZFM6h7NpG4680cm2WHmU
406XTtTlbjM+pRInLQFueN7tZ1j44S2j3AXN2mUdyqUMJrj2onayBBXan/cZZKMoyTdrgwoHYVvQ
f5/bvNYecyOWxlgGff+lvZzcNTvPdUANxwmily6AyxUxgaBX6jmgihBSHqQVkAU8FMOyDQJAhFYg
4OhYoFfi900PnqIZ0HHn/3LePuvdjz+x8t8SGDW19SCM8QAJBqw8sou1SVLbt7lucj6s3/f+txxG
U2OrG5UwQ2U09+45oc85cc2X7kfqcoPz2V/cksTEyr4XaNWQfK3oLlxFdkozgmdwv+Y+gpcN9Pea
mAupFsVIsTDK/Fw70bkkCMZ7op50AshNtPLtcsdjm1jIPM2H+h+JbNpyLNNCiyxo8Uf9UNJfEz2m
d77NCS8WL9pLKYxHjgI17iwdlTCNTO57YIsv3l6igI0Zdsy5yLgrYjxyqGeB6M27lZLWcVGR/TgK
drv+M83Nw5AQrs28jYwz1UXBrzX5C2by6j/gfi4IENdIvxIeKmzhdYhNuhDFuNI+G4wylr5EIVvh
5jT4iX4uVzj6G5qt0pqWnJt6+Qq9kMg41loHf3uRoaIYbQb7PT4M2wkwO9994AX/i/7oQhDjLQyv
zmo1Rna3dJ7BEEJiG0xem9seafYE3+z3QgbrKYSuCiMrHlAvf05gTcmWoy7eIhgHoeUA9XsFsqq7
ZDOtOxJvUBniEfN9dfbeWgbjHCRl0lqhhaqy58od6WtwOtQUgDlEG0DVbEUqbTBz0c5JAYyc/KG+
GFQnqmu6zove4i+1Pd7Hm6226Xl4jnl9N76MfVa3kh7kZYnTclC3Ex7W86AP3lDLryftLSGMD7GG
pm1SFUJ+dBk5vHo0QcyiYW7Cwbz3VHugIgmc4/aRWE64Es929itZcY2es9Nfju4iNq+M0Eti68uR
WUQ8HFA3Q4fe+iXdHJ9oDo5O/ZEXmS+InCcOoK12Zp4zv/E+JkONcQptf36eXCS4m3Vt5ydO1LHk
YeaaGf7BiOuZAQs7fLEuA6RGoTfDWDDXyUU6we12uAuosEqcgHx69OO2RbJUW/MbB9xvEAagPWbJ
fev1jjNVGDOc5V2t0xRPzoObA1WJgNQH4YUr0dTOVuZj2hDx8bboL95Z5hxdiWaWKshZqGUqnGn5
iSZlpLuGPbhg5i94Dg6F/QqALRGOJcFfAtugvSvfq6eBvsWn4ajuKM33W2sznzzfTVbGPSd6Wqhh
XmuGuVZkratAag7NAOdNJTwdwBF41Jw+Iq17Mo/O0TtqG17JeQFxMUsFCQvaBtEQ+VVxvNj/TKsx
5SGEB1MgEVNLUK9xE0wgBRzMoCigbk+YN7kVbHAG4sXGOw0LYc+VdOa20VI8tCsPOXJxJa8OsiOt
EcU7w7Ygxmu2yn/mvOM+7zF7BnS0x0nIbYHtRGdeorFXdK2nYrkaqTByp13h3UC0rbCd7zjeu0Ge
77Bv0kCnMnNz4yLXGMddJe3QxQZKG3hyGTvXVVx5a5DortqFNDoKq8Jx1g+AkxOHvowE80XI7SO/
aN0zn8vfH8AuF0FlHjRzbaXB21NC5JCuMM32kPfkCKpasK4Q1P/+IOZDxx7g0khmYZYi2zE9THoa
FIqJNKi8RRex6yKxd7xHVdP/6/byFoof+pUkxqJrtNREoeKhxLIegAVJcAVObolJTYpPQuqfM8Cn
J3ofOo7wGlHfln2SkoiujbN0z63Nz0eH3ezLZTP2q43imKldNZ4tbxi2GRiuXtW4VElRdsGuioyQ
emaK5g0xrVZqUahrrwfknaMR3kcwASM62MPOL6F75RRZmwQt/x3BqK/ObTU70VzvxcAUOtImtACa
1AK83AURkgin1m1uf8mio79UB2ParawYSdsaqJyUtrBXB5orKyNfqzHVbXHYHqKAjuPR8Ddhs0uo
vBLp+G4oNucrFiLAqxPCRJlVI4OCQLIQoOAk2rqNpoK9h0lbHdV3iCAeeOWVpTv7ctVMxJmllRqZ
oGaAweWIiH6+dKuR8Ba1EHVdLYqJOjPka/EqwKIUmYBJR5YKEIc54aY2KIZkpmlM1Olesn621kfU
uXr4GDZnUbTL5iHVWs50hYXc+bUNMj4uRiu6lmSztU85OaRkaulreIw2h2wTbaoP3zGcwrDDjbFq
7Yy8YJCx7ZgptXn5jQX0Pz4EM05AygHyV+1bh6DXiJ4W+uP5x/D8ah5eUTu33pLV0SaIhueIOLR5
ScCljO2VTMbmCy8yOjGCTPFBg2ORTodwrTqYg3Mf2M26x/agW8qjvHTBUkh8JZcxc6Ef/z7WBohX
jXotWGvjZGSv4EhVQU1fuUBOdgBJumlMy2RnZq5ikkp+UqStEBEl/YkGoqB2rZ6I084oalI2hybe
FBX1T7ctcNEAZ5oStLBZM03udXxZizoqK2U4nhVXpQK1tkdeloYngbGGqag7YeiD8ZyuI9uiyZFa
H7fXsHSNozj1zxqYIy6BDMMSq3kNRHmnw4p3jBadxj+/D9TRtY68SMzlZsQK7AlKKu4a8kK999tr
+ArkmOsJtBBz6RC0H+B8ZPxxUqI2g4fAeK638kp1NEh6BHUx/aUDHtc9cEOPhW25ksd43kltNFUW
IM86zdl4ZMdroEL1jb/qXWsFimlXBBzifHuVC54RNFyY3ASIB54abNNNLIH3vRpRyGvlh0xAk5F1
VCuJtM0685FfLzgDjxY27kocc/TK2s+tJoI4BWYomAZRs4fWNGkk5cRKf3pWS4vwx+0lLqXUroQy
p9GXSj0A5GME+CH/0a7aQ4qn4V/1XnkKgTm8LWz2I+yhudDnl8+9eB2MQpNaSYwCbeBX5zgP7GoM
1v+bCOZ1r7ajjJmQEJG2mH1SvUfJ5g8EYDAjWvdw9nE2rq3LMvLab+czYcYIRI0c42vs2xJm0/mm
pQsJzC1gCqERht44nn2A1QO755gu7+fnTbrYhEQxW2VQsIAQrLBybFu4aEODZ7BL9ipdLILxD7XQ
Fr4x74OWgAenzYjsoR0os6gFKpSaEzUstBmDSelCGuMdEikxwimVxvNud/gquSPnfU7+OueUbMhf
+87Zx3vygpZOmjnbU3XIaHb4QM6Y/G87x9xOniAPeRTiM8SpI7XyV4/B003JewcuWtHFYhk3USca
WqoTcTwDLY2KoN+7gy5zDsnXuLhbh5BxC5EVYsQe3iCA0R3c/jHESEWfWMeBRKfHR6XGe2ifkS05
hRlJ706f5uPnzjp/7MbVbY0uZeEvdvYbj6khNHE3pDit4kNwP2zSx+5OWqcfPpLkPM7URb1i1MGM
fQOj5JdKLgxDDdNWlGXsnldlxFQ+gpYbaC1eKBciGNPWIjPU0xEiEFKhKH+4mzbnzD0PO+T+Vitn
39sFkLQNnvAna/P5wfH1i5Z/IZ2x/AD0JFpkYE+t6lkrf2aZk9ac/VpcILSHBCAQPxineO1chjHS
hrALpzOmmPwlR6HdWgP1h/qjLcXGkWLMg/Aw+v32IVlcF2Zd68hN6DMB17VQtQTQawrj6VyVBy8+
Vs29BHLd/00Gs7A2b6Qwr5PpHJnvedsRS94KPm9+M28hjNGpVuIlohXBdVUdVZRNV0hOifD/9lIW
YzeMswCZC7j+wOwlX+trMoqplaZ8+qqi7cyVQCQiUM/NiLDKbbAccgQuJa7mUbdf/HB4SbG8qUhM
jIY5FBMi3kOHNA7Gle6rs/zj/S5/cElp742KvFSP6X1Fxs0po+uH2yteyuxcfQBzP6ja0JRpUk/n
3fMQEh+R3P3oHN4L103pY0hL22ntoqTZm7OV7QoVqvAORVleTuerKP7NqV7ogTmotTr5ugI6y/OP
H4di/1qT9zGnPlkJdIWmPv/+KKMVLbYDwGojPAs45r9omxfSmSNsToKAmTLVdO6KB9U/9ZiTJBZP
nlY4coeg1pMcjtZnrd5aLnOcB9HyRrHBcneAbozO653lvteHgWx+hXTlRMhBVzQ/nR4E+4F3EyuL
pvR7sSyjmNbGbSpbs+zds7l6jT5e1acJ8dSGrJzO6e2X7dtp268/tyKhL53jPEWEVwxZvE++CKIx
tBGEj4y7bdTeD9Ixg77lX7nwWKnn2/rl/f6sgov7yg97VSg6mHGUvsbmk84jG1z6fVkE3/Q8BAaU
aUwoXUVyLQ2NPp0NPX9WgurZyoc/8NzgsJqZ5QDmA2vj9RL6uJumMhCns1eGxBo3rfYjH+3balrK
qkD/v4XM67zQ06RadRRpE6xOc3UqJmjErE7nn6ls+/eN07tAY7YpMc4csbMXZU//TIiNsr5qgYeJ
MXbRiFI5b3HX99EgRLS3gP+mvm81ORhV1dIjU1qHHk0VOOOdPlrWIYwkIyHN/5F2XbuNI0v7iQQw
h9tmECUqWJKD7BtiZmxTDGIQk8in/7/W2TOmezjqH3t2sMAsFmCpuqsr11dXdG6SJipSt0xzLHm+
/7ukid8FoEpsy6ZLuTDizfyuSOsuGVooRGj/mWSd0MLlluvz+nFAJWH2hJJrTJbmElAoS89rvGfv
PvmpeBNNwFh2Byxd/IWFL5ON6HwO40F8tI9rxYqWWKXgLD93HF031XgwJsOuFCqN5GKoA7gsnTNB
T8/5DSuRX/mdNlSHMbf8jQ7zSAI1PfXnDnRmHvy59fbnFZBC1jB3oNzIYefxbMiU8UarCNo4qEHD
pgPmychhWPZtqYqPaBvNyWm7mEOZrgTXWXLe5p/mQod0YAYSfeHYlSYwz8bAPosyajBwabsV6V9X
1sBzdyac++8kGA0WGH127S4pnPvl4BNntdwceo64TwjCdxqM6Q/LaJgBTh1zo6gMl9aCrHrb4RzV
hFB/J8K8KSmCe3ECMvejPyPK6wYtBJaNFheeVeMeGGPCZwKaFOGFIim9ljGnku15k/m8S2dMdtDX
edFc6KVXu/540PYcZcz5/o3BkS42sbNtGHJ8v0IomRGrnh84+oXK//cH+e0qbvIwohDJLToCWlBQ
CZ2Ej6yT53nvvJvg8UGV7IhKWAznslVxEckP8wdQy3izHxOl1u9sUDZHBE4x1nQM6ApG/K16+RxH
tYRU9WTHQ/eZaKb/Tol552qcIx+tgNKwXR8b63h8O1neNrd+btdugWGeK6Ytt/DSOD45782wGWSh
CC+VSh+/eHx7aAlZOU5Mnjgv80/1TJnDFAQAX+lSPebBZLFWR8Elx0gImjGgmBFgkOH1vshNgK19
J8I8msEspVklZjdN+bTfAmjr6u334bqp7f1qlwy2WZAQravI6nIoc9hTmFT/qaVz8BIon1bNHj0v
q6okJzea156BIxX3K/Li5AuM5z6hz1R//QwHzFoZlsx9DxPlsm9ncOuWGclrMQOO00XAQT8bT89r
WAx3QR50a3VxXpyNxRPavyjC3/fKjppWRmWGpwzkyhLVDZTi/J39r1TVFwnmBV4VDZNtNDFulyTJ
rRfA4sW8tbITZe3vx8Y8PrPGMuAOS0kf17bruh/Sw/xh5dAxr9h6PnO6Vbh3xJjbq37S9b7AoSGn
N7hbV8QlzS9e5q1QsynQAcrHGPozDPvOH2N9WyG9dAVqKI+D37iW+Xhf/v+iJb/uiLG7apthRey5
AkfHZLPG1PEjSrPk5BUbm9uH8mc0+50VRpUk6K2LpRynZ6+vQIOIXQw9WMQ5ROgwM22eAZgohH8n
xyiVPFaqQFAgGb5/JvYa17VYPLTW/KP29vAulxgwNjHgwTNsf/GXfh8pO1zTCxVmkWZg8xxa6tsS
omigUazyOMI4bUC/yDB+c46dqyrGtJEJzYmw0La21/EaGyT6jT9dgS8ajJHuz310MU9U3u2jW1no
ZkWuRbOJ41iHYo6JTV7QwWOKURlqf+qSviz7R+1JRZTpLs7Wh2LPMQT3ipFX3hFyr4pRHrIm1nqu
QkSyHMBk4bo6LjFdv9txrmqilfCbKLLbDcSTXIQhpQMxhM5AHQCdsXPHcjxzgWXJvDwVz56qjNKI
9XIwhbSALTmjQfdmSx4/yC/kxxFTWV5o2+8cPfJnn9N3Dhk9Yp4UJdJCUEzI2u7WlQubsrU5RDjG
mt2QFQdIxTYFpONoo4ftkSyQ88dIL2aHfcPhveOJnOt3lhj9USWV1IkGWPJB7g30Tu6efATu3MnQ
H4h3/bl7fxc4a7km1b0kGVhQJmBnzi14HXkBGKKq4N9DUvSG5EdAqd4/wukXPfo+Y8GKrs8C7Gel
rRPPmGB4e9sukNBTCJqBDByl5/FeNH2xf6iQEUFGFK9ADRCR+McTQ/kLKGU0sLdcw2lf73NGn+o9
OowApirW8rQNDk71FLt7uf/xiQwYZGHEBWO6Cu1y1rEokx4bADwxCr0Sl7K19MyHjnBdwUklOCLG
CF6j95WGxU0oX6dIG6BIyEtMTOujLwpsG0HYhLNcj8FOgRzSFmr9g6ojJA8AKcLTfZOaYUSLsVOt
3KMJMsDFmG68LTxUO09k985zLjjv5pazG72bOv3v9csHALbP71//RPXj2/Xf9O3o62EltE1KneVn
/z8drW+J5z6W88UcifjVYHW2s9mc7bPrIcrjsTaRb/xOnbFSutHXtWTiBH00LQ+LVMQU+gXD725t
WdVPwCV6797hSfC5I0H0zdx5U+yI4jm9YGs5DY7ixkqD15pcsABTck8yR+lxBP6miUfHa2azLAmB
s/yob42FiqwpRwan/faRDDLK4SIOs6TO6QnaqGXAy90itqpRyOhsa9l7vLoFT13c5GnE0KUFOjUg
qmnKTMc4g/sfJWs7qrW0/1UWYMQboy1UM1P0zKDwEJgS0C1x/motd7uao16n48UvMux44gWbEoqE
HmF0JQJEoQNiIWbgJZ0TkU9gyXyTdhZfvzPLf4TOtwVH9YLltjw+tW8YY+Ja+En3dsQT495eIzEX
zyUVizN5Lkm9ctUVvAod6WAAPDnJcckNu+kn7zwpNvncAwoX8KG4LWSliF2Rq385mNiuSJdL31da
05HxiDtGbVSl1JzVGK8K0Q8Nfj6AZgbnxbG8T3/HQxSYToKNqDGOhWDEg6QGYMxGrWDtnh20Di32
lT1/XTrLnhw8hCf++30Wp/1cZKUAVqIY2GnP2BapvWp1ISJ6lYGbuC0OjwvEJ9KCOLg+D2PBn5/d
LePHITttbL7IMnJTnORZYUg3ssfjFsuIsYXAgVNvqRvq1Fuf6OMt0GcueCjL8IqKE/UL+kC+qDMx
UoQm/lS61CiLWfUqfnxbL8jVAv3HzYaHzvUXd/GLFiNDMbZXheoAWv6zX9u0Mywi7n5eo9QA3enA
8b5/tH8R2i+CjBiVoVIKFxo804gTahMwrJo9R/5rp204tLjSw7im8tmssECGWnVhfsRM35o6w4H7
Mnc2Pxx4w47tcbijX/zz9X9xx9ih1mjj+Eq9b1hycobIoHVj/uMy56L8/8Vn+KLEOKzlWcDquRlU
23P9SycyXsdinnkDPP0X7AkZLMUFbBSHvb+Y2S+ijCnST9U/ydTKqW3/hA4VY0XmmHVtLOtdXexC
+/2Z1xHGeQ6os+PMR7a2rk9Ka1Jf9mLbR8Fa694WfdSVfZ03HP7+Ytb/y5/O7laVTvr5fKaxzJu5
DewFUZBzt24RNa/RTKZH9XdJ0QVGxdRRB6iDEw0+bdfeUhd9f567kf+GJCcyMOBvtXI80bIOng2c
NS+yd+kTL4U2nR38rWp0drIeKl0/X3RqIPH23ceIIB9DhiXyB9yznbbFX2fLaJp2ps9k/UIFFsgE
GLTMPATYxoZjMTQeGUa/GHIod5cOZIyEmCdMnx17S/51JrWdRvgvOvqKgbWKLDIDP2Pxaz5fvS6X
iIsOjkMWJzewf/16wQDLEf2w5i5fWe8Bgubl0kH4jB30nHB9OkE1ugBGRc20oIoDmt22AatXLDDl
PIPbsOOopekQ7evsGbUUYQrzGtCkQ46RW2v2JrjWzuOBelGNc0+iGY2ki1luhDSEHhalHRCKdXqf
jemEzeiwGPXThlItVVewkRAkD3dH9KpQ7Lw9psxIjae6cazoAdCSh53PRamdTnP8PkK2LBsXamAK
NEJcg2plmY7wy1qGNcen46h1bOj+ruwSo0pibGHEK0EmET4WvNV5S1ZIyF6sA0AheCUcjkrHatjv
BPP+isg3RsrNfyvpKDYcrP2DBgQniXwusVvhEM/v3yJP5G/xwUifN8UV7Uy3WqC2DDoi7qAH1A7x
hv0/EmI0Tn0Sir6mYXU+D15h7rHdwDtwBeO+r6izRdpYuCaGfIVgPPsFMFDMjfAaHVJrd/MN73N0
i8fvPLEbpt3o6NqZFEbqjErH83otwuRjsQ6ZJ1bmoTZ8sDz5VecJCMdO3UzmiGSiGp1oZjhE/4SW
Xquyw8cdTz3d95qw5OW7DIZAsq+TM9ha25GH1Mf2fPwsX7BcAyEFF/72thTn3iEyWuRUy10mZpD4
q2u/+ZibXG8fF/to/fGYbvfoTepl8vFBiFWhxRxIYubKPySH3vN4J8txhXU2SRdXiE4z+vQutn98
27qPD9jZA6N/2OmL1OI4w7xnd4sERhfZy9GQlpTtmecWJxJ4smNRbFrOZXKsAJunU6MY+6RplRtQ
uK2trI2CDKkt8N42jwwTI8VN8E/BxXVVD4V009oT68cSNXy8PZ4LynkDt9B4dHRD+F9F4q9R6Q4e
ABh3/2HzHE82EdfWyPJUGl5ZP7eRUNouYrf2f0Hr00EHXq83R2Ox2bhrWqiDcYUkRMsPjIq/c3jh
XQ3jbKjFWQ5LWkO30b5NzQnax+cOvRlU3p45xOjH7jxmNhF3uqYdrCV4ARLB2yPypsFqdStz+Oef
vHTSXzJXv30AFgq2L8xILqhsN2dbUEmmebHqpddVah7kErJeKvOs3vcYeOOtGuecKZucy9pEFFoR
bPrdp/R62XxyXu3EfPM45/DH0sumidI4o27z+cca3eeJNV+4a2XuQhT34RzlZ7JxMMjUkU80WHGk
n0uc8UGKGXqfLxW4y50jyhWPb67tK2uxtDtrKJyg2Rlbq3+xd97nIV3HOdSW/z9qRzZtVzexNhjo
lKD1H4Ayw0tGu0eKPxxe/5Jm/S1Dtzm9kS65ZLJ4rRR6k9EPtJHplnRE1xqHCk9cmCAIUV2cY4Et
en9yq/A0kj/2vJ5xjk6UmcClP+lGJCRoW0FUHi31ucfTUry4n11uJ2ZmrIYVKBzX541gvZECOSkA
gs9nC44S4ShEtgWukZW60SiQSGdh88UqJMl8P3/YXPao3HNIUf/9jr66pQVG1x8mTdJ1MCePtt1p
ZEAPOfmBTOaJ42RzBEBhcibprGzqaABHCCZzwNoiWFE4NR1Odg0gyt+9NnkmFEbaI0naWQC2sbfY
2BqSD8TTBFOkm/jWhlBhLRsPJH46ZJGxkc1UMURn3ARndIZSKAZ6SNWw6T27ifOo2R9I1Dio2tNs
Cb+neNI9HdFjXlNwnZ2qOMOdqcS/euZT8vO+UEwHfSMCzFuqMRqRYsIcko4pIPftJ4I+VB1TQl43
qJXt/H8nhSOCjInOZD0xmoCeIFks5oGLrikSOP3+Pl+Tz2pEhQrp6J6M4pxd84i69YMNnDieyp5M
aow+z/rxYZqezJI+JW0XzVNyKwlwFClP1lgfHRsl/gkWjj5Qumhz/AfC8ZV1sbwDMkM8niazDF88
sU56N8jGqaPZ8dPqJ65Gxx5oXwOWi2mLrxWvEjepwkfEGLOrCmYmSf8hZq9TV/jl2Tx+JtXdiATj
pqdaYprRLcupWOL+BVl+BKg89/wW9v6hVEdUlO+C1qRtdY5knFpqv2Gdz8cV8FcE8Dxo4QkL575Q
c4kx2qAMu76XDRCzj8fL6kz8zlLQGeoqr4KxLRde1bgcivTn32OPVQ9lJgFGDxQTIOXnc4LsMEHB
xFMXPGnnXRejF7DvC640behFER2DOmiJmqsoOa9QLEFYai46DL4+3+eOJ4SMkpiheSTLa/qKlQuZ
JZg94ZaceOfHKAo5MovWpEKYLaL11TetK/qHP6lzF+NfjshP52i+hJF11ZvhqpWmCWrPa+T1cYTA
kLX3AMDCH1SeKMIC1go0REBJ+v5RTpdoR6QZi5xIySzuTQjKBTClFKhUR560s8xDsQ1J//Crc9vl
sJTXYQIX2vPuU5+eVhhRZ9VJUubtmfar+m/nj8pVIaE7w3nmwWZMJzJGdBidogx9KOUDDlgmASDt
N+cOy3eW3iHiJWOnEzQjSoxeiaTa7GKFyuaatgcCST7BW1iirubxcF+mO7ZGtBi1opzlsyqc4ANc
7GPjoMwFw1wTrKLAmBxKQJy74ry6P7z3PMQCWKr6bbQ+/gzhuC32KISgdQAb57n6mWOpWU9e1dRg
Vveg1ljrkoSOOMeCG867my5ljQ6QUSQ6GGpKmjlvlukKaw8+ZV89kxAL+zbYofPJ9aF4TDFa5doE
ghDpoHebnk5t8232cP+WeH4h68UPiUyZAgl3e3aQ5GrJL7T4GmSDVO/Okx/vk+PIBOvPA0c2M+SA
MrRObXGTEW3PzaBwXEJ2KKWJul6q6aGhy47sP+gogoNuZWd34RhNHiFGSeSaWel6AUJrbLBdRBw0
Hd7XGcVQxLIkGzRh7WvAM60W9y+Cp0lvmzBGjnMqmUVWSfh8Y3VL+0oXnv8aluXC8nkuOn0Uf7oW
GiIpxaQLrhmdHanokCpjxHDGR2NbuY1dDryNi5MZOvmLBHMTwUyTciMDCVf0pYeUSFz1wmOCuY1q
wLzvOYDXgpbn9bp5i20ZgA0vPcnm2MSGbijkizg3NO0ofTHFaGvDSLqL3IOk9JZijfDqwXldWhyD
Oh17KFgKBTRZAOeycybiYJzEtmio33cmvbWGP4Z+mZpg/glzgDBDHP9hUgGM6DHug9jJ55qOOj4O
v1IM7shL6E3OufFIMPImX9qobM2WXhXwBNBGtsWsxALZRuTbYFgTXjVi2hvDfh/ZlE2ALbNYZGrV
K/lA4UEb60yiigwehROhXtnbyTYiP/i1PGBGI3KztRz7O14D26Rojsgzwt9rQdY2J5Dfhju4KJ8h
x5BPJ2FGBBjZn500oxUDikxKTqv1ydq6sd08LcheeEcn4HV+wPBV+sRLwUxnMUdkGfnHYethP2jX
x6s9kPNTNEefbVXDq+XwNykvIzra98guM68z4Wxgd97zs45bM+x+W75wZHLSkI9oMEEPbTGs9RK8
+HYAxCK0v6Dsrb6+c8jQm/hD1Y7IUFEZKXXsZ72cFLp3sNxHWNayv/UwomR16HkM0Ud0jxI91BEl
lKu6VD+DobgFJlldWcRNPsJ5qC54odWtVPR3UhLbmyWpxqnUBoifj6ZQ7SORgHetRPNLiOx5fiLY
3EJRvk+usHm3d3qM2Wxf5YjItOP3+2Altmkri+qq6kUcrG2nBSFo8MtItj8cuOt2OFIvsT1bBbBY
EjPAukG/aH1Uzs7QHZ6+2HEkZdK7GDHEKI0uTrtZAlSwxzh1wywkVZuSGDC+7UIRiCguI1vW/KA+
Ps2Gh1p2O2PB+QH3RfVPXAu5Pg1ZTG91LVjFaxVtUuCP9DpyhIGjF7y4dbr6OWKY0SYDCoYX0cS5
KtHCEDIiJlYzl35dnhvZEhQSleQ6X0rvV39w1NNR48V5kx7KiDyjZMxOD7ROAaDy+TNKSPSwDHmm
fDqSHJFgdEyIPdF6FUNGMVcMmKfEhyknWGKjL3/IzsHmDmXxWGKUTaJmoaCn9Abt7gd2DNP0eGdf
nQvxLI5ik3i0GHXThliaY0Sg9WzTPQ+5g90vdr5ZvzWDZRxIvlitCqdxta16AXhBYvMSDxz6bGdW
dNEAsl1BejK7/rlxYIbuPwceg2xPVnMui85MqBE6HoPlInKgv11pgcIdTXHYued7S831LJub6qCS
d0e9ss1ZV4BdRzl9GPa6eF9cyWPzERK38ALFArS2pz7e53Q68PgSU7Y1y0hidBhdb/Ry0jkn7MVI
VpqbIU3GoXTfsEtsDaeIVOxtpTqO+mW9hRW0q8L7lRLacbv5kWMBts3xbqfzRiPmGC2T51peKBGe
ee48K5/1skjJkjvLdd/hk27Z45HtTc2oapQBDh8m4Ge/FOu6PLfYC33/9DgG4qZPR0SurTEUMX3d
7v7z/penWxxGh8QojqLp0rKg6wwudqPbfWQle12ZXwKnLUnxbK7RFNV4OQ8Hjyt4jA4xylmetTWO
7XSCk0fmUFfo/UJijzc0w3lRbD2nkS/Xa0LvJ/kRH4Yf3v3j46gitnwjZ1okCz0uZh3MXd09c1Qt
R7jY3ipDT8pIoaeEvr8Ehf1XgLLdZ4AjWbdwYyRZaj8TwyIHA8EC0x/V8v7XOdEYAFC/e6Zi27S9
3tHXcVx3S9qNXa+yyK1SC4CSaDXdHSzLed3s54XKUziTEfuXYLMdVlhDJJlqTRXO8mjsECkVnf3O
m4WdDtlHVKj4jc5PKVqMf53BIFCWRfeNAhzMAaqM8gn23VjcDkJ6Xnfsw81yjcgBOiTqooSeZ2pf
amJJBOeIbDEKk1w3m3eAjGYQZyHmsGbQDM2FHI/5+VB48fMQHE68mI+nqNk2q2Sm1ZeGqreLW60D
JDsucz4Qxf2oD9u9v9+UJOZBKNNtKT0WLb2U67Il1o5PhvNk2WHH7FpJRiMhFuuWa80yHhKrRf0O
81y9jZPz5QdufysvHmKxa4VEFtKzApK6h4yxQzDN4Fmh+85r2+LZCrZnylSFWKzok+pUO8ca3c3h
XX1HQY3WCf/HmIhtm1I7WRjKGtKXoKAVPbfYytfaLVaJ9cB4uxCjXjqCe19b3XyQO6/rBqA6el1J
lORhkIKm3AA8ZJ+SXzWgmgA9xLEaHKXLFmPyRpaUWYylSmZNooBUPKX+l/gKXSTY1GKYCjvlU0Zt
m0kmlqYALcTO3Nk+Wb9a2Pu2PESuzcVfnC5bANTzv+QYLd/oudFgwzstJNCJwl3iPxoL5VeEVYWm
7S1j4h28Hcc0/uWyvogy3l1TCKJ5pktJhq3vLtyZNeyxzP6Tq+Fp8P2nUHzRYTR81Z9buZ3Rs/QB
zrldBDZaxiki1QXb2oCjxyU4nc35Ikh9jpEU1oCyLE4BCF7QDknn3zCgSQE0qacMuwKzgnF6myP6
047MF1FG2QuYSWpkAyL57IOku+467Np8CA6SLQBO39qVPm9z6F+0/hdJxgUshbI+dQIuEAAzFTEe
VhTqDiBfHM6mTeZvMmy0eAKi3nChgcdzulr31uAiX5Sv+4iuGeaOg3KE5cbz6O7MaiarUjyjy8Fc
9y17VH4kCQncH3njcPjiPTo2VAwToc4UuqIKc0Ohr7ouRs+9BVmi1+DwtGkWMjwDXnvPtDP9dZaU
/RF7s0IMFCOHlJx1O8D66VPE4YqnudgwUQ+welpvqSrBrlWJHJU5KrvPnTHXXKTTbY6V4ckGo0Ny
Mwk7FN+giH2M+kUv90XvZuvvqA42NmwDOcwS9aai7KO0xBZtLBn9SSG3rpg4iawa4+Wr8wK9PSng
t+x0jrnP+z+Be56MMilqpYiSKzgsVufNz8yGDqlWq5cVzIHHa6udDPF13cCWSwOLTllnv8SaVako
YvSHVsAvwyYFF5AmyADfZ2nSwRpRYe4svXbKuZOAkTmrrVR1ytxRsQQsXsSFf6454jjZqK5qsk63
HWHLGovSDySC8qT1dFreho5qf+YW4Mug/83Nh2Y/oD05dBs/dLXNewjAU8PhXN/UexuTZ2xPppYG
6lwgjx2qOTqzTh/3z3KymjQmwIiHGEQ9wMZRAfTX7k/3Q1vUHm3oRWkzgzC+P8/c+wQnM+pjgoyd
EfVzpnVn1AOBU+QrTuFFD57/fJ/IlISMaTCG5XqtFVOIQON4dO0r8KnikhM1T6YvRiRYKP2kvnSx
TC/GXxeH+KX8hf6MsLLeuUuRp+zymBAN0kYat23E1ogoXAPGFIJlYD+gQSglK+qTeprDOTgqTqy+
GhOjnsmImHFtrnJ0BbHKwbi2w7Mek4GKLqsqgP9F1LfZbIkYNiJgpwXa5qBjIlusiQHgtQt42c0K
gtELDj9TgjCmx/DTSmjj7iLQkyMSv6TktMuAi3pf2Caf0JgIYxND8dJdWwlELu7Rh7fWOG/Za+RI
r5VJokWtIunfgbdPLxCseF5ygSFuVoS9tfEPoEZudGtdWEeaOhugJBLkV9Y/yzlBGCjOyeB4nshp
UeLeIaN+q26morABdkHMWdvAdtceafKuB5cc7Tfp4uuKhNqyqOmyZDAhuyyJs6Hs6P2BsaP4jxKM
N6R/4emMW/j/xymOaDEPrceAwTmoQOvZ14n7VjzoXry9ohZnXwDXZh8CB02AB0tzgRMIo8bNI08f
7OgHMMKaJJig60T8APv4FgAHERGGB29Y5/k8U498fKiMvGrhOZfPBej4wH4pXsLD/fcw+eZGbDDS
mCeza3C94PMp4iRh0diOd+FiPE/lcsY8MELYnPIcYBoizgrdXm8LEs1bS7FXLxmmaa2GiIuO4yhO
pj7GFOmpjh7ZEOZ5GeSgSNMRR9edOZVLDgfuDBSPM8YgXyOlk7AhhkI8Yd7bBBVrqezvX9Gk9Roz
wxhhRe+vYoq8NfVqMLKJhfQKkV44inHS9RxTYcxwV4hDiAYCUCnQnTxAHM5W5s+dp6UXujxVQV/H
H88XPhqapgwDY0IMMS3PMGelyiBW0yUajojCpweFyDk5Klh3yLBJRDMwY0UQFZCh/UzHq61vFILu
ctTm/tXxfXHEJhKra6oGxqBTjtx1ZqMWfrEeLHKCS/1+/X/05U9r2xFBRgGFJymR1FCi410YITv+
lG3FTtF5+sljbbJtXR9RYlTQORViM0lwinhKyDacHiqgGgxoIfEfBFSuoV+jg+CD7rvm8B4yR1DY
vGJuFJURlBog9u3gYZivDkvvU10YFu/6qL24JymMigICvZkMLej43dJ0MRLwMuxEa6eiZfG+TE47
IKPTZFRTFElJVZo4zecEeXo02LlXzDOa1nw+3+Ctfe48w7pPkisqjJYqtDq/lglExb7Y6q2x7+rK
trTIniV7yTvJSZU44o/RVvJJCo1TjYdgtxTHQN7kx5kKLc9t8OY9bkaHKINWZrEBHS8g6dAuZpvU
r35tPjvkLkvulhzetSmMc9POxCI+X3GG5Zv8grkvRSa1Q56ceQEHvwYUhmco8x0S7VA1JTdDPGmm
vw6V7f0urrESiRdQf64crBQPN+66mctngp1Tw+5VeNk98zqPp63OiCSjXwJAgmYC1gfT1jEozf0r
tOYn1kA8cy+S88YVRr+kZ8yKlpWKo3UovGtRk5mjvHjv91/BVGg20mKK8t0lQEvkLA86vLtSnkf1
fIZ5yoXwYtbr+2Qm/TX0a2PhGDY5qgLzvOEYG8YgGeg8ng8bjz8aOn1YX99n3nJSC5LWavh+6djA
j6bLMhq3tzGHep+PaQd3xAjzjiOAULSBCUJocrfsZB8uw/UgWFpDLusdKv8b9fHKadv/i6L6Yo55
0np7SWNRBk0V4NtEcLDIGUXoXwZZnkry/s5FFZiUCU2GGAsizs1gDlPBIuc2oJJ3gWf6M9uen1TM
VdRIxdZPhRUCxpo/ckl5+MPSaKZhoKMfubcbQNrINZUwllCbAfaLAkwB+N8zonon0ZIW1wsW5PQk
cb1daknCv7IBI7LMcz5dhtaMpHiAp4o3JsbWy5PlNb4ncxWzSt/rPQ6Z9yzX2MUjxSBla285kd3M
xvIRd48hiZcPFFgfnJfX3hWtgDwtl0t0nB5paAMXBtWv93dguVmbV8RSOygaju2dlq/RITA6IETC
PzFy/LK17KnQaBssUARchrjgvB36nXsnwHgTjQCYNYHeMVhb52tJJuHCKqxP+SH3NYdDbNIOjphi
NE6ntFoppWAKnucRW4+QTNiIOMDU4qWnJ0ERsbLtt+wy7yUYTq2h9ZQUUHCM+VHGToowcYKVR5F9
PM8CuG1NtA6D/hj1p34hFkthvKPxEY9z81OTqnb0a1gNpZ9CNRWwNPdovw2+3LimdTP/pyclJNyJ
pZuree9SGeVUz/RalGSQo1XawT65i/3itDUyC1mxKLY9KMXAMiSvACoFxPiwpBunds88j3jSFfji
ms1lCp18EpMIsoUr6Jy3ChvCgpU8x3Q96pt0j9f7vwujRiSp8zxSWUMVG33ag/MgIW65FGIygw8y
dyJs6/DU14bbTcC5WZ1RVmFwwrjNDAR9ZQ7nQzyj5rIU/AgbqIBX8c7LJk2nC0YMMhpLibEpdGgp
PbTJx4d+63kA8+RoH47i1xnlkxTRNVd1EEEB9QwIUZRpuflnjurVGcWDVL0UN3VI1xT7rumqguXA
kAH3lYeJwVOlOqN1mhls56wCN8/wR7FT5UpC4PDToXfOsd3SzHfeHbsb+9zpLbp7A9o50FnxSsdc
ErQOMrbiRgB0d7X43KGUE1iaw/VMOXpcZzSMGjSVMLvgOBMs67Cjnbync5cYP7GyGfnf1LjOqJdY
0UI8bErrQvzjWsos4b1AiR0rTIlq/7uY8Evk2WRtkWW1niXUSL9V8+QpXAOA8QD4po7MVrxsz7Sb
9dtsGIz+iLLTuehyqKw1dJb7M0PEm/nAOI0Onv8vPeQRZ4zywExun8yArkObGE/bASE1TpA3OMaT
f4NRGderKRl5SNWwneyuOuoiaJC0kS/gbZ/gUmL0RtNJhtRcIP8YsbqlGYF/tEKxwOfqeXoyd16a
wWgPPQkTOVZOAwpK6J0BNBUF4YbfwuuZ4elbg1EeUlaks1iGrPvHat2SzCsI8Igk7jzzZNfFyGFh
HfxAybPs3OLs+vkpJ3DGImfm6KYVrLKaFL1dXIhGqhW8pXf/FG3M1rr/qm/NfPeOlNEgM93Mg7iH
mCDZgxFRzZJ9bFJO7cgBjNoiKK0AYMduh8ZQKXJCy/BgUUP4EjTe4SMlcWWJUTKNKJ0TrcSr75eu
W1pmj1XxwFaeLVAhwVbF+8xPp5S/XiK7wTgZxCGXBcgTEpRrLIxaAOF5vX8xCHaXmYt3DjUqNOxR
GwrWYGiygT3ct4B25KWUjaS2g57CHZTtfC1jUHDuRdvMeo/X7whzONSm3sqYGiPCA5J4eWuCGqZq
SGZH1ksP74QboU7lJcdkGI97SPMWXSnnm9MwIwnwIL3+J6/GNCkWYyqMlGanLMo69eb/oME/AoYb
wOlRzeIWyCcbsMeUGAHsy1hM2gD8XFAerAesfMNcu0UbHRE/fCJmMbFulHdXUxHSiOjtR40kI1Wz
oD+p9K6OdiuAv9WJ4iQiQHrnCSGPFGPqVGPIALECUjS5e7RNpC86Uh2VM6g9v6fH/00K2YkDXUT2
4kIvLpifDvJAtDPqurTaEPPwOya7o8aHyBi8C1DQQ6MCZ/28xAiZ72Ky2MDmC/Q6hkQ17RJd9Jbg
U/L6QkeLcXBL+nLxZSb9wfEPYexhcpLaU01fnr2265qAOtaU459P5AyQgH1/5jigk00whmKYiO5U
Dd10zOs4nWdqNCsqONWYoIa0/hdpiXOX9Hf/qb++yDBPIzTrZma0GfQXZrswcA+4vCdazuF5Yxw6
7GtQxEGsDfoEEYeEuxDriiKAHRIc3H2GJo3v6NxuFzl6dvoJDQGhDIZgd12KtHT1rsCBRzaP2hyk
BXxejndyjnNMkmrtEclCxR4rIwVJNDYDyuZtLbvnpbpuFgIqcRHsqn2fx8mu2DFB5lXIbTszuo7y
mG5LwCh7u37OIcG7L/r/Rzx1vTKkTVOAp+OwSkpi7mJ4S7Rv1H7nbRESp43obyFkx3BSRUsEoYWs
Px+hsmwNHQGAN/KAvMDhikrzHWm/Ta6PuFINIdSkqKTxoy1Y25OVl+TiKY/68vOgv9K9sP+PzbA8
7hhrOlMlDThOIDpsn7HPgaaYY7vwk1XyCFwVXuvjJGbUWDgYxRHWeZSlIpXGo9se4sCGm4eVXagJ
v7x/fnKB+6ddkq+7YxSIUIWoQCsgR/FIjjZ8TU+3ukeuApn0SQxZAiK6CX9LYASyr85X7aIYSCUD
vazbqY66tGLJTefc+HuSoxElJiBppEQJDTCFA1RfYgxQYXhqtgBOAUdVTRW7VHTAigoWvYgGVlV+
f2PS6ZzVQa3gGSvzx+Knue9eLyXahvzw5325n6ojfqPEOAjXizabZYYKSv5x6/58rF/2pvPxiyDS
B4h9anVE5XrGE28NM2+iIBqmRosrzIUFwikv89AcHjXkap5nJLfKzjIApuuU9tOhWBfzf2Y533nK
a8rfQw0M4ACSLisCGgm/H2zU92cxUXIBCtkNlo90vTV57e3ND2wB4WL73SaaGKXyjRqj/sMiu6T9
tRFuKdocK8nwwn+YbkV+hiR298CxSW87B19/XDaGi5G/wgL+iucj1Lp/zVOhjyaBcQkoFKKu3cRg
pN6iVi2arDsJqJ75a8kpFRTC4VULoOh9mgu6iIlDkSoThvdvFJlLroU+ul6xuuMxfUBhWNeBt4p0
MHqe+pcd/OpnfqJlwtf9RpF5nX07i8MhiAVailzLdvBIkc+QbuEuN57yJL5Ronp9dJpZeh4A8ptA
ilrkZ7fDYEvvL57VeObjO+ygRAEGLXSL8qyUMmEwNEmUTFSHAfEEEf5O+JJLMsK8FAKlkqvbQoiH
FeB0HKy61wksZGzR6iiyMpgUKOfG6/+x9h3LkSM9t0/ECHqzTbqykspILWnDaLVa9N7z6e+h5p9p
KptfZUzPXWmhiAKBRMIlcKCjK+At+Wa4ZjSY/X6DZTeAxDaDp+JspvcXq2OVDdda3r98IXUIXZD2
FVZi4QvbHR4msKriCH2bKrexgRUI0ZjE1A+pTJR516b+BkTGjtX3vmY+v3wEdT5lLMdpwENMgLNW
CIZ38Sbh6CRihluzvH9T8sV5UA48inwjr4wM3CLr7i7iS3q1Hz/KN1Z6v/bS9YUjynX304TQLgBH
7c6yNkYD4HG81nqn414hEgkw2Fg48dHAVAEiWhcrnI/YUwKF4J60eGMyX43Xkp4v30P5djGGJ1a7
+Zgt601+md5UCzgsQLtsSIeRx7lmtPcMRgFnLedbUqWbXrjaE+tEmKnuj+NdeBJLwAIG1oO8df3D
gDIBNnMF9kiwOALte/X+3bfGffvGMm2rhubXqdPdL5HmB4Oh4zNGPCKiCuJWG88ZsGXVwOo1hhmd
A/YbGkYj7vV+nhhqUvLwz7juXmR15w0KE8xBt3WbtmCKyhzENpArrv0k5KAsnkhE8FEWH0wO4xwY
6DDBnJ8xd419CusWg5RJiwHGxOddAQZzMtrxLjenjU/e7p2gIApab+6ShOQWgtTCvewG17wDZpPZ
hoDDmi3snNTjyV43429/8nj1RdsoU1bU+WQEKu4c7OkzXq8w44Xdemy/xTAin0Z/4U20KPaBMgHJ
e6dRKEjq+UT3PlLLj5wg/957xJ8sLiJYp2HsRvmVoWArMe0XLikTlheG3PEe5I9iFG9yoSO/yyG6
RKfcYd0bhveSKSOGgcMkE7T5qK15cajtY1r/MKdz7SZwWSZz/u7f9EqSVN7QBVHR6MYnruXautcg
1WR0DJL0d6r3nd9rmv0n8lvQoeSnDYIH6YHOk2N5EUGVhEfv8KyXDEKrlmBBiJJeLw29EdTVLL3Z
wce71nkJ4A1uk1nrrkV4+EtulGVHxbBRPA9kWrOxnPFO2nsAdzyQH1t4loxsmuNn5SI5Moslq5r4
izI9ahvJut91LSgPWIv27afn+O8RmQYzgQFirmFbvXQLYlQi0KrAwhCM2dyJdm2G8FsezAyWJ12Y
r/kr+elSop/RyuJ+J0UXYL0K+JLIcS+gkV2xXyqXVcBgSY+y34rmKYpcgAp3j+jqBdPQ6HdB+4V5
Wz/WSlpfuKHttVEBAXbWd1UzLfGnZwFPWy4wpdxuOWvzPre6hPenE4PqqstdHBdli3UxK5M+nGXY
mcm9fmgd8bm5s4rHD856D1zm+uq1J4gvbFIhZKqnQlVoIAhQAsGqj21LLh/tG2wVc+24sGoXF8xR
JqSuM15PlZkWllK9lsTZ+iQB1tuFWR9cA2D8whZlRPgpwhBCClKF1TjzltOwNDFYbBDVjG3unIb7
yaxOH9Pj5pK5H9rcOsTwAjOFG3b5U78WtwFbhgLDmPVnzkNzU/3xxOpAW0vyl0x+/n9BQgcKR1o2
INGanxuAkW1zE0bbPzbAzzTfWVA366ET6k46MmteEHTqSqSxwtU9ZlWu6q4qSH/Mf8bH9PFHsNk1
sXVp75Hz7ucHTYYk11piVXFBl7oUg9ZGQtGAbnDYP1dXFKSkHQoZ5gVNhIwLuFKy+UKKug68P1Rh
zYFUTJKrcIfn/ss744qvWuQFN9QtiD2/KnQdJArreN9902yMyl02icuqF66nqAtC1B3QSz5RWnlE
ZFBtUJhMSfyBVyHM7c09hKJd6UQ4V3ZrxVfbLjCD7nCnHmk+eWT1NK9dBUlQeaxPwwMSSjO4Kgs9
DbWA9xR1motRRWxKJbFYQdBq3UcSRWRjAv7INJR+Hcd+zTf6fNucs9fZHpp6K9f8OPVoQsEIMOMM
14KuJTlKtJKSR+OYg1xMrNfXidy7QJ9OyN3jhtkxtJqCLmlRgQo3cnDi9cwacuDj8/3VAdy1621k
IJygeM6Mv1ZP65co6eQzQeFXV5K/RKmaQ4pgCJn21XcHGxCr76eAVUv5zO1oU7ngkM4zE8mbkBto
uN8hkd7iaccJdohd7Tt9v7NdjPf9JAeP3O3IjDKkqruThVLeu3oGLNp3H+gkFuN014zA8nvmEGSh
r6JecaUwS5xP7areu+45AH7vjxdzRCvkh9mIzh8N8apLmlRYw41SpCQ1ZLB/fg5QJCbf7nbixrtj
hE8s1igTrktcWpUJyOD2twJWW4XDqRG/+5zJV66hHW5LkqW7NGK/Jqm+jw473PyrT+ZFaLYRmVvX
JWgBR6qXmdFP2PCSidOzFmlIIhpSBGEuBquUNDu8RWJviIdkhQOyMnkG6BymHfOBDKWJpxmWwqzF
pEtylFTTDt6prkEOQVR3GCIz2pgnD2Ns29vyXL+av9iiHKGn5XlXz4qpnS9oUMTE6O3fX/W0S0Yo
9yd6SQjALQ6MWINoBhfBVZ938hv23m/8e+Zw12qMvSRHuUK/EdVIn00NluImllXIm9HxTXt0Xsrt
rnndMMfH15AWcc1+SZAy3GnU6xiRAIN4qM4srP/BDqIZMtJ9mHcHmPPreE90uyWqzZLtWnq0JE3Z
8VGMfVFPAuH6NLpwx1jeGPdEZak+Q0XoNvUq12spLyDS5tJbAKdAgwHDhKxmzgtGtJnRhXks674Y
J6x5QQAzQ1UC4NychynP+gHgEdjN9/2CVc3vzLNbe/Nfnh3dnS514Tjkug8BWq3N4eRQtXNZYfva
4/EXKpTpyCZRqboMGvJkvSYRwZ5m/4EnjzxB74RvzduxWOHt/Iu/u79/dJJ+Jhz0oZAqA/JsKyIQ
bzulc68GXhDw5vrBOLzVJwMJezPwriKjs4aG6ommSi0HJRWu7Wha/KMwv1fd5Q+m7rDg+9a6TdUl
KcqYdE0jdqqRCLNLs3h/G2Jo0m7vd6NgM1vNVi3wgi3Kkuhi0mB/RgbdeLZiu9pIpgXcMkZysBr1
LYhQxkPth16sWxCx9JLwP9TNJf3GMMCzp/hNFxYkKCPRycWUxBWOp4cubHz7WpPS1Lfaq2DuGpUJ
/bKu7b/o0eaiLHix6nWcEd7TpL2wKR6K1CzKwuYMK0j3w2R3PakcI7YArC8WmNyUIjtvH26z/Rme
32CbNilZhp0ZEoqm131tY9S96GBV5onp1idPnosZB5K9nc94TLYiRwG8lHoNnzFDtt3Z5VbNSbtF
lM/syVk12AvZUGGgmmZFq4yRcC10EvebaTJRahrJh5oy3DrrpmiUzTFKBVeFwylkohUYGCvdBKfN
7nFXFoSJvTdr0C1RU7GKkrRaGo4Q9VwXOR63EcDOOuIeDi+7HROlca2Hb2kD6MGYkJtSlHJB7TiE
BLsuI1N+9r6xIORWKxOSokmoTQDbQqXXnaut30htlOPamP6dZJWut5XO2WY4y/PS3QpJLd7L8H4i
vcdEfbytvOv+cEGcurNh1KmenJUCohjAGx/vVfMe0e65QW2rsgdzfp3fWPL5j9zGL7I0yEaRCGWD
bVjCVSk22ebOHHxT3qOtYl4u8kcPwAsBf75YLnz+4AmN5AkQMBpZjp2TE6zfMjoL9f89E/xsVUNV
GUUm4OOhaYeSpyIBfMIbq9lvOKKtmkh4zz8I1ontLh8ASr19eusO8Rc1Woyh6BVtOtYCikvzo5y/
G97mEdW4sNBHwKC16kAWtKjIyUiNYlIkcHY8Rr6l9rYsoom2dB6b10uMtTAuy2Ot10UWFCkbFlVe
pkwVuJNI52SiedgB3tYebNHA4431Pl1uc8g4OokyZFFVePkk9cLV6d1sIzsXnrFdm3lclPkK03ji
kh4UKs4aHxrgy8bYoLPds6YG123yQnJUrpUFkSy1GSRnoUwX2ngkxhgkuuXZ4OirIfuCEhUnNTWw
C5R6EFBMerbmTPUqkGv5mJtb/eB+N834fnNJ7AuiT1afzbrdXJCmw6ZW6WOxb8Dk/vX46lzHkmCT
IjGTTUD4uVf/tGGZLdYdoIKoKU4LT27ALeSqCCZfkvAx28/T/5exIZdo177lb7e1cvXhAagQf1sU
ert8IGiBVBigybvI0NGe1tvh0ahMzjXrYpeY7CLaajz6iyJdRGulPtMCBWr6BPCewES//OSW2/pN
Z6WVn1fqN3++oETZlKj6W55KDlQKvHA4s3V+6l7QlXTMHOOsnH+er9gq2T4OGy5Ag1C+VXu8XrHy
21lNb30IZWrEvJGrQZh1CagO1X3iZID0e/481BniFL0cjFNl3Bsav0TzqypPItzQBp37zmuzNUiN
sv2+R6Th7NQ3vNIxKK5magtZU8YnqdrQkIZ2vqnCPRZcj58taPJ1qphZtsQSJ2V/xDoweH0CrdKu
nHkpxHN2GE0d2Mw5wRCd4ALE7WWw7W+uDEghzNZgIS6efgzL2rMEzVJmykApoqyqgY/rkx1mHXur
TfW+woVlZowzT7dUiDJHAlrgU88AzwCyl13AJgJ1LfpWwEdmtvlf9ZUyRI0nCJmkgViUmMe981Yq
ZlG4+p2FrtTIDP8EYVtdGCGZCmvyGbtR5aGue0SHyOtCYpjwkBsP1abbevoZ7t6QI70hs6hHWcnD
2aM8WfkuuK8jTH1tt/eZVZqcQhrXRJC4T8zgCMTN5PjO7Ir93LBx6wsoq+SnXqSq7Qg37Rz32Ppy
vK/Nt5DEu+0MCm8nm11BROfl8cKcOmOEIAplhvx00LPOhxk6WujHrb+xHNgazMryHD//vwiFvU7A
6lahwzl2zhG9apJTOPljb9iGjc4pZG2X/i0zzc7doQXU/dGZD+eH1G3RkfoYAMMHCB3u5PL3d52N
jeeJuXkaendgJNSrlVWsYVXnbAiN/HRXUFg3GleO/GypuA0GmJPtYNWxpYQOl5B+azztKqxb359Y
9aXVN+klYeoKD11gNIL/SZg/KSQLCQY+no/8CPCFXfvCl0eM1rNKkqtR4ZIqdZdLPzGEEmBDV1QG
n++P6Tn2TSFFN53MuFqrYeGSEnWL07BRgZQ0UzLQ5y6bWWN2kOVOsoWj9nL7Hq/2gS6I0Z1CwNVu
5TwGsT1GkPzSiV+De/WaBla7NXMNPqe0N1gJllp39p1k7jJ7g4utaoTl9+YHWvo2L7+Dus18gMQ7
r2amq8DizslIzGI3oxjd5nc1k17Soe6u4GflkBoT+MUY2f19aZ6x9crVTJvs4Nvm+ezIZD0dr9mL
JU0qZWmbvAvKCbwNrfnmRHgMQMP2jomRzlLRz0achdko5fj/VHTfXCT3BZCDJ91keeo5ALl1UFTQ
kEaTr+KwIEDj/niMMYuNjt3AmNta39lvlvNx3KJGxQVRl5dq4IGaVxFM1+92nfu92J0Y2rcW5i0P
iLIoRtg1WeMLwlWMt9wZ79FTYHoca+J7bUBIXZKhTIjSGmKX6bPuPaE16R6tSdszefhmA1oJiEJ7
NiA166woSzINQlRHyXxW+8ayFAA/PKK/+r50AgX9t8yqylrsuuCPbsIY+iTBBDjIAUXJcLI9RiSw
bwbNEbfv8OoToqpi6klVZFFQ6NhDmJRAkIBgeM2njTaXcSNzeusD63GHJ/wIsQezgrMWKS8pUtap
EXIuyAUJUeO+QhMxh4YFJJOohJ1OHONBe1UXF8zRBqoIprbtZyWBFOXMVCDEp9sCXLVHCxKUParU
jsO2AVG4ci0pj8o3IO60ZoiFt3/kyRaEZv1cGKRs4pMo7MBLb1rJQ25WFZnnaPdMVLa1qH55PpRR
avxA67wQ57PvPIIoe3eH7c7x/ekyowcxX4JW9XzBFmWUOIlrooGT4au0H8WLgIUQqWDFvIXiCRM3
kaV5lGkKgq6RtU912Duv9xMpoQ54QQa8ATN7YLFFmaeSzw0AHECIhQWUosnKXe2R28FMsB4I59vy
m1FfyI8ySzwAonO9UeaK4bG7CuedaD3Onve2lq9WnhZKoVI9YXkRVnqYgQwKyrL7fHx9vd9iDAOr
Tg82XiQfzX3g3ibJskw0AmQXc1nHx9AMIEAeK6Syoh1UTnS3LyKCZOg/ClKlbEWvV61k8CD39MwR
eYvuAnRs3GaJYY7oNpdAK4dGiEAiiEj/k0fXhNmJLI1Y94x4MdbmmWpNMSiL5I9YJBMD8RcZlefC
N26d7c+H0HThGAG+ZGIhKbt+thpxLmhSxgkbHOUm8FXcYox/vXaH8Y4DxD8r9vsMun5X9l+sUaZp
aAYxKOuZDEY3Aes3kcLBcm3UqjyT1VwzG4NbtCjDlFZ9p6fIHq4A4xfOHtkxk751dfjFDWWOQrFS
hKDUZtOH3OT5WNrHIQCor3SUn9P7wv3YsKOYdeP+iyZll7DjqAJ+PbhCufG5EkkTEM1OvvsFuaBe
zfCN6/b2FzHKNk1iowZNAgZnYsdwe/s2rZaJ1X+UTuUpmzS0fRTFEnjRnDe0Up/P22wzV8PR95dj
v5vJILcaPi/IUXFLocu9NykgxyGaeO7t4pLsqydguVgMQmsmXcPj6AyOLKN5k9ILvg+yZEQ3BsZ4
Le/lIbVQ2MfcIoPKmodaUqE0YcAUQZy2oIKnBANFfZnYko19eAxuVnsKl3QoJYiSspfGEnQ+98gA
bOS6RT8s5n2/f8cidVYz6Gpz6oIc7ahicQIMfwpywN6xHB/xxNW510iLHpbjeEKzgkbu51EGcq5f
xodCIQ/2eKiwNBUjwZvseCq/Ae/otqhXiyzLb6I0J8VK6DKo5wMdrOMVE/YE62DRNASLDDDSd+PA
uHfymu1aEqR8mTJosYQ3dhHRh+jGI5FfER2kH3hh6O3jPQmP59xMnOv2fAac/mBGT6jxKSYQ2lMD
jay2YNsZuTPxdsZC6VuzCMsPo3xToQycWOX4sKcKbSAGG29wzb4tCVCOaMzavB2KWdTOsTYTnkju
X8iGwgvLG62WP5a0KG/UGUNW8/M9RdMqBgdRAcms7RWAt/zLj+ibSvJtgXH7p9JjtaCxpDj/f5EK
yE0/KN2s4xJ2zht3iX1bX1erkUvGKAMkpklQj5+ntH9+DbD8+azZB2hrhE3zzLLEmhfUNMMQDWyj
A3oAJUWtEfhxQMhyrdod8JxEp5kPTY8PusYIYlcjyiUpSm4d3zZjhpGY6x4Yg6+vmQVUG9twUwuT
ywzzyuKKEiGgh4NByUCKd5+Ob/I1dhh2dbVVZ8kMZb8npcHYeQIKxaWzMVkwA0ow9GDdRfw6Gsp0
GzNAv+aDhDXbDSxs3aJBh90Du5pcLFihu9qGqZClyOhmfXac8XgN7n+SH3OHE2ZWP8bNJnJZx/M/
TPI/rNEdbBMwgAZ+auGVno8OMBdhC90HhMjz4B6r4rH6vrPkjzLHnqh36iCAPwBjXPOTT/xdEqC5
nuAt0MW6RfNSlOQDwOfcw9zN/M7QxdVa5pI+ZXXnKZ9oEkF/dNGxAKOIZlVkASzfO6sDHTEvyVC2
V1MazZsaqAvmXmriH5v5vYShk//D6P46OMpcJDrQJqISvKAMgq3ZJG4BKhmR1LEKtzF3HxijO32E
2A7AuAtr0d+SOcp2FIjVqzYHXagLbLz+0m34t/qNRYYlQ8pujMPfpndv6adngxzb781GbtCVFuHU
gDzszt0zDN7Wsrclb5QpSYUhSMQQvGHpwRHL/nISfGcxxpIfZUtU1YuLYnaWOUkeZLyAfA6usbRj
PfD5RztouGalquJWl6CC0HPF2b7FO0wNTAeEe4aJ6x2c73Zmu5f34h4zEgwpMjik4ZvVTOFg8WFS
9o6w93eGWTqhswfUIoPOuvf/xSNlTfBULLbCBEnu8ZI5NKTn5iYKC7UsQGi+pQ1ew9n7GFcnMRY6
QgM5T8bA80YL7mbUNPQefQIVYvcZxjF+PLiHFzuwP4cxamaiwrgS9BgrXygjnqZnuQ6T5WzRWgjU
jQv3MPf3A7Ga+RrPOkfKwsT9NGq5BPmiNQP7Y6UN9rDXJrr8X+ZdDb6Dzi7soL59qCx/REM9J6JW
oLoBJjEbDBhI+NrrTxeQOQcbI/kska5S0wVeVyRZQEarylQAaUQp58Uzi8fJQYkI3QaktL4p7g4c
ou2WMLhbE+mS3m8ibXQ5mRMgIOHtUDysyRWt4dYoEcW8452diUFFA40wrBrOWhSG6WdNVKQ5uFSE
r3yKSRF0I3Y6Q2md9lVDg3rBuvZr2rkkQd1GJSpDQaoFaKdl3b/1zoVhnFeDoyUB2nlPhi8qCQig
5jUnGWjLQP6M+ScbMyfYZ8Sgt2ZBl+Qo1eDyrmy4ECLTK9L56DX/ySCw2uO6pEApQ6sEA8Y/QAGv
xni5eyPpHAEBRPC20jHpUB4bcGSd13agg8z+GciZgXl1tRNCH+AXMEjNn0xHPkuWKK8dhGOCMtcn
SxYMY+IILlDzcJVYFbXV1GxJiXLVbVUG2Cs7zcYJ3YJCDYh2uZktf0B2QPa12Gj3a8HBkiLluHWt
yysUVXBcJZGvCOjYHo1xTemaTd4UQaz0INHODXqIHRGNo2L9DT0Sp4+n22fF0G/6VSErSinSwgEC
HO0gdHSBvRB63dr9Y3Xol4ScS+s89XBGSmPz1VMcudpAAs6sQrMUgCapJZZoFcP1NmMMQ0Q/LuTV
aGT9LESgdUSApdptTNY2h9Va3kIXaL+RZJhGxr2aKx7Pz6opA6YSpuhgh9c7bGVmavvqU8aSHmUq
5DaO9W42Rtaz8Mx/5KTa3qNTNXXl3pwwXrTZ5QJ5LANyurwzrxrrGCn7odSTPPXjTNzqsbtpRmxk
2Y21UG7JH203hnJMRB6agtGJ+lyb81q19OFug1Wy6HJmaD7LIKqU7ehGbxSTYNaQ5+MAaEbnqltn
lwzu4zsjnFktTiwZo4xGXWTYWivhlgHdXdrUP5SX99vavhqPLijQNYOpw8oE7JYGM0f4XWkTEgwH
X87z5AnaFtC55156LFvds152GaaeLhxkyjBNQgQhhu6J2QzJMu/0zKwgdXHJt/j1J0v5sQ+2qFfj
NbK7yoqZJIC7Q5mH+ar2P6LBf+wVPc4WJJ6ucP6nT0FdDCtNAAT75tsvwGz5bpv1luWZGSaYHqCV
AD0+aNEc0VQP4cOFhSfNslL0EFssaFWCRp1Zz3PEF7GdbmpyJKFPJJ/IHfDi2xhBAOs2M+VIGYwi
jgcJkBCzSmLL9bQJrHlx93csG96c0LnzH68zvfCJ74ZUnQrcAMQ3R0ewriX2DSvYFL6FqXpnmSqG
j6Z3PHlKr5SR+HnfFOf4Grz7p/ghvuZb2Kr/DxeBMiCFKvppOczkLASJz8cn3n02nEgw/Zx4ZzyI
hdg6eduksC4fXTzQKm8CROynNUblxbk/u/LVtXe7zwE9JtIbw73Q5YJSD6Ux08Bhj6aa5+PRwzNz
bm+MyD6x9l8wQgOdylHKtGkmWfo8O+8hP6A8wHrXWX2ZX5hjujzQ6TlaDuY0CGjxSJaBqP6Ct60L
ngtYvmW1mrokRWUocVoWo5zhmqGnC8BkyM1RvvWxBPVBPxByeMGeFGzrwa6eeTEQC0qIZVzo5U/o
Jg58UQCjAIRwEqvauK5po0MKGczcWcFIYj6Rk29kFnRdoFOiTolHkGtNFKpRGseG6IFgxPLBJd8O
2XfEXZfx2yU5FTMyP3PibBXEYSlsKkJJUk0dNA30Y5KhA0e2vJB8IAlg8MkKGHQqNgHqTMhx0mw7
8bae2gF67VnlaaaOUjZlVDkNW5ZmHUWKMW0k9xGdIxbTibNCE3qfk4BSZyiUoFM5z2geQd55TfAS
7VnnbUNki+Bx1bTNTcyZrGIES10MquDRAXN0iiWQfp77cJy3LZagwSsMm3mzrDucPMdVyYCdKQfz
DoMPpN5zh/ekJ6yKD2VxNEEAkJkBeC9elkVsR6aOM/WSgY/8IDnI+Z04mdjvw32PODtPzfEqa+S2
4aZCst+I0efKV1OhC35yKCL+LJUG0ZvyKPY1I6hl8ERnqWml57qcgydPIflEJp6M2N6TmH5EqtzE
iN5/4opOVMuO81KeB1dqm5CkPhbCSdUYUTSVf3xKDhPbuo4hOVXmaafeYh6lD6Y0OfDRhv9evxot
GibGn7cZYRGhjqepsXo3kUAklTosvT0LaWyqcmyOxh8ckCprggHgOg2oolSlrAQ7RZfkyaFPa6LG
20EnSvezF5SdxilOkYpmkqYMmmvMqYqmYGcDugNRY/xaYRQqVRumrkgOWoSWI29b6L4TdpFVq4yF
6WtKviREGWJJ7cVeTOvkgOVSZszv8vCdVyUGN6tEVMDxoQ8MK5zoQMFQJl5TZiJiEEBYPxvRNfzd
bXVYoSEAWlDE6hpNQpMTZaJqSW8jvubTgyZHTlbuRgMvCpPCuD0r5yKIgiyAAg9IsU9DuWiRqPow
GRVDTg9Zz53UIbf0Wjc15SUa3NvsyF9Lf/MVAiENY1uGJssy3W3pdXqbYX1hemjaYWan1AoGhflk
FyHAXxREDFPKhqxjxwJ1f3SvqaK+ENKDUJ/ivjB1vzKT8FgavlMrDNjttcMR/6Y1i+6rOg+jGncR
j8PJEsPuI7uRZavo/70qY+EHhMUboCVI80cszsYHqFbnFVJ6qFWtOWRSnjhc1fEHue585/bprPID
L4SFZKj+yzSgXZTxGSd2SXYIebdpUqs1tiEa5/89EQWxyezpJMWghRbqii41WZQd/PDUlAACmtet
CZL5B1RkTYbkVFHTaawG2U/VAI4tO1hcvXkT4u0f/DxGQAxZFnig6FAn3xl91RZ5nh2qwBaUo5a5
cv4HNx9m+R8S1M1vtEge4wgc9JMtT89ZstPbjz/gQhUEtKoruiDxlJWMARXHFxJIhMVkcjwsi6ya
vMJQ4DXjoqjAQQQguWCodLAaZQICnA5UakG1+lAinHhSlBctCv/kzA3sj0K1QlSxH+jrTQEYeKHV
vpAdxtw25PlQuuz7bYmtWRflF4nPosbiMmpdXcpJLGYHwz8r8mMtKe4UqoTHBCjHFfZtYmuCm6Vm
6IgLBYO2yommVyjOGNlhCLNtJEcm7qOQZ1YwdYyLv2aWl5QoG9MKXDH5rZodBPLSM+47i4v5/wuR
hWo6yUGhZQcFa3LlYx3YdXocKoasVg4GO7agwliLhEHzT8CBBZVIyHQjKLjkMCWvWNa0FbLNxIeb
NFFIJDDSrxWOvtCirg0/qjoXcKDV7+QxtBrerA+JwNLmNSrwLQomzYD6ayiU3Cqx5nKuy9IDjx2Z
pOR8rDYtf2B2SrQ0PvUY8qPLcbPfnF3ZP+QopqYxCmJNzUHutQ5qUqPAnlaO7HukqVy5vCrDu1IR
aSRp5Oj+QXZVzqr7gyH5JsyIxY8bjiWBWesoV/7lk+i0yM+jNDIggaDbt9lh6u8DdXP7iq0oPkho
iOHQ+Y6WDPGrck5JJRmTXqQHcQSCtH8WqsfbBNZ5+EWAirLzpFP6YCagaTWJpG1WPfSG899ozEwu
dL/UKmmsuSo9tPql8x973SO4Yrdp0OWA/9OPX4zMjC6ICK3cYTEXwhBRUVtTFMLmoteGbqkKoLmG
vGzupcLPnVgVAhsof6h+cLzghHITb5vBSPDIJipmm3Xx+faHsU6QuiZ+6utaPAtY1y/Z+M51b//t
96l7EfLNKAPUPD2oyWQbSr1vg5gxd7mqI/q8+VAHTqZCt+xMXB2rLY+IaGjc7sIJu9MfsKCrwgyW
gCEJhTq6bog1n4vx+0KAZsZgN9Ssm7p6CAsK1CF0Uphp3hgCQaWtzDTE2AArcViVEaJ5/q80iI6C
JbgnXwXe3oGLvofDjs9e64xhC+aP/M3cLEhQTOABTs3GCiRajMylhdmKDn8Z9ZrhD9dkJfESNkVg
nY0h0HBNMl93UdkiQQnb73zzWksDg8CaqBYEaHSm0Wt7gQ+RzBly4XJ9e0xVHohs8cdtrWKRoeLT
Wo39qFdBRu400mhHAW/2mnWbBkNW9N6ssZclbphEsOK3RNCvov5+m8DamUsCgGuQJegoSVC3O+ta
he9mWaH5fCMY4k+Vuys0f8IWcVZ31SovIjJ41CVU3HQqZRAyWQvwnIw8rngaOsw7KKzp4Nkf0goM
NJR/KFAnwhWKMWgBmPGm8iPT4hiLVLd5WV81+XmIj5MWsCiyeBK/OoUq7aZWE2eekpjwyWPSstzO
/M2/8yQZiqjIho5Vo18ptGkE6JNeSw+dn3RWJQQ/DbGypriWiIRtJ6jF8roVTcpzzo9b3tOd2/ox
n//v5AFRh/Wtkoac+Cv5bCymcZD1FGFlgfJlEOzKTt5p2dPUy27FDxkjhVkX6C96lKn2pwL5kwov
2ymPUfGz6xiuYFXfsTX1b34ocdZiO+Uqh993xA/5+YXx66smAQJHtQKjtPrnoNUiRlDaRpZQsUoP
A+coOvaP8fskZ+nc6pHM1Ql+3v0Kxfh6JJKPhCvX/OyQjtFbmaC07A+2Wm8SPLewKr40gvBn1CMp
wF3FzDhq8zRapxC3ft+EqIj0SRe4njz6pBv9aTPpY2cKCueZfKyoF4yUo4tCyiMnqstTEUUvnc5h
vWMxyWbn+74lGJGxib0m0c2yCEPTaAdWDrcqfBWxrC4CoQnjkF/lkqpF1ZZNjDyrU0j9M+JbSObf
lz1E9IZiBAJb6+EqqYh8SHJZq9IMkYTvmcJkmDloDdHT7Uu3qqQLKlQej5X1UirKoFL4VoMhJ/lu
qh71H7eJrIvrL1YwDEuXoSLBEEZsocwOWrNrDCfsL03EIHGLj5kEZY95Nepjf5ZWnNlDscvkY1GY
zJIEixH6PqAOyvkBqJTt21g8dtVdW7n/TVZUEqNEnKRhHz0YEU94yzGE3TTZf0BCN6BdeBbAfBsl
KznL80gPquzg6d6dNCoh0Tg+IKh/WbcJrR6KgWQPS4h4GTH312vie1I5cRnSyV6uHAG4zVkgEMxb
YH8GI6yf1ZT2HXPqrms6BvVQv/9KiY8akRca2A6tyUzOd/Te0r13bvzR69EmSL+Pmsfgbc17LClS
1zPRx34q6jQ76DwWmhpPXpkzYksWT9TV1LsCi4E5UOD6YVN1D4BYJ426K3WR1BV6a+04erl9Xmvm
/tPaKJohIIWhpJj4EZ/FBu7pwCN/ISNGcXUre5W96206a3qBIjsq7ID0Fn5TQKnPJ60ooYCTvimi
+2TfTk4cM4isHZACpQO4pYwRTtqdjGkape0kw7JpP6UILePRH1wjFMB0XYSTVw0aKrxuBTXSCjjH
IcjSFy0pKyCmpcEh6tqJoQp0E8Knb1SxAl7Dk5EsGRqlC5qE5fbcBKugYMMqyU9YgOf4UWjz4qHg
hdOUNKRSfqY6K9lcM3hgDtOvqL1j89b8/0WUUUa5VtRBj3tVjnYRBaYR/oymf199l/Agj5c3rHzT
VTpa14KoB3rGEB80JVEvVeEPjjRIw65oOo8V467E7QhwVV6e69Yynni+MgSwmLb39TE+5KHnlEF4
LwVYCy421lS6g7bz8gGhBt+TRnoUB9XUjO6kdi3JjrpRkiYWUiIaaNfLvfb+X9+JLx82q/NC0mrf
NXxsdPFBEIyXwOhIiMlLNYw2kcawlTTy4KxMX0j9P9KurElSXOf+IiLYMa+GXIusrr2n64Xold2A
2fn136HmfjOZTm46um/0zFPPpLAtS7J0dCQcKjqNwSjcdVmQddOWqbSOj8n82hGXGsYnzdiHVWCP
uW8nmzFL4X4S/0+W6pp4mrm4QB+Un2dLLa1ezUNkSuCrGzpFv/RMxQvtoMvAZSvKi3X+K0cw0agX
Tm5jW1lQDFP4qR2K4mAl00vTg/X29opWJdk6xqCouKGOKkgi1qxYQzVngREx37Le45jTcrS3t6WI
tCJ/H9yZGMEK9LUd5pWuZ4E9e4bjJh6yDXRm4XbW+m9Zb8IG1Jus5ac+Mu/Vctg6brsz9REjktV5
Q6LOUwfncPujVpeOqwsz7sJliGS03Lbn2hlwocCuR/VDGGY0lZR+V9wSTB449UBDahmIWy6vxpwr
JXBmGu6sSpI9Z9zPrfHV5vVjoXZvmHqjShR0VSAxluBoqdS5wl0cw6GO8XLLgkj5HJeWr860/AI6
Kz8bf93evVVzdCZJuIqGhdjYriFpml508Lek4IPGODObINmPMYrDy21xa5llA4k9/IukiAOre7mV
aeamcZ0qWTCk6gzK9CLdWBU49XJDjbx2zEPMNctaX4vDEf3LeX8AA269NysG1HCcfQurdvRjTJ38
k/vjGtgIYpiWK2ZlyaCPvaXisxp2RJ2Z1jOnevd8e/GrmnomRNzrqetibQ4hhCIaNINB824LWAlr
TAS6DgpjiAmuCAsZyfsq1ZwsSCfu+ub02C2ZtKh6jFGz3NyWtRyUEPBClglLDoAHAmwhVGOYXayO
FWybxYx3ztt93DUPt0WIXRmLuYEMB8Egoig4TeGdkJZ9rzoMG9bO9YGRgoY9Ht02dZvMYzqwPvVb
mb3NBai87fyLPqReNI6+gwLEoJUem1C2amXftHKIF9+kXypwrVso1BFwcLiZ8deczPscoAmzQP+S
QYfxudDBFKz1ft/ec95AmdWvqV6+m7CVmZlIgokVM3HxLYJdakOgztUIODjACc2D3ecOVbOpOjpd
FdJ8VortWMzD7vaprB68boI9DUkBEAQLh8KSuBraAYdSW2njVXGD14emzr9v1U3ARv6RImwzptdW
pItchGTxzk0/2c2BhW+3F7IW017IELZvSBo3JxW2rxheE8RUOmIvlf8i0a9QJR6fGi92jL0Ckprb
glevqU4011pm3uhif07W6Zx1QGEFprqzi2Pcf21f1UYiZM3SYnX/ShHOqSrBBYw2rTxQEksHDGNs
N3meZHtetVruJ7023zm2yz+nQ8oPVTcq98huYaK0UoNwWglTj6RNR8s0DCXh37oC/fthwtHmTRmz
oUzzoNn0D4rEn61ez7NVC2dqd80UwggCtqky2li1P40/ExlbjuwABSc2mJnRcALF6aJoE0Wg0Jp+
NeC6dUks8UsySYLLUFnrxkwBsHYet5F+mvf9vOfG7z9/LjRl+YizcLhtsqFLI+jj2B3rqPLt8EDy
TKKPq7YKDzhDs0yUJokQOmZdjVz3gtlt09Czui3MZdp8c/MjK7/evl6r+vWvJBGupRftjMOHL9ec
4Th3T2li/4lxOpMgXC07Qt5+0mGcfKbea/1DKRvEtWzGlXM9EyBckajo07RNsVnaYMG6Hgv0cRbO
Q6q+LIFJZHKKATO3d239fCzVdixw7Gtipt0utTCNJ+Bb575odnMTRo9NEe4iN6QFjBWi+C59vS1y
9a5iiLaJEoWLgEXYxhJmEAqB10Rtfsncu8ZOqaXIEIhio+zfQcSZFGEvZ5uAQ2u04UmGODBHr0z9
geV0NFVa6SOjs9lg1nzz3CEABdNpTIesoRnDm6VHHtctmo1hgZvBwkwyPvoGIFmt5bMuRK6le3Y0
tH7c3pWViByljqV8b2A4gyUmR/uxX9BA+N6kiqndTP4QfzeMY67+1Z5sR/YUXj0DG7GiZSAXAfL7
y7uftCmW0i3xOOEnFW5p13a6V5uDK8FRyQQtf39mZHpnVNuiRNwE6IBnOY9Oi5dGNEk2b/Xuny1H
MGWxjuAst7GcTN0DSt9JYh+x5+dvZcKh4KFNUHr96G85W4XSAHmWcqyiZketZp7GDhnrvLZACeaF
JbYftZtnh8neg+vLck3ARgCiRb3tcvPKvKgaxJ1ZoOuPphOdnN6VOOVVrUOS7f8lCAmE3HFG9CLA
B3RuSUfDoXqivifRnVLVOSVxMJqyQHq53Vc27kyi4BAmFibVtLSm5LGyr+y4oH2/cTqGyD6iGBm0
t4dDqqn+HOefm1qWAb69o9ZVRcjUczVzsF5us4PeFvuylnjVVdf9z/ossSDE0wah34j1geSTdnP0
QBLzU2va1ExlvQmyxQgmrou70c2WrUxQrznJnq2yXxdCqk5p1TkfsVX1cdztbxu79QuFdgoMKkbx
BDWSS83uE6Uc5gyfXtadx9N+15e2H0/zgc3aX0lpoAM0bJ+52z3HPA7iTobqX10cJggjp2pixoyY
1yaD4ija0hjTTHlDdbSrPLGaj99uL3MNcIn8NdAROihIsErB+rl6XBh5yvIAmU9vRrV8BJX7bOHV
GOleWd0BQtdOKTWP5vCStPMm69VtmMf7NjMoAF3bSasPPNW2Y50EQ2x/vf15a5tw/nWC1axaVqTJ
iK9Tm5xGDaFV9nZbwlpAg9e8ukxqJgj0BANmdI6RVTV6gYr8EPFmkyb1th8mqu4RHeA93++Zmfq3
Za5FNOcyBZOW2YSVirPsefQ17U0vysChUr2E2M6s+XVb1qoea+h1ASDC1eEmhEvSmzlPHQ3hk2O8
FQAQFrV7KKPxS9Zb3szsk9lvNB5txth6T7JSFryJ/dkffulc/HLCZ36JlGlckGjKA/SRmQ7Jdijd
o12t3vW1emrbp0iJ/dEGcJff1agQsSHuKUfywO9iP+74FiDOrYvYaw5nz2SyWRNrvl9bGjMIWYDH
YhFHi9shLixsjjZty+S+eMkaSXSx+pbHYAzdweoIkCJCpTfLbIOXLl67ZY3B5mHs9c2TZpVeEalP
DQG1TBhuCCiBlF4ScawVM1CG/VeyYMG0HFyjva7C+A4zTZqJxsM9a3+O1c96/GkYM1UZEGb1nYKw
UgvNTSMzLv9l7ejuUx30QaDWfXn4qh6RsgexQ9CplefUjyVhCyDX66fZm3Vg1t3iGLV3POkl1nv1
hiEDZGLgG3BuYl68Layh76MBmx7qQWGhL6YxvK7k1CHNrk5kTYyranQmTlByADhyDu5YRAzRUzbU
OyV+dKV9JbI1CZZ6TritlWaHtImBeba1e+LaV604Yt7tQcuKzW2zsSoMPVhoKUTe2RSJiUg51OiS
g+7o3PWSYcMxYiZV3ysk8uZE4oNksoTdA3kZYXzJByVskzZ4zzXfJoV2eP3YZl1JbsVa8KOdLUzY
xSob4VMWYXHRbxXniObrLeC+Xo67cHsL1y3vmSjBeRlJr0aqoiOxYH8reHmX6XehpWyitPQm5xtC
1z4FVr4OqqqXRHir+miCIdYEylO/anCdFZvbLoPR1Qjmog6/eFJ7QyURsuo58TrTUZY2XdQrLy83
yd1SazvspBaTHYmOTVr4WQ9jHm7b/gWpRNpqqiRXs3p6ZzIXVTrzJg7QZTa4HvPA5YdCf2cmuqyN
Ygc6/qfbh7cqCFsHTIGDWviHZTsThKY3TDhsa7jofJx25dT3CIOq2W/UyKVtV0reHKsHRpAd/Lv8
LDJxxG3E63aAH8qjgmr6a59wasuSgx+xnPiw0QBeRUxrIqa96kxTMU2srWAVBzf3W9J0h9BBOdaq
NK/oCG3s/JWnaknn72mT7yrAKXptGxfZfo78ciKy0tbqHrtwUDpav7HHwmHyVs27zoWW8u6+boqZ
krKjpjlvjBRBwO3zXNtgXUN/DdFsFc9jQVkjKyy7UDcRBQFxClF9/9pLb/xiqMT9PRciLMjU1bZJ
Rgvd/3Hlc3YsgOm6vYw1U3kuQYgctSEd9Da2cYJl7undD63fYRYdbVHn1dH8d1vY2vnoJlExlAZ1
R0BpLy/b5OKlHSF8A/ik9GqWHqtxOjTxvdHhNtwWtXo8lmYZBnGAcP7g0zy7bhUgJAgCSB5kdupx
3WcN0FWyFkCZECESLpx2KmIbm2e5r6zHcNhkkxf5/7gSwZmZoTY4ieGA16I/EkXzbHZSuOzmrCra
2XYJJ8MyNANVHNulDh7Z14VkDYsWXekxgO42jh1xmyWsYe7S1HJndBb2dv2C9KrH5+y168zjqKu7
pqy+R7ErEbmq2MBqqxae2ioQdpe61uu9khl4iwZJUgeWDWiNcUgqVA6BdEaS87a2rW6fDfiw5qDo
DXdyKawyzLBu2gzN+WoLX6w6w46kRiXxVavqBgZbB82g6HcSdbovDBYrY4G+wcxlXqrXpmfanQZ/
PLDd7QWt3lSboD8dzgrd2kLGalRS1+IqWhTdwdxW5huPo+3YZdRJ728LWl/TP4LEwYMtEKtOWKLN
rcIcEN6PG3d4zTpbcj6S5YhsE3Xb4M0010VgOSEdCvKNk4c4rzeFHW1ur2dNEwx14bxBftG6aqDP
pjJvTDsqgqidgbiyQV75HZ0JMoVb024Trh0hGVItqrhteW+YXWfD+wxTfzcpcLFVVP2MO+3J5KiM
F+Hz7WWtbSAstuEure5AGQsKToYiijDNrghqzj1GfqY6sidKs2XD421Bq7Xcc0mCqSgctCEMalME
KYh2PH2KgZh2G+uxMYm9jVSCUa8Tbw9mlPXow3B/dnYYeZ2hKuDecYNUqW2vKYzoD+7D+VcJ1kRJ
MHRxHHEfKuPNIT809SvKeXEhI1Bbuw3EQjCBCButGaaweH1gRQxwIuxIVm3s9rh4k6GVcQqtWWNQ
VACnC5zXguG+tFZ2TghIOdEQqJdNREnnR1357rT1sdGVTdohJ51okmuxpj+4E+gWsAigUB8zk8/c
MbeilqGOWKCRcjZo3D/oBvG0DkMoxk5mJmWy9MvlAVDWEmtpFwPa5i+WbLo89SMkBMJw9m8r69ot
RJoPXfkA7OiaCNpB5FSqymQVgaGPQWppQQh2K61pd3lub6s8k2Bg1t5HwJJhMjhA0EB0C0bZ1LhZ
FS1A0FMBKi27s++b8S+jc+9i684ABAj/19EdbYmFFueGfCTcgGPTbfQ/OaAdEe6+Gef2qMRos7Vi
ZJXi9jFMmk8MSYKCGDvDQsZ2Zl5Rpie1Hu7sOaTJ0PyB+XFdILKRUtNUVzR3+pQmk+6gD9ed6uNQ
O5+L1PCqrN87taw6tKo9yFwDtIyjBeTrUnugk1mpWehuYPMUjO5w7wAc2E/WiUhj7xVRqMaAL4gA
nI9nvXCerGVg5Z8ANCfsDQP5PN6Nfs0c4AVeb+vpqiC8BBEIgeILXWyXa9K1ymK1gxOstZNFrAdW
/GLTUbGd3390Wio6DUAkomnIcwjZOashGdJi6KIwFfUQAdZYqA1YryW2eMVIXkgRspC1OcYN6dE5
USFtlTqPiQUO6PIPQtYLKYIVMeY2xtxgHE7fK596YDJt5VlX2qVAyNrED53Wu31Ia/cMEhdaH/fD
BwinVE3DYCXV0sHj2B3N7dxzs0fbeptsePRqU2JWWhn1tFY/R6CZQ4PO4fYHrO0rlAMpfeStcd8F
zS9dpvRDqeKemyOtil94aPwJ+Y91LkN4bjY2KiN6BxmFWVGUxg1iUquQ1HhWF4Iav4ksAHyOiO9I
8hy1yApkNqn+y2FIRfDH1JWBLdbulK6CwISgNI4SubBb3VyrfV3mZTAnZrnrJruiYWH8rNT6Exi1
uMTTrErTVA0sB6ggQtzlDe5Sc7TcjKA3JJoPXG9pVNfPnRH7jMkmnywfLrzVLFCHwNQCHYMOUUHx
VQukjYkZlUHsvmIy91wcUvvOGfZGKgnK145Jhx9DtgYpJFdsRalVvarsUGGBXZcbFrZH5IdPWW88
/b5an4sRzMWY2i4KslkZNDNeSjuM/3AHST/JcjOvtuxsJcKW6aQZwXSelsHQ51Trf3V1/Ud7BfYy
AqQMXoCLfpzFT10Tq6XTYRF2/QYBtvuq9r9u79NKdLH0gv8jQlBoZ2zJnKATNtDQgEyTqefUbWfA
EzZZMt45o+krdXWnFPbbbblrET9yvugR0lBasZAaulwbSOKjtnUskGyU3Ni5VVHtqsToaBK24MFX
CUwvAq3dOOrW22A4aEGuHC9jqbEhqWMeUPpMPbWaQFp5+8PW7hxasR2gvtHpCLC58F18iAcXWdtA
r6ed5Tp4jMzbyTiVsywvtob+xmwacOAtYR1c9HJVzo531PoGDwJcBS21DhOpt3N2MGqycQbXI62n
opQ6JO4eTD9e9OC21jZ0Bn8qk4eBjJ7On21TBpZaU2kQEzjoAAE9ALKpl1/EJ7BHRElZBqy2akq4
GXmxGfYSn7dmAs6lCBeHD4Ne9gZ0bhwbDvvJLU+PwQRJwqna3j7NVfcK/4omQgMTsZGpuVyRUZZ6
os2sRDLol4MJHANgZlWyFCkHFQxGd5W2H/U7TIb0Ktc52PX4ByYc2DyyUJ6h0eSjJf/sjKuoSO2C
8RKly+OkH4v3pqqo5A6v7SfedQ6eIgbmOYl5jmlgYPnuapxao/hJvpt56Mej5BkiEyIcmjUWoI5w
sJAS8DbEXwTz93QZud6qECQb4IpA24k3yOVpuWrYGLkzQkj8iJyAV/MT64c/OBLgYQACRbUJ+yVY
Hnco5hIhT4WG/KakTn6q+vSnbqEjMf+TcAEIKdtED6tBUDC4XE+TgoaubesqSHmzS5nybdK/a0Vy
h8t7W89X3Dc8hGngWqGKhvmtl4KmVE3Au9SWYMlpQ+pWylZpoyNx8LRIB98qPt8Wt3JOF+IWO3Km
1U4bFsiDNWVAuomG5VctQ52prH/fTqAj96PQRBDYifDZcCxqNQ5V6DUwwaxtdtE+sTKJF1+DN9gE
PYzL+ZjomFzWeraWUI2h0WNVBY1CdoNrPsTRa9UlJxvtq3NT+WX5FVBaj6WcNiGmzzDFy/JWcrtW
DC/KaWCR/WARBcDj8iPQSMHypGuqgJTVoeT8yGTUuysaggY/5MQB7VyskXC1ULXo8i7Nq4A3Fq3D
+9jcRRGjRhHTcJS5tpXlIFmNsAJ1MsMhYgOIY0eMOPlUITWiGbMP7a/frTjGk+22Hq4tClV1C2cH
IVeY7sHswnmedNgLt8VooFpnB3tg6bZnpkbDCn1+ZI5NiVquLA6xOCpMWB2Is0Va/gJ1v6EHSVtg
5dUmmzvMTEn1P2h9x9aZOKqlPdIQn2WthrEs7uhW6MBwya6tlOyYxK5yNMuxkdyAlU1cTsnWl2Ya
xxJ5chlXOyR1US9J8B9sMV3aOJp1l1B7to0tY4lLnbI1JEmDtU2EQGTRHBSHwKd6qfBj63ZKEbI6
yEP+VYkXiLob7m5rx4qVAugeDe/I1KHzUaRDTEJL5WNs1kHcnAioN7iLQQlo//h9KciRkQ+AJVBS
wtXNrDBlpZPywAB7rjO/oiTMlc3/JkO4vGk06o2RZjzIS8Pb1ej/0zIJDGPtQIAcwKsW0ZJrixmw
tp/0hgwJh1dM92TmP4v0T5q4QdWEnjDA5HAm4iPTaDWLd0bF0cls7yJH8bU62nRduL+9W4vuXD7M
sAh1yXKbeFqA0PhSt1jJmxlMnnik21HAzXdb45RjNmqfyAg3ZZKWq3XmO9q0yuHd4xKtF89O+qUI
0WNnf8qUL7cXdH02WBDsAI4Gj7Wrs2lSx24no4d3/6ZNtJU9yWU/L6QZKvA6RR0iokDJHN9yfJbZ
kjsikyCEXGZtJ1HcYQHDpsGMotu7c33N8VQB3z3CKzgdsOVeHgIAC1Nb2fh8Hu4cl9G2fSOxxEau
ykCuFlkDA4olorjVmiExHDk4Af5IkjdQF6v66+1lrO0RbMg/IsQAW+dNVI82tJZMlPVvIKC7LeBa
WcFCBYO7XAs4TPFaYGxOPOWmVgZZM3Ia22oXcK1CVb6qUm9UhlniJz9Cist7eClQuB3VOKAtCVQ0
Ae89Mu2qym9e+3rDo61yTNhJ6yWKIFugoMcRY+aool4Z2GVoeMSsw8NYKF+YCmCqwQsusZiL0l4v
DywQ6OF2EOIvB3p2+YtQiVlnzFieYgw+a9FqZSIO0Aa+0fsftdH6o1YqNJwGiX27dtjLvgLgoiK8
stA+fim4D+fEMUK8kgDbKaptwSIfMwHCJvaS7PG2zqytcakfLJzqaKAS2c7ROpZ2TEeA5To8KMB+
55THELMbSLHVw5SWxKG2LKi7vgjoLgSlELwEnLYtjogrs9JAkKM2gWH8bBeKbQmUemX7Ln5f2D6m
p86QGfj9YUyQeLgPaRp9KhOaEcnmregjHB22DREIsGIiFcRC0ekas94gqP8x5PfQBQs9eYU0kbS6
oEUMyLUR54izT4qisZx5DJsgtq195YAX5aVTSm+u+2NuSeqCy+YISg8XDkEIFPBWEmHo5YTXs64m
LXxrQkvQ2pgxXhNfbmvdqhDMIVnyngvXixBS8VKZI2JCSIT9KtO3vtvmzdttGSuaTciZDCGkUjD3
nnVR3oJQRvVInh5rgFtHjImYEnUTVz+NIaNjqyeSF8uqchMHIS9iLdwsQfl4b4b2NBUt2EeeGHsc
BlnOeFXp8Jo18PPI5InTl3JSopmubNpArR/yMUSOZvRhkUZd39zewJWVoD7soCy7ZAqNq5WwWjWm
YeyCBBQOG2Oo+0PTJq7MiSzeW1A44GrwZkXlGwgo0Wu1ShuHbmd2wcRmL3fztzImp17TtkPWUrsY
nqaueDJndrSSnZ0dNfJm9++3V3qtKoBdAd6zsNHi3ScaevhHVDZtowd3Ssg2MZAF21TRkRXWh5By
Pcs3cYTSPEabHKxxKg63pV8fKKQjcWhhqAVySeLtbiuEhW1N+gANd17vzjRXd3DvtLIlT7JrM3Ip
SPBnWk9YGIVOH2TpnuXbodoOaO2JTootO9Pl/l6eKSrtcFyoNoKrGEH6pQNrkpCTxu6HoB3SOgOJ
d14fVYORDQNxrpfMYLB03SL0gD7ntBojbauoTbm7va/XRgYfgW4aPHjxGkHd8PIjEq2w0xYaHBRz
6I8RGCTSkSrclFz4leNDXhboHlwUFA3FBPQYhmyyBtAxkmGTPjTR0ioZxBWTiLnW0eXtDgJQTI3A
48daPuMsGGlQO8mdjINV0KrVu8ro5lOsoNfJ6POvrQNWbntSm72ZT88AohuSgEQcjIhELWha0Z0D
ijmAwh1xkdXcz2QsHS2wQFw0mRiGNb9U+Sn/MaR+dufOT5OeUrX3wm5rZcf2CT+0m8KX/hczn7Pw
oNqJJ+Ngu953srQxg2URfYnI/C8bdrYhhc4sdBTHepCMTbWZuMqdR5elfe1ZsVWiMa9CRUdiElca
lUCuByKfpWECRy2Wh/tOz/s2nzHOyOmpgdazwsUgSodQkJpSs3b9Mnc205xuuP375hhFW8wMQesh
EmHo0rtcb6SlednkmhYYhYIpeJltBU3S1i+3L83KrgIMBCQXng/gNhVzRXXOe+DfI+wqS7SD2ttc
oSXa8Whn4KE9gIpAYpSubyl8GOJBgMgW7lExD1an80gcDLoN0F2pg7LPBpfWt5xbvDilY5kQiSav
vFlQ/XI/+MJQ4b8q/5UcdY20bLRAtf2i9kwH09xoZfigz8eAN/e+QBvO+NsW/lKmEIqoaWjxgZTa
BxlGNTx0fmnVHjjIb5/diokASyy0Elg8sJQQ/VJDshqPCmT6tMApzJ57s9VqhZeXnOHdkmd16QGv
i7khpGpnP4pntKAVCqgbb3/EtZNB7P138wg4IK54nTG4jCij0uMjFE3fIcdE/BGcZ1st5c7BmpPt
0JmJ5FquyVxicJCyIX+CatzlwkGUP4+g19OCcSLBZMenCRVAWhoux6gPNYjcVLLItZ0GWgMFPwfw
OVDcXQrMFaMxW3AZBowN3+MYzYpgm9QLQCxBO7lnaeYpZUPrjEu0d+WywAvg+sO7AgYj4nU1Hus8
GWHzgBJUNmQc2q+lXrhemzb9JHHiK5YABB5w4uj/AUZWZEd3iwKBJqYZgOMpemp7tLFn9aazwUWE
2OS2zlxHmvBqqJ8i7YI+givS3GxQKt6DEA6TAMz4a23zfqsrXJVs3roUJIoB6sS9F3F5kYXxzxos
UABcdUKLqer2WTXIkOJrR4TXO34IaoHC4LKtZ25pGNpyyJ3UCEhezIFqdL/MOGq9GkhKiVVZl7S0
CgN6i9LIcivOJFW4aVma5UYQ5ta3cbCeJ6u9V/rw5+3DWRUDr4/gAyE6ONMuxaAcjfJpXhgA2ugg
8Bkjd7dkS/ZVrc6SJNziwi7DRsxZBA8wuFwwRuxKvedYtZQmsnVwwudHAKM8o/5cc9Ur+gdDUXb4
57eXhoocrIaGriXHFJdWO44edwDiB934hc05ddHcpstoY67VDlVoaBwQmMhdOuJMadXMEwsE4TZI
lE20qFfTl9QeM4lBWhUCxBUKLcsoAyIYpDLh0OcxghCz6VS/rkuU/QZSkeRPBIEcHJfcQjVJbIlx
u6wqmVXbC7lm7emsQNwTzaz98bsng+NHvRSjTmDW0fd3qXTqzM0UQz5tDERtCnXTuE5f7/sJIRDt
WK2lT78vDnqnohaHygge1pfiujbk4HSLnSB3eEd7p382Y7K3f5+qA7ibv4OPpVvUEMTMXT2AhDpx
glipg0UKSNh+O33jAuuJzBqm9QCUINL7uHlhl7kSOUHfJq94tISo8jk/6pzIOvGu3cMiCKy1H0lK
GO3LLTNTlH9DkjkoKr43mfJSYsRRYW4TTZYgWBNkoZ4Nz2Bi2pQ4IZUPnRpWMSic7dL1ogEMvRHa
2lUwO8uO57akq1GfAyCaaqfieECbtdHbd4NU/tCBDZPIfOt1wIJA5Z81YQDk5ebFbe3iQQpJRnjS
Sn4PLqZKae61qMYjVZINXV8VjAJG7YGuW3yLDzWu8Vxj//Q0iT0W6fGWV8lDWZTsjpFGcnFXDBHA
ZcBZAGUKmI+4sg7E7V2hDogaYlTmqaJFbw6Qzt9v39dVKUulDNgRRGBi13WS6VbI9FoHM1Fa1ZQZ
Ot9pCP5+2/WBJv4Dto3tQ2wp6HhdaW1UFSCIb50891MXbTu5ohpebWvj5g9WhBYQUK+gDwRY+0uN
KBNdY0PTIrIzk94DR3AP/g+HSCoaq/v2MfwZ5gEGfPn7s5ABtLszIXEPqou0cJ/QYZlubRYT//Za
rrQbzL0w2mhgc1QkEEWEpTKAiC8C6VHQFRHlofmEgXF+Y8CdO+azUTaSrRP58VBFWHQAzhpgS3RY
iTAAVO4znvea/pJR/3TqDzX9dng50NqnFf1yb3neXvEfJWsUMwFXQpe05tlWKoZWuXoJofGh9f3k
yH8d93c/bm+kcHWvZAjHNQKdkiIZo7/4758lwbCIm7z6bSGs01onycIcv709jYdP0SGlR28fbiRi
xMTRlRjhCvWKHjYugPYvbyeLlvTTSA+77w8B9e73z3tfsl8ffvosgLySJoTEbThz7iyHcuf/pW3f
T8PTp8PT991G2d23Hqi/PJkafPjTWxKXkPZMDSbkYbJ62Ub/pG35YfbfY+9wONBqv6GM9hvDe03p
8y/3IFmqmMe4WqpgMGZTnTKVL4JB1fx5hpIPe+nqFj/031d3dZND+/9XdwfeK+pvX+i4P6T+08P3
z9PW85QvP/zbGr9+gkDxLkPqkQ23hRAJkPtu5raiv/zV+qdtQz89xf7T7jvdVFTzQnp89N+UrUTm
6irPZApXuQO+NgzTUH9hB3Xe3U/BF0LvN6XffDp6A31+Vunz/u22TBEa/vfxnckUrnaSD6PhItP2
4scH4FO9mZo/tGP5A8qyj/zHR1n7x7q9OhMo3Pdw6LDps6u/DF5kUt3396H3I5XkDJYfudKXMyHC
bU8jY1iqVvqL6akP4dP/umnC9XZKm6V4NOgvlQ9tzOZN/zJ+m9Jgn+/2rx5/fcw9mUjhSXp1TsL9
NoZCSVqEBi+TV+bI7P/13fPYyTk87o/AVWwfpdooOM8rgcK9ztwOSZ4kMl58+8f+15smSRqI3C7i
74toNmeeuKkmULy7k0Ibr8Sf3RfdP8Z078vU4aN/6YY+XLUbZJFq9TNuM2Y7eqeCnj59+vRyeLIP
Px8eqLf5+hVijwP1f8hSoet+519NFJFosRI3hqJB8t1fo3+Kve3h8EADQr9Enuf9kGiJSI54tamC
BdGarhktFYcWB3f++3vjRXSkD/bLrp2ot3/8EX2Tbq3EaIkgCs7R+dCrNhZ4t4Vf7Z9zv9nFPsow
2q+JDnf77HmikZ/upE5BcslFdAonpZEDdq+/tNu30yl+OGX77TaihyfT3wXOLvA0T/e5t//xeNtm
Sm6G2CwVgSGvzApcxW8vCY2oDKEtPUTBugCOwHO2uJ6TP/rb7Uyfdg90s9kcn39JI5X18OtMPwW7
4pAiidgAjbl7bx4xmPDBj/y9JEb4L5cAUSLyTy46nwWbPyeplhpaZmBF79vcn6GUhwf40mNKK+9x
//ho0NtHJDZ9/eci/CtRcABokh+1aZF4lx/e+4PJPARe/Wmi+0cZqcJ/CRX+lSWcF0+6aNRAL/pS
0Df/XfNftk+wLN931Ms3r8+Pjz8k2/mBkL22Zv8KFM4sNDUW1XYK0+x/654+zaAV9zHq3qtHOtMD
JvfQgI6br8lfx/1zFNNfMc0fl6fHfn7IKHyU5GG/7pr+/RzBU7hDZWpZg/X72X4aaHEonn3Z/Kf/
oqf/CBF7v9uahUXfYs1ltq8+W3xL96/H/VtH/7fFfKjyWRxN9M5p5xKLsb5lL17oddSShJZiH4io
mx/6dCaiMjmmrxex8fLmf7LTzeAfj/5A9/1AJYqyHpuDuOQ/905klSxyFs8VOhlfDGrhz1/DBm8s
bfB9id+Rno55+froGWvTuIKgO+U5fg67TUj3/0fal/W2jjRZ/iICFHe+ZpLULlk2Zct+IXwXk+K+
b79+Dj2DuVKarez++haqUIUCFIzMiMhYT/gvp6tIthxS/8VT/o8nxpbkPWDur+Ek/PsLFqaTgYKt
jHyI9kdyjre+e8rhLFMaH97pS8iZnvlOTDxQPTYT0zVG4onVdVK9i/PhrN1vW7YkxEbYesZ7h794
8jL/zv3jmLEvre5Xoz7RbOirtqkU67CBuyI8bf+suO4K0zDzQzYZ05INTRFGOWRzux3o3hGI46yX
LVnaCCA3CJQfm2mO5WD3OnZFVwyhCWpW4JHFqX5dffE44ommPHF8o21oZAHijDhxhNUDm/3UF+7m
WwzgpQrPdnBpTb7SLa0M9d9+MWn23tGAwU1hfx3B5cVQvPeUzd8Ptafl2vctXQaqLfcfv4hLnt7e
3zvrEwE455a4bDFeJTBEAEMXTUK/gItnIDakVyumFsev+i4UPlAumbEijRnEqfj9kFz2+frjl0AQ
48OhI7q9JAb5DMk5gMMwELgMHLM/69Mhqa8CAWGa8GJYVDGdJstKJiNAqOzxZG05vz+9gT9Yu/l9
hjUNSzAT4KLDMTcRgSCVXxPxz7Dm3dSs+t6QYYyjAhvsqRMbr3CG9f3BnoLrxzo7H7jd0GBcq9a4
elVkgpWE1A6MxN65knZrXK3IDffBMrd6TmcOlyJjAPvI9/w0SafLkZa1dTEJZrh7iohmxXte5h3H
G+4YA3htah2b9RLZLZ3Smm6q35WxdX5Znb54WdXvodxHQsE4TsboJ52i4CQb0LGcwNJ2NtT3xGOK
I3xslUJSRGVUNPAUYjDCffnqiP+LIxQcwfv2RG4tX57qXZ6AxOteocW5JTFmqg2Ha80nPXlwZN+m
6oaOFBXYAu2DzrDcXrTlR7IRepIeVquCd2jzztM/SWB7XEyjTDJPxe3s9yGaYG14FR0p8ORy8368
w2OMQ+wJBeBsQamwL9bRcXrynG5/x8SGh0u3r9nq8WXNPx83nDFWAhuJsGQ0xyHKJCEXpDfXz886
farJ0+59FVODcq9typY+ujbGZkTF2Nceejfc66smLHtqr1Yn003e0M7Hify4zDHGIot9P8Rs/2Qs
4PHqBNytl8/KVIWx6QYWg/NqfQMrPOKNsRhF5l0HQQNBrKD72O6Pzrom46H6TVdfp9N/cJJodkDB
DP0pUxmVjYNaz0QPn1LDnZlgjh2dKKegsFppg4EC4+2xoHwX++5ZuyfG+DMdhgjaRVRAq7cXpK+Q
2Fkvl+YJNRP84byQM5noe2KTDN2otim0BUDHJ2JIcZJxh/1RgbUm9qFqppIQj9wkco94Y178olLK
duxADgvYa2ug0qYgQA229P0Owzqu2iOGoZz3mUeTUXRfSYcovJayi469JLUzzI534gu6dTn39tOb
uT9KRsGD9JrE/QK8WRdERgB5udrV4GxS+2W1GgWu2/vTft2TY7R7EQrmomvA1vayFzWSfoo7KNpj
nn6+Yfc0GLVOy/bqd5iCc4vOci4BVZ5ELIui9DGVmef/ngyjzEPZZwbAR2RUJ7YiUIDszCcJHY5K
Q5sFHA6eFE5S9kgKGRdAN8JaEyrQs+TjvnQjgYx75MO4VoojeWwUNIxokS2l7ytK/pZnnsBNx/KA
DbZNKoeLMWoFbicayAVCAAWG5/T70lqKnQTPOoceR77Z+EcwTWnMp1Pbv14/A6d7SnlGnXMvMmMd
Wj+qMLEKhobTZRu6SmdpghO/5kgsbDmSPePe3skcG/YI6lVPRgO0XveWQPbEW7cUIdZLR3gp85ni
2z0pxjDogVRrhoeDQ+d+WJPmKQAdXjZoJj95T4WxB0GSKXVmgMrr/tK8fgy2ScZ801ilNgWOLzbV
yHtMyEF43+63wnG/tWhxRN0YlZ//7XvJog1o1wzw5v0k+FeNNMu/AL6CY7Xi92HwJIaxHJEYG804
4GHuKGqCXbjWKTC9Uo1Y1OKIP8cWyozRaBahX9V+ixwl2Vp5S9Br/jt64ZkmjpIpk9W/eY/HCgCI
XTeJpUr2lrE0ycfH0SXLJdZGB+SVY3gnyXtgQRTG1UhLL4iAayi7l963VVLuLJP4QNGw1VMb7Pl1
D4VDj/E2KikrpQDgYChJHINis0M1VafW4sm0Gl4Cb6ZAcKcP7GCdWEiVGE8niUfF+4DLnRHnuEZZ
x19f1zv0BnFfS947xkKy6o1X+0UH9iyY4+OeJPtuTbmuL09EGHPiV4Xh1SOoNLTbJANB0qtOCBHO
6hKWEoUGnlnmeBpsU3s1DCawySEl4/HVOBUoVTXcVNBM4Hd/XYyrUQZZ7XVdNTn0F2tExqu3vOU+
CuzHIs87PMZgjFjOWHfmZCUTMm5Tzq/zTP2PsbQ8KMW2BRfJa6YRY3PNaWWsFcxSO+a7yXvDOBfD
IiinVTUA0f/7zFpLfDUd6U8jEWlVrXgFZ55osyB0oREDxkgGKWsP53ZhOeK+cop3vGS8pOBMtv9O
Elik12Yor+imBykNPQMXDYiV+OuIKldF1v5GfClTu18WUN8vbjjEMxpsg3uRapU85HhPZJQ59o5k
o5/riogo2eu2uWxaQiVypg3NrXTPMcac94VdpyGlURMl01MW17YyUlegsWGpIy8a4t4kYz4WHlzS
pgSdYVK0wEL4FTvIWcLF4nA0k2q7v0nGJVlU45DIfS6jY+d1jxHq5lk9jB9ItvkovXETbjMlvnty
jAmRWkyeFVMAhqaIff7LIJMzt+VWuaevfvBosiP4mP5PElEFmY6+XvSjY0l219goRo22vapV+thg
zWQ67rli/I5SyoZIm0LmV3UB/3475kRcdhToIzYmzCgJyWqlWwaP7PT0P+CSBfL1YyUBZtR0mNiy
lHuUiiSyvnyH5x3PG2Tg4mH+E3UAtl04yvqw7KIBznFDsTlAOCkV5TlV87z8o8G4Oa25aAbscJyM
17Z/s5HiIF+8Osp/kbb5R4TxbQojKfvRA5HL1AVa0XVC0XR0QMfRJl2u/sP45R85JlbSow4YJwO8
gO3+sk/2tLLoC9KInKObjMFPKfhHZXLobtxRTUtlbcQCYPc1Fwngr3gWYjqUR7/PGKO2loxoUeL3
I/K6l63F4YAYbMXt0JpX2X9sMIaoyNre6/tvAag+TWfc7h38QZNp/cek6aG4km5HhxVeM8OhX+GZ
o8Lz7/Q/8oxhGvTEU8oG5J2jgw5oGxPAHFdgphN5shL/SDB+zTUttEBRJw4veKDRiHx0XTS9+Usb
TfBoK918mdYXRzjmDS6QTibcjO8Ff/fSIURKB5DnESFRQMJddIjfxb/KsVmnNvYBey/hitu/OHOS
GGLBEpUJwg5glwybvZqYvteOojt41Yi9XLL/7kc1Fs2HuYga33iVdplhDqurKWEZHUZBD/CR/odT
VijXYycUBuTVaSgSm+4ZTUef2EIVBEl08+oUxj6RU9vI3h7LzEykNLWQABIFQxTTftL7o9Wv3iBm
VSG5feRqC41cgUP5mML36A+jeyAxDQb932Exhg1DxYSBVJQS3PqIXOI1svYffkmPMWqM/uG4Xmyf
BbpMV7s3jXRWTsCp5DS7anewz+3yhSNMswwD4xib5CbYKxYMPwKQs5o2OZqHA6QM5MJSKx5Wx5w/
ooqAqwGUBbY4ARjk/lDjBPPOfu3Du6vpBbilATF10uUk6ggStRv00PehpR08zknPGFEAv03YvbKs
Aw6decF9Q/KVppRAVpFJ1q7aHih5XA99kgjmOgEjCKBoYDdhiS7bdoSZodgvMhMW4Fh8tG/eTths
voDvrz5ZjwVnTu3vKDGPQqR2/pgHoFQ6W52ErmlHCyuyVtuGGLR0HlObCwcwIaKaWJQwrSFhN5xn
caHAQYBli0hE9kVqtxIZfSRGZHTJPLdUwaRFNR6Efa+RdnlGicviiOZckQQdK+IEUzHhb7EXOPh9
XyqeAJd5Ix1+9av6Sq4rOOi6uEzW9Oqk1BqPPBi4mQYQA1Sx4GUxYWkC/OVeWkNVrMdBTBRXLteh
uWo6jYoA96Phc740tV0z0EYH7AB5fN5zgTjOGtNfkFXMJrKzaGIHXAjdW5guEuN2u5XWxTog0tuJ
Z8u/+4wYgZ3GfCd4KSDaYI79nr9ECLW0L2QQsoaBWsWnOPUXlK8xOWprH02VAkk+W/ybvF8E9A2b
kgtL3ogE7aTApVs88d7QOU/77oMY8xAuzLSOBcl0K9s/7GPnuqnoh78SiH6IY9IeQjsLyInXmTj9
6qNjYKyD1wWe6mNK3Y2vxHyOdlCkl9XjO53xsW8YA0r0/UkvGgAnxsCmdofWSgNgyG/7rbK+qjxv
bsbNuqPDSKzRmFW18EFnG64bezBp2znmQSGVS+04tTDQTzZYa/yYuZm4+Y4o84yFtZL4DUb8XdAc
bQDytKKVeZ91jz5S1X1MiyMiP8BIUz9SlSLXJpmVNt2nbHUVCZ2Eqho5bGRqa5fM4qZpH0uIJjL2
NuhiIRwTHKtVrgW7p4eU+hybPqOMWA6EgXtgZqlAmmenKIWqEuKs80xXtmSSLrHLp7fG5Uj9s3Cs
1+2buqzOISJPlejq3o+wsNSJIuqjQLcen/OPmJQ1iWLXV5c8BIqf3APUVMTSGiAfiWCeESqx7v0E
0/meOxaWVmEYN1lniomNLGgTjmNH54HZ/pQn0MM2CaB3TNBSGhMr9KmIxSRF5LkX0XbdgKJyceE9
1tp0ZfdKf0+EsX0aWj7NvASR18vxr+NsDbpFrstZWIuWJKtsuXes7R5jCMc1Zlr9VXB8et9s7ODw
eTgc5E3yhGj8BPRzstlcHbrZvNBPXvLmu5z36BOne7kJ/fzr6Gueik+00GH/65eJ7HlrZWhn3hfE
XR42aJoaN5sFHe0VWgWwSYT3EE2K++MDgGZhAscALYLsqztefVUqS89DNXB0sEtYXY2r7j0fSLzK
jsI7r4dl9kr+kWMTHglAxqKxND1XMXIaahe14IAzzLifuPQbCowk+4UMdJgWFEonXV8r8lEQ0S42
BTVpcPDfc9K/llTi2P7v5mj2GIFvgqXWgC0TcZj393gtcqNPs1SZpmIzUhCFHq/EeSZL9B3tIE5n
dMzwhGdmmgY+BHzRCZAE2Cff1ddb4aliL6yuneIiqFhYaChFe05hecfDZ0cyu7F1+HIvn4+N83fJ
luH0jiijuZhl9xZKDaKlBa2pCMaSrn89a+3sL9s/pvXnT7ayunZVZFCbTUrpScPaqJyc/ufP4D3z
jHJjn3Mr1AW+Q0EiyMk2sXU9+SfvaU2GS2prb8ovwX3M+oyNvOOc0VVJNNQhLBrFTa/kI5eJtgYK
M88LntHHOyKMo+KHUhVnKohY5vFD+/sMyJx+iSLa6TEvP52Vu9Nje62CKtX7UmoV11gGx+cneSP8
eUyAJ5zstMlwzXVPNEFhPIofNRJBsoWJgvWSKNau33SXmNBzx7FmMxMUYEvDpgcAhwEagZ3Yi4YE
sLfxgNPDqDhmGHzbrfYuEaZhwe3zUqdLqtIXcTuQa0q+TvKaw/Tssd7QZzJtgtJjb7baT8qRoAFx
quI4BXXhvOzXEX16m2asD+eXYBPYyJpz7nQmOXrPPaOa8NDSa4h95G57uX5qG2hmv0LDJYy6/fS2
y9YHADUEvDaEOdN3d+aMIiLWx/+eznwaQLWco7py15qAObhn3bbRVLL5Gn5NJ+5bFreKNastN+fN
qKQ8VBrSGaCNdgwfpcDX+GVNxpNtJ0+fyi5ECpqa/0k/xP05MzqKzaetPmKtG0IYJ7VcGL+lghbM
d50nzzMxMSghBYdFp8ioACbr/lnRzGuY+sYCNwr1+bXYrpcx2QGIwEY94moNhNd9NIPzcU9wyn/c
PCnZ1dfrxQiCW2v/gVIgZOjZsJ41a4kWU2nyWSkSENxqz6xpveFzchtuyaJdAc39IIv+kn3uLJR1
fJB2f3R3e4o/pqEnXkFkzvG6O1lGU/UxyXSzB8WGbi0nWhXLdtW/ZdR8/ovuoWWNStPn+VzuI5yy
uT6pR31t2LGtHDgGf159blhnlFaqA3URJPiQCB0ve6ddA28agyHL6263kzc52WQWOovE/0Ydds5V
ujsDRnMLbFVbqBFIF/Yr+tkwV5EtywEOr7g6ceevZjz+O2KMqiqe3PZtJU58hk9t6jYZVXVSinak
HbWIE67OZM/u5ZhRUUmQhSzPJ2ojbVPYQfHlfVOhzfE0VUWtx2afd5As1jrAcAUfO7KhNXuEFwZp
UWHDRM80zwPEEI6Zn2kDv+ONBaIzSmw8lksYPWNfbIDyQsgS00QYZsPYMU3tq6VznrWZhot7iowZ
yoIoukY1KKooIH04y2i94pzg7MP5TwsMxu5UY50YcQcKueWoK+zoPdj2YYNwB54PL9k5/07eEGOs
zVVWS1lNcV2tZWwqIlHL/fYPngxrKSzjVeIIlmDxdhzNOyc3ZBmTE5hJKC0ikE3Idr/HMAn8IWdt
WIT8JrvOQqi3WfnOnxVvGIdnYgzGxMRYHxUPGQi/XrZwSRxnAQuTnQWbLH/vbESVmxfBSmlMQ8qT
1enefkQLNzwzJias46pTOpDOSPCk0QXBxAIekx3aJO1Pm74g1Xcy/oMQ8NbUsAs3ksEIkcsGUXEa
qcLdugl9Xi89Z3mQ0FXFEV0ei4ypCYMoNpUGpma71TpaokA8VaL/k/GIOyVkt0bUamlEAYD13eA9
eJH+aKihCu8d2Z54gvrd/vjg0ljo3d5cCJoYyZCXYKceowNmq/fNa7lbWL/W034H8vyM93F3kDCK
f9AI3PmdrS/fgeN/nZA/ol//uxNm02ah3y3GZtJXyV4QXCeJ6HKHqd3AVp4fk5ppTbo/ZMYO1am6
0PoGhwwNFYj46ax7QsiVQlzP/RIzmqcvnor8rLbek2SsUYt+r1hMVcQsuRMfgS8rrtHPsKKCZVrd
9gW4O75lvgu7ileE+O6UfHTPjEEKQ18t4xrMYvOkhU3ptBasZwfJyWZZeAT9vehbnupB6JKFHm2t
7cvqhb6/v8E1Gen7AS1Gj09/pl38/igYQ4U1c2WQi3gFtH1h/xIQuawXy9amyJ405M9jYjwPkK2M
GGJeBUOFc4++gHhqI+HmAAtrfV0uEiL9fp/GFfUdkhnWin4iHwxD+fgDptN9dPqMQ6QFUZMOoYJH
9dfviLfKYKbAdH+UjFWq5Ezu/A53G0JtCfDZ7MOn/ZgBTrCAjQn3Xns/1tdeHGH5VH/rFCTCWo2n
gGKsREDZUCBds0QQVj+HxC7MlUjSM0d1phP6cYJAP9REFNiBULm4py96jX8NsfjE3aY79ZfyG6hR
HAqzbskNBcbxKQe5Rk8AKETBSUp2bWMNAlUF8vr4JOcdyBs6jNkBorQeyCNkUaSoP9rLp7e3BZ2a
L+Gr8gL2edG4IcYYnKTGPucp3HJrk5T50fhqkzPWO5M+tSt32DZoqOWhj0+K++imGEtjGkObVguc
4/XrUmH9jLBpeIui5mPlG7YY41EGYeUtEgOVXHKZYLAm/Irn83kCSeJcF0/uGKdG7GtfqwYc4Paa
WuNWsUbDsrheKk/2GPuQSlGIbTj65C5eMGvUiyT+1duAx7haX93KBJjRK7cfcZ6mjowKVgEqBota
IYYmniIlUDGzZcVHGEI8RF/dFkHM6g+34D8pz0+h+P/E2MGtUm2FrItCFVGFtbdiLPiwDEKBXcGl
NPvEYo/A/2OLneEqjGEh+f5VRXSBQSSTZBcujuN8xHlDgzEVQ4kV1qrkfacwPtqAoHliKZENwIni
JUf+ZpoWYNxvaDHmIhux2nbwQMtc7S0ZfVmOtO7t5P3Q8EbF5XnN/Xd0jLFASwh2VEkCLCAuaSpN
fRz3jZ2vrYo67vPz89Kkub1b7t6b3QEoFpuvLyAEcudM5iPQG44ZA9KbXuB7JQTTdNJpitxbO81a
2vKaCGc6/O5PljEi0VVpmtDzoQDb1gJSNAK0CaUj3SIfhNrRhr6k9HSyeEBb857PDX+MSVl0bezJ
A/h7vewvutPsx9PhPIkP5UZHc9ZravPBrmxRAZ49c6Nt0xay18WqW21QDs2w1AjpEeH1ulYucLTg
bP7ZWo+ft+kXWUXHBg+sUJCQG1VYZANfLPKyTGTVVbQMu9SupOe18UzeDEsBaw7RJYj6GwDmGfFQ
U9/LdHHiieQLUhL6ufjLe8Nm3Z1bIoxstE0QC0abqZhPJ9ZH9RkdRHrZJl/7C9Y7y0j1WMPuvwF/
O2cmb8kyoqEomebl40R2X1vBdRr8rzD17Lk1qawlwKDsmm4glH8eX9psluSWLvP+KFkzCt2QTEZT
B7/fYEnAlNzZZ+Da8ZySOaG8Jca4q2Jm1HWZ5Ko7NtQoDom3GT+DeGlaPESKWU37R+mH01pXauth
GSeO84JeaPkt2m3aM9AHeRzNpuluCTHeaZtEatBMhCJUgoAg7CCfDnTf5ROmGCRH5WMZTT/4XysB
+vjw/2+S6KFi1EozXVhEgESILm/69YePQsE9QObxwQLwNq4QsIJMaV2MpY5yt442rnwbPPshsSze
SX4PfT5ijLFYY+g3qoxdZC5y9Ze9ilT1RViJBRlNS/tNrdXrhFU7bPD38oRJ2/N5Y4/0LY3RlE0B
b8P7ntmn/vZmGWsjy0XfDjK+B1UnJ7GzZf/c2iu544YFczeKnbjAbUIFCCtOmBstgQfX9EkHQkJK
9uZFApys46M+8MJT9jnH75YSc6lKKxhm2IDS+AL3WYipTkynhaVBGyjM6ZTIJhAmjomZ0/pbqszF
mtKQ6H3Rq25okiGykqVYI3U2PqHeM6FhScj+/uHVW6bfZIUJey4MNCarwHVnO51arEqvy0FV3ctl
AbilDA2PZEECRzWtfFWUlkdsFZnYE21WiQe80GHJYZr3AcylYnkp3ERJUV30Y3qf2D0sue1KDKif
fCoiRX9thkmCoVjKVw7l2QfslnXmksOyF4Q+ButpZRWvqNCK7ybd7RqknuFqEH35RkX0RQankbcd
fTbAvSXN3DQSsr4WByCd/5bsvnQVaa2h1b3x0AfXWdK78W6aVPS2EbrF402GmTLOqc8JuD51FePS
F1iuyPAumikYHwMdiWiAeh33r9mzfwpicj53bwHqmn8e05sBfDMRm/2jxzCcJJjnaHTQ24Y5/PNg
QTWrJR4GAfM3tDMj/z04O+AymzsVyKWZHSwHjH6t5P9gss1Ey6GkKBJWOU5e2P2r4HdipAK8T3dj
zC2JCgn0U+eom3qqrQyr7tfppIwEjTs8PZvR7Tu6jPuQlHrgYbpNRzgOXGqAZlwKjLS6v0bo2rOy
VtzfKZB/N+PHpt6vhPWXzp0V430B41MU2B43pBK+wF+pbxhD/oWZ1tPrRdlcttXmj+8MK86lz0n5
NBmgYycf9jdhZuf+rIccuBoJ2sTcLnq6upKFgs6wTZwpjXOqtsFSfX8sZd9YHYwxuyPIsDjE6dWP
WwFSht5ubCIM6LG3riuxtYVzsv7cvHiHl41Ngtfv+hKaBtAyUAOwOsIMAedTpkeP+RQF6zoxM4TZ
TKwJYT6lwgbL3uwqwTV8J+oTouiu8asUluX1ScWc0iLfdPJ7NupE7b6SzImaU9hZV7MnVzEnufRZ
5Hs1LEkIExgDCXQVhbsOK+TSY2vQtl8LcUMlwy2FQzDaBWB//ya8ftG5sPqWhe+6yI0DNeTZUOfY
xukuXqovuV5LZgDI38bcews7PwnrwqNt4z4+tzk38Y4o4yYOo7bojKQQXEG0SvhOTvhHWNjqdoQ7
41BiHOliL7pnEb0sJ1435lxYfUeceYviINGD2ATHaYNm45coFi3/SZOfh9zKCqwNFp6llJP2nunu
hor8ExQWMqKQjULpjVxwVYkWleMZdCFhLdzfdvsLkMHy36JcN7898ltXyajAJhbhgvcYcGRVYYzz
GAuYfJNw5rJEQ4n+fT5Opcnc7gUbY6TYR7HiXPJ0jnfKAa3AXJKBhaHYYv8D2sxoDFEQy95zfYM6
++yQvyh26Og6iVEvPNi0tdHRQ5MjRym/JfYRXUa4ytwI1UAC3Wqxrt/KLRbJAUS+ovIKiRTL3Yso
qMUOWVbO0k0tZ+kvQ7jPYbB+iW1TQ/Nmuoyp/PT4NH4moL9PA9M2OAiAM7FmUhWzXtM8yXOLV/NK
jCoi7S8Un34ViVWaL4LYEC3n+D4/JZ2hyZgno629NFBkNFrrv+WteVLp5syDvPpZUron8iOjmQE7
FJN3noskWbLCo6eTyza32sDWnqIlhm2MJ92zVSxOBiyQgxcYRb4vwEhI4/9YwqcvQWs9Nkqr8gL/
cf8SmcXQxlKqgV3ZQ8H/+Os4AUqHlZV6mLDZBD1H0n5m3xmCzPmKhVoGSat6bl+u6hrN1u2fZq/v
R7s8HBIXJtu5IjsorTh0f/pZ93TZXRtpm6ceTtxzt9HX9hIdMpLYWBYbfXjOW3SdmuXQZTBFL+bT
6SU+vZw4sjyr2f8OWmc0zIizeCFXhudmKhErUouktoVT8gSvBgb7MbGf8yMTs5hXxR5XU8MSYiYD
1fiNWYtKILhbZemdwqd059kDCW30NFFlA5hw9JliKYa/HDEP9J60U30es1wvX4+/46efw3wH41Ni
d66RZQvBA5zAMiqwvNqWdjSyrtbV+QrtuiBfW81+TPPnIC1Dk5FoIxAWWBfsC66FBZWW0++c+Lfr
XCPirvek+1Bk8qk5K2m7Gd5Oq1Vs65+fg/V5hpfL82wnUWaNKjbeo70Y2/cQTzCvh+kXfuUN8HQw
O/LqIwk4uu0xuCQHhUYbY9ntuwXZxHaFUFJZmZv6I9yUdFMsiMWbapu1arefwmQiBrkvBa/Bp1Tx
Sq3fepGq8rZ78Rck7DFtL6wfX8JiYo1h3QQ0J2KXiXcMOtybldzoaqwfgpbDT2kOsKN2j0UXqEkF
KBD9eUzsR8RmYs0QXktd17DuEEs972klop5kpgYhU2s6AJ8u3QoGZqEOpvuYzs9E5zchTEhitZ2M
W2UI1dewKQs9hENCrOS5+WgjpFe1o/r1KVmx3Z5XSPnrXDCBn1mke7Js02Ab6RlSnljrmSNlhrNU
QrIrHM2B085bsTRnOKa13QjI8A8JDsj9WUZ9Z2ZhBlrt1NtxaleOvOrO0Yc72QuCZh6s/rJflLfs
iHoV2mp+QW26bUN5/cVzT//dh8j3H5IZhd5kKT6k0IhyCM2N5tkS7Y1To/+uadKQvOPsNfiZPZzO
+YZ3Rl2jfBD7MQLJ1+2+t/I/jvPxsd9ut6scaHbVMYUWa/Q4/HWrgjRnO3EXU1ageMfznPKTtLMa
hHKaosrYiYxJpfsDWCyyCAUYVXBj325y4FdtRf+Y11hq7jTm0oip1h+u72ZPu3ZZmQ5H1Ccj+UN/
8YQgXYqmCcwfM9RzUwmapoMR1Ym3TzGjdKV+aHWOBEzfP9m0E4QHcT7LMK5AwxSytJC/TcpNUJWG
QhRljY7ttYtji6MVs5TnA/wo7+LnVRNJDoSeWM2ssWeae34/NE1wlowDmgxoEq7l6JQLF00B+G3q
CDSxNcABeP5rKr8bW3mkOOAh36jSVg3t0fQ43uasvmGeXJcxWQ5Igm+Tc8M01taX2RU9HedROAX1
ui9OSnfu+7cK2b2cGhmVildpqIlcXVrJCkfdbkcyvobdp67TFjPKup9Z8kjy+K/Q0at5pWPmdNpe
ly1siS+vNc9fnDwHVjCmpeBYEa9gqSjbSuPruYcl2q1/lh3dwy6E+KLocBjrlIwNUTJqyHZaLguf
DgjRkqfY57gU3w4p+wEAVFCx61wCQATbc6jXXVLFhRqckxQ1vCcDCPwW/Lh03X3WitV9jkCetqrX
Md8vivc6B1CGBmR5/VeWUbSuhEVoqU4ClALHqGkjT7lNxc6Ez/G5OCcmXfhE1J4Vk1ztdrBF1U50
B0tmF0tvZxrUdPporb3lIx0P13XjEUygL0wr2wSa42FC/Y+HRIRb7z2KlUNhQmSBNFcr+Oyw+8v7
81hFZ82VKZuKgZamSaoZ3yqoGk8VPS04CyENjgUJLxI1NgGNLQeI8BQKZNnoR0zJ01Gx4lVk2fnz
JnI+9c+Vvlat2jFXnc9N78w8kjpqZUAxmWI2YJkwhjuRAkX3BwU6Nu4XObmONH9qdJGopb8qin27
vyZUiEn2YmRWKqxU76XsSftca7RReNr106TgWyRsIYQbjCw+6wYPqHKl4xBezzUmk/P1sLDiT9xw
8VcNnSHqSR65pU+lhSWom8kP6kgVtmRAScG/2lLsCGtTpWlkL9q3TuB5hz+NERLM+ANdgt+CavS9
iU3ysIiyLrmeg7VwCZzMe6rClfhVIfQ+eAXJMVSdkUj4Pf5Noo9Q3JshhgXElfQ/boI28R0KRAjj
1VhLJjP+ctb3Wll35fUcD0/mC9RH3SVnlBma4SQ0V6D4OOVfDRn40RKNZfGit5x3dyYyA9AMKiyL
6ZnDZjTmIK5CMpaLQAjPBRoMWlqNNNNp9rfy3jJbGLZdAUSRXUvK5gB3VSif+8wpfLszSPbLP0bq
3hPg9jlVeAyf65KqnCTE5NTd25v7r5tk7MZCl31QjfL0dTXGdQMaXvEwwQSPezN79kTS1tZjvZ4J
kHW8CKgIyNikPCG73BMsyrEZ6jFIzqG0y7EP41P07Ca0CnGb7T3PgYm5umK5WsgkOGchHQvi8zoY
fiY4sWkbK8MBzCOiArZg3UAvLUOxlaP03CxTbLt58t7R4gXranVvzTo+iz7nWZlR1Dt6jAgkGpZs
eyHopeKXiecOnZOPT/WnPzMxpMB3hyelYYH4/aH2SbrQfTNNz0Cv9LEQ+Kv79d+YTpu8IkZW7qgw
srLwMFWp+WV6bo11c+q3slNvzQ2S1X65yixlKzQc3ZlkgSUom4aOJQjoaJHYpAL6PWpBloPs7JVf
deD09Wub7R6f3EzoCCzRGxoT0zcKkF2n3bgFaOTrSy0RMdxqrrAUt+WAqtRjWnO3pCC4grnWFVU3
mfPzzMSX6rbOzvAlmsFGtisF7nhlL14F7iTh3F3d0mLULG+LMFbHKjvrv7sSdoeI2yDYReGrUB+1
S9XQqnXizH7M4Eye9f9w9p29rSNJ17+IAHOTX9kMoqItS05fCPteizln/vrn0PtiV6L4ipjB3t0d
zGBU7O7q6gqnTsHxhH8ro/Mfr9IvE8XVZgZ1LiSqT7Kzh5nyAxwI8h4mdsOYGDvsCdum1OPQYJ+E
Sx4NGvLZVXhy6xXz7KpbRvr0uUDjOS13VwrgWK0mBTof0yhZEfJeMa91aQ+loZR24yPbsu7hmaBF
r4efGNC0fnGWcqX32occJR6v8VrBnZ7Gw1kiNJ7ftvnZ83VJ+kyTnVgvBCL31hcikENABkHmEXGP
7ujVfkVJ6TCOOuRnsH1rXfdSAGbgH9lWWvV28iwfHx/PfclBVUDwJshgl4LfgMzFrTig4YSeZcv8
jGRoU2uEo43tFZZX72W71Isjd5TQmK2GIfzNv3JuMUuXbbRDtxcaH4DbrCJ7B39lSnsRBHEbc36H
9XYA24ESzUX6H8jhVmt2TknVp3qViQsvzj2n17jqK6GT1CTpWhboTQjddSf+/G1+By/RoEcbDowz
6wqNHaZBiQWSkxfJpkGzerzpc0esjtEE7j3mjk0vfVY2jsC1VX6WBj1ztLZTrLADqlhV9eTLr6hU
svSxxF8m5rtdlnksGgQgHHgDb485UoXKyeseM5p0oTNT1BWThNM43lAu+WsNqqJcU42EoQ6rR4nB
+Wadaq1IhyNwNpq/6WWaoPL2lQfI4fK9Ds8sQqtRgaFBHi0iOri0fOp+kox2gIzUdgb2W5/Ww67z
VkW8kr/5kjbMKs+MDLHJInPW/ewBBJIj6RwWRkDSNlUiruN9ZWik4uwJGltFNCregpi6uVmEPRXa
Tz+1WOdV9czwo5eOnaiL7YvwgyKTJIG0nyYqGNxMQTHUeBWgvFMCcF3YDWBUvM4iFEUpjKzUTvfI
pub0VDXxNyXksx8f0m/z3eSQblYx0UoujzKZleTijJZ2X9UJAEdkJ4CVa9iWl+EbaAmUgBwr+cEs
cPdjUOwgMDliOT0lyqoMaDisedbq9V7Wg2rVJpY6PEXsVmSMNDMLh3pHSTikT+TTPwqZ4QtvbouJ
kigs94Z7EP9UjkHSLWYkOm8dsyksQV7L6jNBUPeTB1YR64z/GqpWGR5CzhyYlROavESLfYqYO9v3
QWaETU5FTxssNEp4+BVvzUhaIFMB4rdlbrCFyTW0b5+879rTc5VHKgd/nlpgXz1pYTvvezsnSjG+
h1eW1K9KQS4UsTjz68DeMe+H2opzLUIuzWJ1kHd6mgzXVht+MozsRfRqJFZh+eZS+V8aj216rDKa
BuBdggiF+40Grr4jbxgPxGRKcRYO7YX8Sff5vrI9kwMJhHuKt2aCWTOHng5muHc1spOsYI8JqkjP
nyPtjYLtEiOJWMwgQ68hS18xy/e8kize9A/BQvQ4k4JUuOsvnQRGfZEKYcmQ4sySkiblZWzXll+S
o2ThVEPTW5J37/3cypukl/OsE4TCxc5wh8IsUa8ZJ9YOoAVRdM90bMfk9uIhwuziesECz5RpbiRP
y5FCwsoxbAZ04zl8dTeNdBw+xF2r0LLU5Ppj6G34HakehOtUgmrwL4+vOj/z6l3vtDC56m0oO1B/
7LS64qnv0g5JZ6CB3l3cBM03UZPTBTvdJFT6cGi5To10I9gjOOXxd/x/dFMGmSyawUDMNzkBCZXQ
No7H79jkX/JzSbtNoheDycuIPje4Luw47zGys0SrL+xb9tTleo5Ey776ywZU/UNWcRxr0jq30sYI
Qs3RmFJTc8qA2ag2R60JD+2J4ax22Dq00mO92bu8Vn8Hzw2MyDrUHbKwphn3HWdLBGAKgKbgyW8p
+uq+cW0fqTHxy3Pf6l4H5/EipypVkmhV81uWzWmQM/uC/OOoGVLhQyGnoKhIvkxOVGGbWPIlB7os
Gk6k1a9d52nk09u4zYu8xOg6U20apRGkqRUEzeTX9l2tMRd5QHKYoDx7yO6UP17Fm3K1K9I3AIPE
bDUEf6TG1yrB8jGxoKZJxC94FLNX9+oDJrm4wKu9lk3D8iyGdgSQKNxuuwptpdx0C1ZiJu13u9aJ
VZKHpPAEBWtl1zvmEJwGk/06gDpIpvGqGlvZkPGrxrZ9+laDyie2EatpEU1oZXxlWm5eInuFyQl4
qqhrLkVVMxHBzUFMLhA6BoU+FsePC20uW8WBqMnd8fEtvSeMwktGkF5EQIDelLtbKicy0p6V+6vR
QfmRS6dIWkmHOAT/KjnL/SavLSYzCZiEGCAmdnmFPK1RdR8deBF7i/UPjz9oJmMzfhBBTIfPQcVm
zPRdq5/iRn0j4/QJnvDa23dmC78PXlOFGaDMdsAIH4mligoQj8Y4TxGV/kbrZAnAOaeDCC3Byijj
3oFZ+fYrgFaWs1yqoIPg7K9z0/Feh/SPUwJg4HQLccqcLPTREkLGccHiNHeZZ2HYtrJXnYHHrv7A
kWGQ4UayEPUHZL4Xtpef8RiUEZkKkAqBUzuJAT1SNl065NVZaDcK965cGHAOEwLyHy10LUEqqeIa
eRmu+XAhvTIXD3LXoif3mpOzOPOTrDoXf7jvUBCo0OuiRNNKAXmUT0utFvX0RZasbl+KPk2AMkiL
jbIUaM+UgIEIu9qCyaVPkzbFUOOyOmOysH0KXiSYuQ9ivShIFh+Izi9csVmDei1vco8bMXMzloM8
h11j2GDI73LMmM0CVFyeq9ZWasqFGstR0qzISW0WrOms56Vywoi7/31AJieuCoOTMlVdnesYBZVs
k4mGmFOn22WVZBRqQEsObQC55sinBV0bf3nqnV5Lnhx4n9QyV6LF6ByUrVYncIpJTOPBcFlUAn/C
Uh+qryT/E/cvZb3hVdvt3+KKdh+PP+OeAWYsBcJDFmBTWFb4dZiuLErIeZ0UEWxADyf4CSzoos4n
NN/1gaaes8+Lsn+WUMPxTY6eJTveKEZg1Fq5kmx+6QqMK77bEZTZRGSCR9bK8XZefYoX+rWQpzDp
TfjZ75rcQJpRGTMjfYthmsMXk25C0SYe9d+5g9LqabZ6vBm/3t/dF4B1FAkCBa87mZwJP45d58u4
PHPvqSE9tUgIVnykiazB+hvEKYA4lRbwwmVn9htwi1hOhJJ88FMh2loXBepg/jsG7u48l0odJb4F
+GDTPj/+yjmLiJzefz9yckMzJ+fVQMI2FanW59TH6xpv8gxlWpfCa3ws7L61atQPlcfkA1DZ41gm
7pXExZhvWhZ4AikIsmTNHtAvgEBT79/DU297BlJ/C/Wq2ZtxJXKiBzVJQrBXleW5CpFNRODqOfsk
0AOyEAzMFBBv1zYGC1cKV9RBitnjv2tTQTWSbWu0xQk6svYG+iJsMJduBRCdRUYCSunH+zp7iCOi
97elHcSQt6KjJGpIVjflWVlzh9aNaDFASlAfIrLwgI6P8Z1OX0maHCA3tJkaeZBUJSCSbxNGMt0y
f3u8nJkyzriV/1vP5MxcIeAaEWRqZ6TUzsy3fAnyVQIMh7CVE41NbW9XOgvJxBkPEFz1IsfJnCrx
mMtxu4V167siaSTQU1eeEcA2htmHJCzoyG9AOtm+GykTk1A7neKDJKs8t+ueikb9k49c2Jler3Kj
0qMndyN8d0jKcZQ1G+rjfwXa2o3B2h36YLt9+LKEkJ9RHWgNCH3HapmCHrzbdauFhMxtwJTnqH3z
CUZtN88N2lJ9U0AM3Tbdv9nmK3ET/Wl9L8oHxinPefJTpxiuonxnob9wHWbPUkRD0HicMuas3K4J
HngwVBjNe65VGjqXWEA3RbgECJ4TwikKXhaWQ4JfmhxlxnU10wdBfXYdwxUxMbcC2flSW9mswgD2
g3YulF94ZfqGMIUsMvAU63OhR3anc7r444GDdEBbaoE2SUOxfRrbyiG0ETJ6R7CMg96QCgdAKwxx
xeuFdnl8N2eQP4D4I8/PItWAKu80D6a2jqLmaVqfuUTLrfzMfbO17hoqLc0KOS5CkZRGw7HIgsZD
l7YbNF4RU6SbBo1hnZZvoqWHfk6Drz9octokHNQ6EZP6TLijL9M02jDt2g99XQk0V3Q1wNGQzjBj
ReOFdj2885aMYRuvcr9gGuceAAwwUtEWhwKIfBfIdFxXKE1T1OdNjEI7uMPs5jCsyLE/9OiGRnI9
MmKt2erZmtsVC8/4jF2+kT1q69Xj4wi50oQsTqVDUX3gdlWXLrzdoz5PTRdGJo1AN0wvIWRik/tB
LLN4qOuzEANo1u2qbOPUq6h8Eh1zQcVGI3AtSh1xOOhhRI0DKD78xe1i/IZTSC267dlt9eodcCZA
siwAKxKQP+7QyNlvXbDRKLTVVygsPhZ+l3dC/UFE3waQSUCRKmSKWh26VByyKG9OaWC/D7hi1bdz
ANl3u00XXoOp4v5KklElxFAW5ICmUz6bqHbSKODrUx1pfBuvs5bdeQEmiXnVc9DbQM4ubOxUSf4j
EGSFI2wGzXsTkyX7LB9UhVKfGB75YPQNNmK5YN9nRYy4cZTegcmZgnIwSjxKQtVvTlGMSi/vofnl
Hxr330Wg+RDwI0lFIXwS4smqxySxXzQnbpBNRn3KhVBz3XxhHXdlh1EMICQ4mrHPkVWFWx2s5Zpr
hlFMoctWsVUsZa2s21dl7a44PdEZgxg+ZtrkNkdVK7WzfW17K15rYe8WFHL60IxfArScyIooi4H1
e7JgblDKAc5Sc0KhxV8holJAR6DFDMYlbTx2xW751K6/002J6sc/F62oyMtgiAUSM/iOySawUaAU
atidZFQSfKPfpZgOH+zrYyi+SOVJrO2G38n8k5QYwR5MewvypyYHK1eArUJ6VMAjjtlFE/Fq5uVB
mncn3/dozgD3qJxRjSpFuyQLkaswnuetzRllCWjsAI4D+NDJeSutyLSuW0MWYTU8rWrwLDY7EcU6
Bj3NsOeofpEm1gNEcDKxYtGjTfXXKQ1ZKLS+ePPKdZi9tuUmQq+7sAk5K00MJ9CyisrcGjDcF65a
y6nBhUA75uLS23NvMm8/f3JSUuG0TEGwVRWxefTAchoqfu4xVC9RqKmCFqk0+vw32sEBVCsCTAEF
nSim74lO6HlNdwoVvSpXpSHUm2zTrHnRyN5S7qUHT5JqN+Fe+qiBDvw30jFlBsE1PBF16rii178i
7FB1p7o4il1NC/Qf946G66w5gD0KnMZnq0QpkIexmcDgUpq2r5zSLXzHuLG3eqOiFxpPIqwEvE1x
oqMyEDMILDv2xGYhQzNejOFr9smCERijjxspQHAAaA3GfxZ9IqhC3t6EPOWZvkNL9ilSQk2Idn1v
tuwTFxiPN/WuVxe3DXJQg/+VAyt+Kwdq5IQ+/vGpO6gvaaGV684uKcrBJ2erMFrhas063m4/Wrvf
eGufW7Dtdy/ir3iChxdAqjFleiu+IQ0m66UQL23dbue3RuZ/NBzKidwIyB0WVntXPvxdrQgvFvZV
EoHgvBXX13KHaATiuOyUcyuSr8rEiAXMYQo0vyS0GrKVhyHKZZztgrr+8vPyC/OvaNBb+ZKZnz1h
4CZlGYqEQH6y88IQJik3fktXgLy4i6wh2BXMUygsrnrcxKkuAR4pyDz67GDeJ5s8SLmIwqnPnaTS
EPvn5CQmVGGO8ZEf6/seYpii19360DGcBhCTHobxgss+d8xoRAJ2hkeuAnQCt/veRGFUD2HEnfp4
o9YMmP8bAoh79Sconvh2CYp1l5QcjxnbqqAnBGMG5LtXLO2TsHMIC55B0KForxsMsPk8HOyT3YCZ
evtW68B6ay8eeihXz6+Pb9TcsV7Lnmx2LJS86nrjxe32dflabHJg/qvBeizlDp73u0RFAqoNvt1Y
Yrrd0TqI/bYiCXfaYW0ghxQthDmYbqeZKbXA9W9ZIQii7ROnhcaggczuLBj48zU23ffaZZFB6C5u
/c8HwYUCqQ9OegqOaogTRLnssCe9AaNySk+fu8/3911IB1qbrZXr0b6wNquXl/3+GWRbb4/3467u
MIqHCcNQUlXB5MO7ptkWWOQuLLkTKY3yHIOtIZILKiD9HiQ5ph0KGg8H8rkZPmKSrNWnBfFzV4wA
kIc3EVxtdxRccd+48CwL7iQgoxkB3V2sCi8CXOlZbT67Nkaf8rnjJaOSMKsw1IX2lMfjILTHnzGa
jOlFH6ljeRg3QQQu4FYpCLqSQk/suBMvm2lk5C2K2l/ZKx+aTXv24cs8FvdbkZ/KAxIfNgwdlCjm
TUxYUUtKmYUcd5LTfchhCKo1dCoe4z3Gw1ctGgAGaSVEeueYqqOX2Tl4FTHwTg6tTj4JsSa7W1mi
HWYPBYPBNhTj4eLiG9CuyE673VAmWh8b2dLcv7uS0agq8C1xWDBICN/5213quwrEHgWuDlwF733Y
+KiJiSsOBFsvFxAhPt6jGcUgKAQCljwO/73jTwHsLYwYjKQ9Ce8ApoOC+ufx788c+c3vT45gkN08
EfwKFOp/kf2Q0KprNxtFslaPxdw55mMJ9X/LmLojKiorQdNjGZ8IQfRerxfu78I2TXE1MendPGfw
+5zu6OqO+3j8+Xd1Opz5zfdPzryS+oaVG/z+SA9J8N92L64bW/N8mi7ImnkAbkRN4gpVaDOSqRDl
7L59Q9oFz4/XsrRVo396lfjJfEcS+vH3+YtnolS/2GazJGD851cC/D6sa2lUqVBDO5o2bBV0G+n1
Fm33l5F2YJkUbkGJfxlbryQOjpe0gK6JmD5UYsibqh04DQEYsCF/AKUzerPbry5LGKoZn+TmnEaV
vxKKDkWhiGMsE7MrZMp8rZTj38cnNfcowcYgu4TsIAKmaYgZMnIZduPsrB27S144mq4brX4KMENu
0y4UvWYu6I2oiVYEvt8RMekxye0j3BBD9DV+s8SzuiRjohhqg2SFJ0AGm9OSat6+Xtqw8YGaPCgK
givEA2h8QUg+uTteRNiKibhR9QCoo8AMWGCo7bUlOXfB89hBdiVnslsYBMGLDJ7Rk4uqtfhlu7Zg
hU9A0O6XSB7GX3q0osmeMWHmFImPFYGM31mIRGfP42oVEx8Q8ZGUhgF+Oy41QGPb7WI6aGmfJndE
TKUiK8dxSieMdT0COS6aAtoKkuPSZZyxADcHMl7Wq8soA9VeDB4Ebdyj+R1SwWj1Bedo5r7fiBg/
4UqEK6FZIWBA7S+vd+7G0RujtdmFZ3LG9l/LmOKrApCjygGYEE/+sbaiV1Vfmso5KwAuNpiG4GOT
qZtLApd3gKuCO6Fxugvc82OLtfTzk/gYI4uyVIzx8+UleEqtocdk9McS5rwvQM/+t4LJS6w4HF85
MABjv36qQauOnfazVq2XVbRw4EuLmRgT0qdJ0yHRedIlJE9qmp4WljJ7OzBfFoVHtIPc5WiiMPaa
mgOdPShcU83XfkqdXxzrNvMaj7nv/wqZHEmV9HkTtRDi6Zmh/uMs4mgIr359chosyaW8r/HrKSJl
nppg25Ewo2rJC76r78P/upEzOQs38JuwTEDvrmMo8PNrYksmt+LaRS7kWTtytZ6JYW8HoYXRwnpG
3yXGQPhTZukLxz5rdq9kTEw6zoNN/QBreX1FVh7AD/grGOVduRq/fX5+XkKq3kH7pns36vmV4VJl
v3I6vO4nf2XvyJGeXzAiafO+17fny+OlzZrIq5VNzH06ZEXrhypcy+fIFO3tAAq3peUs7d7E0ote
mAZKhdUEdqn52/Xl+fEa5lz9G1Wb2PkeXcmYoovj2W3cfWKfTscKdA/agph5RVPBfQZmSB4w/NtD
GUIlKSpJGgeTJmiO/EFfzDldItmbE8JJqKrhkQep3BRc14BkJFBSD7y6VLF6g0NkBBIArVjwI+YM
5bWY6aXJ0GDW1xiIoFj+CrG65S7gjuf06lrA5MY4pUuYaoAAgGAu+Zl//xOs+6VrOWeNr4VMromT
tlXfsRDCRhjHWGrCc2rLB27t6uUq/Rfv/LWsyUUJclAdyR1k8Ra3dVapveTOzx8JSoAEpTAALyZW
H7RHIHXuMN5jUNFGqol2MMAnWrgpc+oF3gsJGURkcNTf7rwrw1LJTRAWjiAgAnoX9OIt2SAbQzOK
nCis2AZTUV//jUTkXBRAz5F9n6b7B9btqxRTFU6+lu40d512Vrdu9nQF4OGzpP9lzJp2h6XTuhuB
MVpQEPX8V+xENfrUCRwmUASMotAlVgteEnS+gdxOvzyD3u1yQeMh/lOuFEBTJVCaLXm3v9nYaRRw
/QETfWExErUhKT4AOz2YeAJfXys93BFDe3o6Hrn9y8UzPOOy+vt4v/nx+b6TOyJU0DQ7Np1MbnbS
OG3MZsH4HEIyWivjswzK3AzMzOs9NTgct3MKUK4DhFhbXPVcNPeLUfl/0ifXXmp4P6h4SH99hfSN
yYXUsWXbtT7W6JJ7AeWtryfWEr5t1te4Fjs5bQy14Cq5hFgHrGDK32SNeaXjAJfHezt7ea62dnKk
nZ+JrFtACivrh5GEtNMQRnLeghM7m0O4Xs3kvSRlVTNRAznlGpSIqbZrj/VOinRAq57/LthQce5x
vhY2edXCKqwYKYIwcTcmytpIE1bOk3r8BsHYZ2sEb44Od31s+O6w4mYTy08pN1IwZ9TPMMOp0pin
5AcMoK7+clmfv84oNSw8vNLoKt7pNMqvqAKjwCPJE9NYOa0shUr7Hxfv/T2yCZJURFOskQ60W41H
cbJt8anngEBnaRgb2p8/IbjKMQW4WGVGBbRlqQeGAvVfr/5exoSWayb0klmXy99FmzdvfJD8B6JB
AqBjisEReDdK+xhJoNLgn7Nth1k4p9TyTO+tsM3SKjXXdv4klkDX/gH0inqqo2PbfqysdzDsXwt4
9RETLQq6OA2HCB8hHKKtgF7W6CXehWd1l0Oaa3qb/GmJWXG0LXfnBIwCSo5odkOIdOsh5S0phCwf
kNLNmoyOvFAUjlS2cA1n3T2BE1j4YJhGBTbAWzFZq6To4csxOOodva/2YLci0Bk6sFXGgubNOuLX
oiaGhW8ZQY5JKp6AUBts6S2xPcrllvp5IQEwmLwGlp2LYrq6vMB8NOc/XQue2JpGAR+rMGTiqdj6
Bm4fldEvsGTQ7nFwGMCFR4oHNk1lAYWaxGhFGfiAHpHhlJW5JvVvQfXSB1YuStZbFwGZzBWamCyV
rGaWhm4hlL+Bv8P/T5G7SSf2QVM17GmjSkZpOX/AGpQelgi6Z16iGykTuxaJVdbwiNtOgXRxv5ia
NhjyMphR97f/W4GtgniLVab7pxe3fWxFAWmxJPFkcuPCuImIgHD0lGHaiBMJpjq8lh5K7ei2cxOa
NcULsNalSB3p7PHmwn2/X/Ct9MmCsyqvu7zh2hPb6AOaH/JKMJ3U1zLRziqRymRVhPwGjEwLcu8f
EMhVJDCZCSBjZMWJw9FGfa30SgpUUm9GzZohpTakA0CbmSGGe6+/FKoZuGAP6zaShJEdKjkCyWtV
KXWav1W98J7NuAL4HHAAjg3FgLH+viVXHq7oujwJ1aI7kT+l+DwUz/mwSpnP5iI3YF14wRtar5bY
IWfMxK3QyR74IvxeTgQyi2ErQ+FKo6i1ptvmBLMpg1XfvzMVWIJsJW2/U70PDi0HVkLG14bkqxd3
VXJeOJPxQbw1xLffM7GQbN60PrS/Ow253icbEuJhTA05Qa/ns8s99RofpPoiTOrXt7wXC44asCcg
xTTtvByiNs25pu1O7Jp3KRGPpOwsl5esMvsMlA+BmLkc74MIlPwvKtoRu3SXlXY42EKzEyIa508d
12qVdxJ6SxYPip8vuFbjuh994OScGg8dbSULAGDQCu+ZyniWX3sbJuGHhdt41wcMYCzU8H9bMTkB
EvYeAzbP7uQWr6HzQkD3jCwo2vDDzGTkE0HvYK8LQD1hC+J1kVPe2THlMeCei+iF403W/VjQiTnr
RIDiQ78EiuHoV7t9NSV/yBTB5bqTGvlKZyRxFlJXDMUvtVcGM5HynwrQ8EMh5Y7Bct2GCQCSRBn7
q42UeCEJOdqiq3NAlwNo88eGCvDIYdLdL8rg+pJ6pVcWaVFto8iU8tVnH1rOqkQbjGj4/zAn/CsL
7YrAzQCHBETxdN2YM9n1TlVvQ5bRIk6laqLS2BTdfkG5RuWZLAr2D5AQ8I+OGZzJY+p0JXpSOL7e
VnXz6ip9bKoqIywIUWe2DpS3MnYQOzd2Hd8eYz2yCbh1OWwLKWUaKgt9hKaDpBG/IyfKKl0KmETY
d5jxF20CtK4cVcFTVCts5IjsUidFF4tSCMqgiSomu+E16uS/QpVJmeFIxP9UpIA7pQ7LgWWoUyu0
7Je1uBfaNqz1nOHyY1wkaG6tslR9TTtPuKR9mv+RKn44AEccnpKQL56jqmeMyHUw3EQkQvbS8F0j
aLWQRqmeDXV7DPo6PqAlCYSOAVGZ2miENv/DJ2n4HfeOfwocL0o0KcnSZyccxIhmgyTvhIzNPaNv
wDFA88L33r2QZ1Fja1BJRhd925v8UDaqBUBcBB7VJg39k5gmXgo0pdrvCrFgRNPzeWYNXI7wLTsB
C8ritBJY0LH60XMTM0OyT3wGM2gGtncrw0NSEQQFMbiGXdYP3wfSpJ8tKYkdsHn/DjsYgmEjqJOU
CkmhfCVBFOVGGacNaDsB/PeNCKO6Xtycb1h0pqLlTY8lLg9oVSV4miOvKmMtr3n5DB7HrjbKJEgB
b0Xf3Jfnp1K4qrsezQJODQbehg3yGJSteZXqaomA1wjzQHU0kCm1H37ipoNdY+9kTWpajH3pOzde
gm5Og8XxLqHJdRy7iVnV4F4cbczVvfX5wCv5tmu34ElOOsr1TVoi0yq3nskOahvpDozGsS5SkIPF
keq/VGlFfGyIgIG4TZ3iKLhcbTC6o+fiLyeLgB0iIbgkecxHASSTA7cjdkUSZZ3PZKUxIpDthjST
/RhAt5BUOyUkSBz5PVgGqCOQkcUIj9EOpHaxUWRD/qd2hiLXVW6ofpjMTUI9aRQfVLItiARHYLa3
QXcjDLIfx8yKq6O4NtHDX3RWpRY1THIUdYkG+CY5dmXLsjrTSy7407uhx0hwqXSHTANPHkE/fVEo
/YLXP17eiQlBXxGyy2NrDFjlJiYk6JvMS+S+3bZyRqvWkgXPbPIfJlrCGk9zDONJggEFCTkO7Imi
MA1RFQaFspp1u60SuNxxYOROU9VSNsENxeJtyIHFrbsq0PJEQZANWiS9dghjpqTP0c2oguJUzIOl
XoAZCwoqgXGYCgj74LxNXNhO6EK5EuNuKyA7TQWCCX6RLF8eP4QTfxUrR2SK7UUHKLqPQNJ1q8Nd
XZdp7YvDViaSiUmo1CPVui5lZD/6H0zoXTDYc+LGtgp4o7JK+CmEfRjkRkwHl92mAAYfakfExJwM
yhsXffOUxgOhAubPG4/XeK9HeILGMgUiEfQeTR+JSClJW3bMsPWzQDWkuo5XeG/rNZ7zVE/RD7MQ
BIxv6K3ejvJwZIghMdeDTPS2KbsUh+qxWy/wCXVdMdupDdOgCtswC4HdJHr8PT40cLAsTDQaZdiJ
C0daJOgKPmC3rOT0tiQnX3yltFbng3lBdIZhn8hcRSOOyc3HezpzZUYWdDSD4oUfs+djAHZl/FgG
Y8pSXhi2XZdTNecNVmlWba0+oymc9iLoLrtTUwH9Kth+WmIk2IDJW5mzBAabZpbHHRiZd1FpQtUf
ed7Jd8DnLNWmSrgt2PlZ2qRwrzTSyg2mZSRgQMDgQHDyFzKFqQQ//OAjExM06I306xD/Sudqcdv8
5D4Rac1VySauWWbHssNwrtoS/ddeXOgoRkR2UnTqKsm97AUF6Urrk94xkzjI94qbVi+PN/f+5mNN
IwOUoMKpQffhZG8zn89Kvma3QtfvMz5/qzJB/OdKKkNNVWwbwhMUWm5lZL1fYPLM0G0Ht6p2PAZK
6dBn/5vwtbp6vJz7+wDkF3IBHPCfyKpMWyxiofFTT8j4bRrmoqZKVb8q4yGmYld1C/dhThTyYEim
gT4LL8Z05xI5DTp4D1skU+SWlo4F6PHj1dy7nNiysZqChuARbT0xy5iW542xjrAtWD/f8FWJbs1G
ko8JkO8beATA99YyuDA72aXq0GNs/GP505geGj9+ADrjxj8gMpokwwo1KiQBVast15lS2Paao2Lc
Q/jNiKKu9kYJThtxAP0L25qNm9Kkt//NB4ClHUlNJDcx4fxWdZRYEdRYHndAjPW6cw1MtKURm6+J
OLxy7DnncjshwjZglAPbllrjlwsWfeaY4XohfIN8Ms4Hv/2CvIb8vuFg9tK4ORecmK4DEikimC4c
ZOker3fmwEfvAJ1y43URftMdV5auFUhQBWLFbmNWKFK46AOGfjWiaJKwbF9bxneMkm9CMyGoLwkD
UguP5d8/X+jKFQT4EePEHKDMbxereB3jQJtYUA5z6kbq/caAlpfwaeXoM0mYf9ikO+oX/8vnw6FE
qYC84VaewzHskKsSu/WTQF4RLknWrqNEpuLyzVMUOvGecVrkI1KSLyWYx6XcvpzYX+wzLyIRO1KG
3ormI0dplQZLjXiPOqn63Af9azoyfdYtWpTUZy/1TmWA1nJxKXN3/5KOohUF4eT4oE1fUnBheJ0C
8q9tziajU4B83EcabEU51ABnpn5pPT7VabZ53OYbgaOOX6mV4GNkuVhDoJq3GpN/hEpolkJ8wBhF
Dbxs/0faefXIjSRb+BcRoDevZJk2bKtWy7wQahl67/nr70fNxU4Xiyiid3cwu8AKUFQyMyPDnDjn
JgzCm6yEUb83pA3bK9cHIhqd/SUWIyGQT00ziKQEulDKrp6a6U6OfYkuUZdyqrV4w9T5U6aqhqoz
fD232ak6nJoamWMFOp/J7gHlk41gcllWmj/h+798+YaFBeNsZPyyO+Q5SbidDe2Nmel3k5f8EsP6
vmEqUYjL66IMn/sp2Mtvfd99iawakihh78XMAonArKM/cgmTbK8/Xt7ilYurEroTlc1BJ0/g6drN
UTeKaGhkV1MYndVzJyy/R1nvxDAdXbY0u/zFvTmxtDhL7eSnXtZjyQj2hQDTD23IILn9fNnK1noW
txPQl44mYC+7cdztxO6u0ZuDp10X1pak1KohaoZ4eFoycMyffjjI8ax68CrZzWrrvq++R01xMHuN
ocgN0PiaIR5QhD0gNWE8cBEuaNEwMB1tym4SJbtM/5EX+pWi9HshNjbO6to9ILUkl6NzC6574VQt
z4BqR/UVV4ua7Mo30s/EEVv83CuhAUo7rAc2AgjJkAU7/XASgHvJT2LJVWrPd3qz7a/rRPInu9Ll
Fl10bdrrqCZdVeassYKy8X4kDIU+1mo+W6rRbXze80XT0po9Ob1q3s1lHNsEgtoFVSy6dS1PdldP
9ZEmVLy7fCzPvRnKxOgqkN3BBA+v4umi49jg9WQj3bSLrifdu2ua9trXNyLL8/eBABZXqaDdQFVi
SX7TjKkQi8EkubEMqRlqx2WhUcWbbpEi+wGl2JOyxR96fjhpm6GWB8M9+gr4z9N1parVWx31a1fN
sulJgn19F2eefmPq7eQKvb5F77OyW3TnFQI7eqCscnHrBAo+Zj5VhHWNnN0GuY6Uix4wEn15u87N
6LTFyMVnRR2QOYtwJqpoIIfioLp5qqJtpMb1sc/9j983gGOE6UBd6axyLk4/XiJUcRfUWAnUFDzT
QEUnb1Nz41afHz2szLSa+KiZ1WRx3yYjzbyhUVTXHLzSJXWEGoig9ams6y2w2rmL5xhjbdbTYpxm
GZXVqTSFURJprlA00VErUl4sMROv0kRWjrSQx9dAaLde77X1zZN7vLNU2eHLOv2KjBB7aZY3mhtW
KtOTQRtFCN1SYVZttc597cNHgwl4CJ3x+ThJkptTc3k2tsXUl5o7paXmmN3UHtq62eKEWVvUrJNC
Kkq94IywxSribiqZL3ANP7Pz6cGKITiJ5A2vtLZfZO9wa3CVZHk5aZ+qEGDKTaq7oRmiIdCpybWe
KP2V6eXBldXQDIC/yN9fvlsrS2OwYObipKOkMQm8+ICqPnRWq2purBfdzgwCusxxX9ijZDUbplbi
V1ASM9skq5sZRBabpYxaXKmepbmlaSTHPB2FW4hw9Ctdqlq3NSr/OkuC9moUdMVRezm6TYdR2sRs
zDfsNPJBSFSEKUylkAk52eIGhkPni52X6a4lZmQFw02j+ns1+6YnEOdJdi5BsKzTubCV9JOxmTSs
fW/ecziTYDCg7jD/+bsYvqgs0fcmUXOD2GCItw6GnRogSkbsXWx871VT5Nr0CuGXJUc5NeUPgiG0
ram7ps5w/a2m1EP/GI1hgtC60A3KRk/y3Euj5kJBXIU1SVeNJRYmTZKgVNEhcIUcIeYqMerfxeCJ
G9nB+aJmK0QHGr1CYpZFRFlPuoB3FXVXrszqh9xZyiFRaHfZYVxvYSFWV0ScJ0Odggtd8pznBsC+
RIAe0mqCHqpRpe7RX0SOVt14FFYNwWlBMxciL1gYTndKKk0tqzt2isc6e008I71CKb7YYJRYEpeQ
/Myv28xN9hfdYS5ggHVEwyfXQ8/VfCv/ahWpZcM1LjxUfdXdtL0m3vrDJN1kgzDuI2jnD3Ekpsc6
TdvnUkqu1ShKHDH2UFWOSu9oCp36XQT++CUqxuLBCHp911VN/Mugtbjh5ld2HRFNxkLZCnjPlnKI
Rl+R+oe15xqp7zm5TzlVT7VPWrIJiT+vJ3A5/8oJApekrrCIultjoAOryZ7b8HwhGyMGwVedtxpG
0kwIf5a5Xr6gnloiLqN3AUKTcZ+/drEmbS15iT+cd4sAlXCYE0FLfNnMyRMZ+rwoMF3PjKJdEYnD
SyUEVrMz/fhQRoZ31SG+vYtTwroKYqN9M3r3YWpVD33Qx3dJbL6qVaTcJjj+jTR1ZTsIX4jHmNHl
wC4F10Sp7aym9U3XbPXxRfdpS+apXzxNFFs2rsb5o0g2h8gj4r3wGDHEd3o1mnaucmVFfNdbqaOn
PxVmhqqWWVckFD+qecUnt5g8hqEI5j7QkUsiyVHx61bLjfQuN+91q7KlCRqr7x99cOeWA9VBquj4
qWUxmKXQXYthM58yOrPpIP1SIVFzdJ+a1WVLZ9kA48D0JxmF4N7Ao7BwlUpsZUrg58mdx2P6kMTh
XHoNDCfxtOiGq9MdLtubn++Th3UGosCvxIbRHcSXnW5VMEt1t3TX77JUVD+NlFl2ndoyDR/0vyev
0UCnNNNOChTrWRaHbMP6WbaFdQJ3Ct34B7oTi9W2pdcoVdPld13sq3dRBhNSIQ/DsQ6a37EQhA95
IFZOYMXSp8vLPjuhs2EC3RkZxFux7N0pbar4U2rld6AHrclWFB8RL8HzfGjMYR0ZDunUVL+jYhg/
egsxjIOi0kyuR99n4apCNDG6TAqKu3bKwJkQUe45TqFtJn2z8eqeh26zLUhcgSnigYEdne5tpGVw
uilQPGll7+2yqrDcZiBMk3JJepwCMfhjAri/8ZoBdJrhh/KjZA3Z1eUvvYQJElPwK2YxBpqIs9De
vBXvgqfe9AOgDEVxN0mV/kkVgK2I2jCjFwzEfmVEuKJ+zA4iHJ+fUq3VejuEZ+xpzJvEnqxYvwGq
bxwaz3qT/Sk7TBY0CXqFFFjcFD8u/9YzF/n3p9JxoPFCoW3pvYuw06wirIq72IvUfYImdUaUfSwy
U3m7bOkseMASfphuJrhBeu6L7Ji2TyzpAji4yZLCXal30NuKQ7rhh+frc3q559s1z+4BVZ3bgKef
PjRrrwz1UqED6jXxruwymepvpadPTS1GvaNnjTZcX17Z+TeEAQI+qjmAncsaC99PLj4m3GrdLdXJ
nz5lZYzOTAa+qHwohhwpr4+aU2kLi5ws7vM555fWKv3UtInpxn0L0Mqga2veQQotanYoBn79YbTG
DD/jRs0Cfbxiy1pXoVZ1KYym4fpyjPSZJ5pRd8jg7vQ3IvPz7whpz8yyBKPLjOldXF6OzFTFWWi6
AxA/h3GLILSBisWfei/Qtnilz4/jqbHFK0AFL9AyqJ3cFnyPTUYFxekQmR/29qRugPgoCYG+ARx8
ehzNOg+mtBMMNyw7+ahMFcrOnKLODlUA432PsIOuNcywVooeb4CMzh0+YSgVLzo/BAuE1Ke2ay8a
q14LLHcyh13RebfhEIIOqF+mTjqWwsvlU7nyPeEGgx4NvnWGdJe1Sr8Z8z4iQnTbMhkNe9TERHAa
U4+tjXDh7JTAfkWOA4sqIMy5ZHS6LNUsJXKQIndFPb4KDd5ruZWEvSVv9c22DC1ear00FS/TcvT3
9A7liz95/2QU4cZbcfbZWA0ZoqhBN0lb4O8MzLunwvPGOgi9IQc21ESHKM9fMrFNNyq8q0b+wq0o
nDPYPP/5OyNVICSCZ6Ik2HYhQEbNb8N70c+ybMP5rtqBvvYfPXik10/taFZCycgyc3fwQ++6T1Hi
oa+8RRq8PNe86pxpwhhAXcwhLHt8QZOaMz2ZdquPTsHgYdtGthftK2M8Dv4HXTu2gOlBvCbPlO1g
+09X1OujoRWap90m4qPZDE65M5pmd/nmnIULf43oc8PPogACjOTUyJiMc6XC0m/FSBfAsAbR66Qa
2WtHSnRTjpb/tSFXvZnA6B19ZQodU6nVL2Kr+0/6UCHFJ5iZXal+fZMVSeUMqfozzy0F2bxI9fWN
gGEZv84/lqkLkvO/bPzLFJf8zovMKdNv/Vej2B+0o7Tv7rpvlz/JcrIOAAi9KSoNCLLSkKA+e/pJ
CmUaKzNNzFsC2dTpUss/JGUpHYBk50c6gsMuGytkFobS3EVmGN/rNSMIQqNnPiXB1rvJZbPce0Ye
3Bt17d0ZQpi/NGLePFvd0F1hWbyepsCLdlXti7umkazW1sd2ptE0wHfbgQSid8NzLWMTFgWDoQG0
DMwnddOFQwFcnU7DpJu3ajKSGB4lub4W2u8x9Y3Ln2/L0CL+LMQRXEdtmLfddAu0AblVxU7Dh7h7
/S/s8IxSIaSqTVPzdJcmOWuaUMWOoY22MOl7Kwu/F2q5HybjcNnUyqUnPfzX1MK1jHqbi2lgmreN
1T56qf5qlIdmvGs00ZblfsNfbhlbbJRgQJMmwyR4G7Msf3cnVM9XzRZbxtomWTyIkA2QKVCmOv14
ctKGSgfqG5LpKXN6Jc2u67wyr8yxvVeNUdrYq6Vvng8f8A+Defl5onLJgS52SuBJOeb6yhrsWM/a
XSWH2cbJW44GkUGgBEQAJxnMxUFtsTgSMTWvyDLKwO3lsECCSPM9JHOCpvtS+xDDotrbyz/qvp59
6ZgEgzPUjM844iA3oxPnVvvSmmIW7CofBm+burriK/aYx6piK/44vXV6mjzpGRrZ+yxWZY/wyVek
n2JRIZchjm3VmzuaPqSzoeyXW12xM+enS7TEmPbFJc3I0MXFShV1mLRIE26B8JefO8PWrxAgEyLE
nzY+5Fkmy4ckwoUnfZ7/MChXnB6PotajzDRb34XKsjmU96Wdvc3Dr+lDsfX+nB0NwLw0LmVKZSTf
Z3BsaWxDz5AG37UiMDmd+QSi/0qtUFkVM8FupO9dibiLEtEZS79M/F8R111tu/0obGE3z27e6U8x
FqtOKddIedj7biPcpMiZym15TGC/7VH7ErLjB33KX2NMSKEaDwRt2a/tm3zUgmb03TD5EirCvhv/
dMFLguhIN3y9bGoZS7Kbhjg3rgx2cx7qOd1NoYkV4OiT70pRuZO9m4E5hzHY4GI58yhMpFL14Hkh
/51DylMjlpZ3spgboVul5l3rvXpSfOwDCITbjcziDJ7EcrDEWhi9xXeZCwfZWZbnBSjkuKok3GpG
3u8V8oymVPJPfclQXzzkwz6RNP+g+1L8OARmfRgD6M77wOyOzOPIT2IPbD2XCK1LIpdHj7D+oc2U
57xjcBSAcr9JMr/yedBaJ/5laGvegrku+C4KVj1mR8I+jNyA0Rv1WvLdQbum35s+WjdSvNN+1L88
b3fwnrLf/ObL+z//3e/LEhjENhk0/pfNWVZT9cwLaonGhNui2Y18cO5OT9ArWNFx6NHRuWzsDCxz
au2MsngMgbCXCtbK6Ffgl9dhMe7kST3iZg6GxSTSeNvB8599wZcmxrSx1lXzNIeZBJgFuKjHnH7o
kvGfahS1yJXSzlbLHFCaR/tS62xGlexSHHgWtEdN++ZXX9pa3QURCL3Ln2DFj1jvf8LiKuRSHGux
pvO9xx9+9GqMDfTnu64RHWULabXyJsxcUSAy6PPNaf7paoPBUOHWYrXeeNWXfwYPctPue8qUo+x/
1uJ2I8c6P8WwBvFl5w4AkcPf0a13p7jPlCap5DZwpdDtTN2pTJhWwIRr6dvlT7jyAmFJJv0B2gVU
f5mWmF7oyxERtNsdNAjkyrvELp1AR+Gs3jiw596RqtkshQCkhbd1WbXthUI0c1UJqGjJ88QFgiif
0y0jSzoJQhOs4IXnWgxFumVLNpLqiQ6iH7r9fnC9G9151tW9vxN21W5Ltn1tk96bWsQJUZI1bZdg
qsx/C4LjP2XWbVNtZGJngyrzggAUQyMlE3Mpy56THo11mGd16MrH8ln5Ku6ZxrMr4/BUviXDTNfy
+fKJWNum9/YWEWtcjpoctdjLpdpJil0S0Hoat8qb567ydFWL+xRrY42EHVbCaR/uD2CcpH31ZP3e
lFk5D3vA15Nm4pENCrjLAFwwfMXwdC1kFuWLoaSPop8fcyN4Nqv4UEyWE2a1U6lfLR8uAbOpHqZR
+FMyhyq0V5e/64rDJIMiMSS1BpbA8k9dSEkYXRhpGrnGg/Sgv5q/9N3PfCdeod/JP5eNrR3N97bm
TX7nP6ZhLKwZbuXW2U0hM9BkvFVla/fDFkfU2mnhPhMhkHCQ7M5+852hJCyDMjH7yNWFyMlQtGs1
mIWijZjnrP08XwJGJSj4I8o6Zx6nZmY4gJ/VU+TScH6KHvUbMKHpc/qMJICLXO8uj+Gav2o3PNba
V5xFTRgnoOxPyfPUaqDmQjCpauT6YmsjNmQz7mxTo+nUjVBr1WvNeL9Z+QAOnGWQapDHSxzT0P2q
HfTRnm57tLuTfX1NArQRD6+ew/e2Fq9mMUWDlAjY6iG+tOzvtf2FKAFSwsbpNx7otcv33tQiIK4r
iNOoDoduvdf2/9VfDnCKjjIIHF6v090RpU4OfI8ZhzpqYLFKe3sOzHYfv0hgcv9jZLECskNJn4aK
cBIhbL1oHgolt2Prya+2yLlXvxVVfMMiTaPytjhsMoQjlhW3kRsZKSwzQvQgCvBxXV7O6nMP+Iqg
As0syvgLK0OZF1WVcF9HuRuOVSDxTFqTtqsACNOeMH+OgiLSM9WSfZMN1t7rrS29vvOojRgZiB9U
EVxlcpjTfSOdH3T6h/jBUAt2gmXeVoyh7wNR+TPWhbYbVHKLy8te81IW3oMJYXj0QNKcmvQmtRq8
eL7IkXWkWDNdkfzGTgSr7cYHXnEZRDfAHMDzMYu9bIPrhdiWfebHrqT9yfl+hARKXDnzIO2Hl3Ri
aLGRftC2hRoJkavJyR6M+o3Xay6EGPvLZlbe6TnXZPwFlpF5BPL0y/lM6XdpGMdu2FvlvvAyv7fH
yXrTIzQlaUaifg0jtN1kZu8z5d9vQqBWtu7kByy2bhLCiuQmj91aEr/KgnhsRe0hGYUrT9R7ezDV
+0hXvpR+eTXOkmW0OMFPRiX8MxGUrkOSomoKMnl3+bOs/SpqbLgd2tzM7i5+VZaDxYPdIXaDComF
Idon07NRaBsVyrXDRLuNrjNlPYpEi1y2jJSgBcM2r72+K8sfgfIgyeGVRaHm48tBDo1SFMhMHPbi
SobUoULRSliOUu0llfFg460uP9zSgZD/vZWlw24Vo/fqNHbbvQ4GIsg+S/XvnBnrz5dXM5/J0zR8
FrNBEtACWwt+arGaXumsqK+mxBVkK3OqrshJSfv9ZSNrJ+C9kcViRq0pVD8XEzdIIHaVM/u/uN8G
5TpKYcyAE/6cXrzUr5Bz1gqeg/qrnLxG8lUV/bm8hLXjRSeKHBMOWWgUFvmLVKYehBIlJvz71Hse
4uvW2+np9WUra7sBCJbHBlABqj2LD1W2nlYNGh5RgZ76N8NrtaNpzDlvON61PAlg7L92Fi91VRe5
0EtB7BZfE6JBIbA99I69zrNFv3GqUjx6aXKTFKU9jW5iBPeZpG7c17XX9eQ3LDYtr5O2MER+A0Ww
7BddK/23+a24rcxdkO+Dp8sfduUdnRUE5jFm8PLU505PCFlhWGt9FLu54I5h+jAkCFfWV30MFW2x
NZq1ctwpoFIqQJybR3SJzG+rUPWNSIpRzJ7sRv/jI+6UGNrGpVo5kYzwgJ6l508FTVqcyE4og96r
RvbQfBMRJxX8Azw0bOIWnnV1ORSDmQ4DsXYmfBX5ZlvWg8wz3Va2nPvONN2M2RbmceXoz03Uefpp
nqNUFsvpyyysI8PArZo6p9F3xLr6L74YW0/PGuyOCrr+9BAkfR35Ta3Hbln9DKenroOJDFbAuPp0
+bCt7QyDeYxNc9QI3BZPEaIYCMdpFkshDlb6AJ4g31GSI1RdGxd5bWtwFDN2k4QPeozTFdHoQSe0
9RNXQ4+4Vb9YMPUY0cczu9lVzDjemehkiXGPu7Lz0q7GiB7avrm3/AcpuCuTLXTJSvhEK2lGcs3N
JBC2i8UwVTLUKXbq2LPDMN5XVXgd6yXqq26X+zdBa94wCHG8vFlrKR72mGzhWPCin02PpW01Tr3E
4+TKT0wMtLZ4zB5M2FV27a8uBpK3sWnn5dEZP/GvwcXxKMSIAat4Nvgi75Od8HnaZ3tl4yVZMzKj
00DDkSQxVnj6MWNtEtO0GxN3kh7jAd16uQDvd/ilFl82vt8cISwiCI1XkfohOH/qvYtbFUHaD3RR
SRhWsdO9iVzOAVFe43X6jcTduNWzWLtb760tTnwmFqVA3ZTD2Pmgyt9UH75JsXa2i6Pz33RpXbPD
eletmXJfCjRB5Qu2t5ORXA3feRqzft/oTh47XXwbRoe62LXlTXy4/ElnV3fJ8nzr31kudEVJB0tm
qumuCNxhX/+qW9t8+9+MLG5b509T6Bts21Afv0c/4m8TtKTPl22suScGoUmdCf6BrCxtiFXQWmOS
unUT/coZvqknppn0eve/mVk8HUItDsEopKlb1NpVlgXXUzJ+N9RoK2xaWw4h4F+wOlnG0hECdfOU
bIpTt2cK2m4ZrznEvT83GrStatraa8j7Achp5lUkND89AqBGAEBJWepaSqQ7ksegro7k9eXvtnKX
gNyTkYEjpTC0jCAGv7KsfsJHUFt2Ag0igVp2aI2Ciduw9Df1XRxpJoFxehLNe5o0i2trmKWZtOaQ
uFF709aBrTX3cvKlzI9tAfLip9jdjOFb6v+g9VxKmjM2W+HF6lpnEh+KOTOPziKyjrwqV4ae456L
VwZJWxEeei90/K1g6e+ZPlspPRXCP4BrzEye7lxQw+3Iv6kL9+JBdabdW3qD6JOtULfO9poT0165
vI3rH/edycVhmWJ/jNU+TOl6dAfxpt+L+9AOGvtRuimvh2PmaBsWVy6CLhpMj1skQ2A+5tP7zkFJ
Uq5ZnYhr9JL0mMMHRndKCB4vL2vFC8LPos7kcfN+LZmHWr1g7qPxEhcBO0Z3j1MiOZXy1HivQr1R
Ml95LAlrYe5QmT+B52nhcBuYmUst5rZlkN/YXepHUAJG6TEd1eG6aMknU2Yw70ImMP+LLzmrN88z
B3NBYfFMU6yR5ZT/uIbqdt3v1o26jwNIGDcDr06PH1cCcdrpZimdlxeBHwRu27wVwPBFjVHI9iZl
dNWiEX1501ZOBhVZgCPg3+bxssU9h8Os1oVpDN0pKJysvKl9Fb3tjWRu5S4THRJCA+AlHV/WZSH5
TOVYU+mHqU/p1O5E7Y9u0dP4OHpknvP6187iWIRGQGCo0g4ztGfdM3at8CPKnwF1b3jHlZOOj6fv
NrtGzuAiIDQlbaigrQ1dKE/3JgnDLtQkWvMSwWcaf5+6QtrYptUv+B+LYIZPz4RaS0rB3EHoFkbi
qKT/cvScwbGqIyf0XxyId5aW7jApokzKPFqKtQeUqhdZoP5jaI2NJGX14L2zs/CBVlsOM2Vg6KYl
HTwl2mkpaeQWMch8VxbOnUCG8owKdJAC3eIuMb/mxZqZAaKotOFoSfFVp/Rbaeq6EZCJDOuASlxu
TtzXmthHVLPowk66/wdG7V+XN2XF37GMfy0sNqXz/bhNJCzEYr1P1B8w+DqVaFwJ0h28BTtSO+ey
wbUlkQnTlf+b4i8JElorYgRYxyCt3ocMZgRxrF4vmzg/AMr82gJkmiEafLzTIw3njzdIKT5cKEwn
D2K7ad6Grd7I+YebjUANN7MBg01fGOlqI55a6uRuXniHxNLuI+VzqKu3wTA8BGkDXYtxdXlZ5zcV
aD8PBL1cnBE+9XRZlSeoFhju1GVI2+54iIZH33zpog87hFMzi+ujtlbSCG2eukwQwK9stPdTca9v
oeS2FrN4HcLCa4IqK3hn9X2SaKEd1lQY0zKxK+v35e927lNZ0NxYontn0CZeLEi2hMSMxD4FEfTg
hcVrA7dNMdQsCwxtoO8uW1s7F1ANUECf5csYTDjdJU9sBRoFRNJBRGc/pDgmDK+l2jhl1fxh3mm7
KHN23OfbS8uMaHYeUlyy5wm+0QziVLSumkTVrgaiuYOpK79S2mGLK2jFFLEDzA3gFgjgl2mCAbYq
HwOpc+PQQyppSL4OKLMeJkNrj5c/45mb4EkHFjFTfMyjTOLiIaw8XRbKsutcWqo7wSh2QbJRFpn/
hhMHfmphiY1IvUSvq4K1cFsFu23Fdo/F6jBlcXMFeC9yBLGSD6pWW7shHqTPlxd4Xmya7fPE0zcF
+Ipax+lBCcxcyghCO7f7qcpPqnMtGUgiZWA8Yc50KqfeWO/Zwfxrj4IJORfNneWck5nmelyarHeo
nfx3ABoKHvp2Nwkbz/zZdVvYWayrK72AkU8ZO8PB10rbkF/8XaXcy5tN+dXTaPy7osVVU1o1kj2L
FXHiy1eIZa/D3xY6V9U+dD7/EXfxYWPPtpY2//m7ZMf3wwAxHQzeTT8fgx0aixuP45lXnL8d7N9U
Puka84SdGiBi9+u+5NtNP/PQmZxc3u0vH7stCwtnmBdUHNP5FNT6bQKtqVdrUJvCkPzzsp3zTHSx
lIWDZ3q7lUtN4XqFz1G9C6tHVbWbK9fr7CKx0Yb4MqA9riF9+D8anj3Lu00qtNKfEh/D2oNsFcjU
9oegdL70B0W80m6+VT8Ke+Obrp7Dd7s2//k7i1NTxlIgsWuN+Bord6r/migbtC9bJhZHPfdCcQwj
la+pPHbDW2/e5cr3jQ93Vr1d7NjidINbnNJ0PnxxkO6g/bICR/1a1Ha8YzAsO3ryhqNYc/EwIjKQ
TvxMTrpYEyzpkQL3aueK4WCLHo+xsqWStvbZ3ptYLKkOGKeO/LB35cHur/XbcOOx31rC7HPf7Txi
DBk2WEITfZebh6h73tiTLQOLZzBQJKEu1aB3PaoPxTWDA2Vwr/zoX7o78168/Rw+RE7ydNnoxkdb
UrwnjQ901vB7N8nKXS6VTg4+MdvSdlu1At8GRIdztcWc//zdpytCuAeSjK3xBke2AQJUG7507b2D
ZOo/BhbHCxKdPqmbuHezX2A3nEh7qdNj1+2r8KhutSJWvR0pGrogJs0+yGFOVxNkiSfDJNS7o/Rd
nGnID1So7MBGYtV01O9s0sbq1qKX/xicZ6QXBrt4aCpjNugUiiOGjvHWwNLSIy1DhWzjmK9/yv9f
HcbOnqU27s0o7ylkjn8s2x7+/NhAcq6cBoiQyHGZxyA8XsboZmv0DLNx5orqKYtekuBujF4uH+uV
RZyYWDxIeV4URgzZqStL3/LkF9e1zB9q5v8fpXzj2s5HaxFanpiab/W7sy23BVPHSLy4aVJT6Pih
mN8GFESkrRx03Q7NXlqxfzUuTu3Mzq3vFO4QR8DqTSczKeShDKNaWydgJfJhRf9aWji6mQFDGg0u
U5NHToxej5oJ+1hxBG+w9Y2vt+LzII02KakgommB5TldlS+O8mgWSQ/GvbUzdbJ7ql+Xz8Lqh0O7
528aDZ/hwvlokjI1ccGB7sWbtPQPUCbaqn6lDunVZUNr342CNR1lpmDoyy9OglkOWq8m7cDQf2uH
w3VSfDGzb3N9TWo/Ht9THqc9P+tHzDiQ08+W5FEfhko+gJPvXmrBzqR9UTrgTeIPQ5Mg0ntvabEo
ZPP8XlTrwUXxACYqJQqctsq2EulzVNBsBqgB/9I5JDA+XRB0T76hhSgINopTuOLey4+icDXo9pQc
y+t8azp3zT+8N7c4dr2JxKkwsFWBEt/qvwTZ34XjF9nfS9IRlPEH6VzI904Wt9itkbqkNcQsTuui
XZqLdopq8we5DwGp0dDjVQIvDJCGcY7TLxhZwpBF9TS8gOxCT1DL1GvT17caF4sPd2Zl8fZlcZCE
SoKmnvY16o9QqfQSNIvPiOoJ/dfL12k50LC0tZye06NKSYUaW7HgCuk3M4WU7Lv+Xc7ckK5a09lB
fBXd58Mnebwns93qdi3Rcv/YpxkLiRWZ+1nzMgjNUoHzbXhhPhxmuV3a7W045rTr6I6pX/Pwenm9
f3FI716SM3uLq5bpmRGyycOLekyaT9q06xDSPKDYnNHLy4791fjGv1fhYeS/hevkuNP3l3/CXxnC
Sz9h4Su7ueZUa8j6mOK3xHxoGPLJs26fR1c1I6vRrcHgRS+FD23c7Kr8m978GAHtTdk1DUPHzG/j
4Hde7nXEBofbpmiITp6n7BjX2r0poHdo9k4hPNZNed3o0k2v9s640Q9YPzQglkyq/uAPlt7ea3S9
bQNjeEFdQnS84/xPdY0wLP8bOEN1GORjcLO7/N0Wnv+fnQOS95ellpbOwnsVo8WMpSwMLwMwN3VX
5CUNHX9UQ7uHyXnnGeME5xtD65fNrp+Yd3YXbmwo/UZXY314qWWy+24XZv1BIz5QvUcaPLEaH3rh
i1Qc/e6uta57HwIwyw5lW++1XaB/TWNQv1rvhChxZrf5xq9bDuz881UMOrmwYuokfYuwNTER35o6
tqJSI1sPfyXFPfW9xKTrdA1HkdELdnXjbTYdlqyp/9idmXfmUiKQ3UUimAgqQ6g+u6EF3SHSYX+B
aUT3EHA3s51njbbvJ8je7QXvtqJmIN0VxQtVCwkOiKkN7XRSbg3E0vXHMb8pYFa+vGlrn4UsCNAZ
ZVWYQpYhT6f3me4VZvtSDfcp0kVF+MxZHdTQibsMncAXv7D70d2SR185o4xoKfABMtYCbdDyqxhl
hkqa0L1M4mst5cdJP9Z5eRiydK/0H0tY5h3AFsRl8JTQ2lkCBSwrZdRBNbsXdXgo1MDu+tdYOOgy
VflbZmXU541Puqhm/GNvxo8CZ4F3bklv2qlCpk2S0r2McZt/GgZf3hfYZcRbdUTGhPZKgpBNyGZ+
kv3euEky9Csv/4aVhxGSXgBAMGmS2CxFoQs1SeQqtLqXZzOQqTCrtsgQpfArmSon2Zqq/dtwXPhp
IMBgkvBxIlSSi6cimaxWyFK9f4n1MbufVE14ToxGQL0w9nUoVJr8Zmg58UpRjTu/gW05o++fjVa7
D8dJdoXJRGRRV0Zn9CDZIjwuDq0RmU7blO1tG5qf0Y1UdoY86s5kwPjdeUXmlBbODJHbZq8g/VlJ
dXEU2kA6CD26n+rYqHYLe/dBFUdKwXWr4G80pZw2XPzaQcbnQQVCDwRA7+IgD4FY+mEaUxZJsi/w
rz+pwpvRP3Xlfa18vrypy7r934MFYBjEAf1FpMYWkVtiNj3cLHn/onp7S71Gq/TaktDbCgq76P90
kA6CBvsy1r2TGgKo4q02+hJW9P8/gLAYeV2agUuUZdG1/mQIZf9SqgdvMI9tGRxmCdgi30F+eFtN
11l4k9LJ19WfYvspbyE4LnXoYr5mkf94+WusHXEdPme0KlF1IA08jTC1bNI6VSv6F8H7XrY/R+sh
LuxKt438fjNAX5Q8/lk3jSd64QC3QVSf2oJsLO2DrO1f5CZ6A4Zpx4ZODBY+6D//j7Pr2nEbW7Zf
RIA5vG5GpZa6JXbwC9F22yQ3cw5ffxf74M5IFI8IHwzgMWBAxR2rdtWqtVom16EA3PAraKDlxb6y
OfOmftnzeca33UXwmF+CalPPznK4UH+bxZUNeIsxNGDT4XripaPB16touWkC7041+li0qdTMgkX6
dtBjXoPNkqu7SyLuRLopmr0UH6LmCLXe2gx7PUOXTpnvOIordDTSw7jGxLS4wlcfMDtaZZMU4jDt
NiFgTClOSC+llncSQR7egFpMScWVGH9txNMHXSVP4MJlSmUsMx24p56rNkWi7aVmLf+46HNxgP+Z
2dmzhekgoaZRzOzAVA4XFQaLV3kub0KmJ5CxQ7Zm0nsLLCqRRLIfH5v/sq/+MT7PsXo9r3SDiEHW
sXWQZT03kW1X383RPVfOStC1vIJQRoSrnyQbZnuY8Uok2SvYUpKPgnXq6JwC3zm8CN6rtmJqeVIn
4kFhsoZ35+3ihYHf8yFbdpcu/d2FBxlM1R5e76mB9jXkwjLP+pPVf/6XyUQnFviqJ3L8u+gpq1O2
bnFIG/guFXQ7loTnUg6tZZ3RSCs5alNvmtoJfj82/E1VfHc4rwzPXAH0qtQ4kzocznHDBS+gqnRH
FnCTHHcg7sFg0i/OKGFDiNn5kMnYdN0hr1VHQ3DX1VSHLOmGipegOBXsmfca0B/byHX1SKo1fEsi
0VHblRfldF88+uRZlFAVXd03GeYK3ELxRkWGze+cmlnrWVyaGqTVwHI5cWoi3JvdW0HfZc0IsYoL
1Q6SFZhpowtVTpJXT7JlH/LWRgxeADAPxz8rVysvTIrGh9EjmeadeOaAF7ycHUBkti2BPTn1o90J
To/3/eMVXDgawO+waAICxzpeI7OvRCdywOXMNBt2Mm5771kSNhBBNwbxWEhrDIfLxiBMALpheMt5
H4YXjn3EJBLOYQoCZMcXOigTEDn6xaIHP23pSvS5sNIY27/mZvcbIOMcqNzF7qKRcu/ZljL8T5P3
j4E5gIL2kgStcba75HGlF6xsDumnv/VtaUSPW7dGTD9tzNnGvR7O981z5RYKJu/EasBwdhJpV6bq
G7fy6MdnV6SYC3WUtvhxnp49AOF4pUK+RdykfmGUYm1U9ZGpiVJvVJwUr2dB1CQCyVMeS6/c8mF9
iIa1FPU8/TmFOxgw+uyAzkMv0rwdF/zLvI/+NexNNjtpipc/BUM8KcjXvKKr3RB9tJz0G8G9spVo
VaZEatK/BF7/5xvQJ4kPAPoVWlC313kr5o0WCNiyefEc8C+opUMaXPZ9XeQ3j0/ikkecyF3+MTWL
M2jRZ1opyDgdhXIsUqd+L5APHcJqzzLb8FcpGfTggYfFW1OBX9xYeDl8ZwdQ3JrdiELkeWXJMTDc
ZCphtA5axT2t17bYQlgzPXv/MTP9+9X+rfo0p4PqdRd2cNRwsNpql+l9XpLmw2/ssjk2O3UkoCaK
B5BPpp/cygR/N6/d7fGrD5itZZ1ztIylAMngTW+1F8hvhCQyG7vS69NRsgTrB0NG40BZMhhPbezU
em/XOl4RmfO8stbTWt59iiii21ydUg9z2hbfG5IG1SQk5OKnHjrlwKCwIBMtjbh8p9RG/Ecq8aV4
r6uaCKPujU9a81Lrjffx+EPmhJz/2d9XHzJ7UhRRlo1JmCEtdGwz8o75516qxKkViBPYCZRFY6zI
i0L1Fu9WvtuP0QtXWvWoV1Fj1IUFBpDoGKBDNf1LOqn/fBmy93jgTYnmOZF3hRBYU8Owvwht9h5q
xddQ74Lk8/H4F9cB/VgTpTwYo+ePC1WoB4mjWIe05xhkdUGe7LGhIZepmXk1GC/X8IOLZ20qJAI3
DYc7P2spKh5d0tD+ArIPuhWqMfocApqu9JMvHrUrK7Oj1muCFytcgbmLGnEP0WJ/lwtBYGVSrZ0f
z+C3lNDdVkZpBcGOBonzOUWK2rBpGdaYQsRTrVVbw5a3eRtN8y5jBXb+jt1i9b8MumG3lTkMx8z2
92/RZrC0H43lb3KzsTi7s9I/waek6FWzwZ+teQ6tWF8LCJaCcw0P9X++dXYDgJ8ViIIcNwDlA5IN
pOeQFfAO0PyJeJ6oheP5L/Xhf8nE3Zid3ewe+DhCucZWZvJDyP7IvHMrbNT0KAEGlpxyDrfM40VZ
XP+rcc5ekFmkclGgxv1FacNhm/V9aWZNW25kNVzrul5KxmBwSGFN6ow4p7PBlWB5Tvyw7C+Z2W1r
i7fTE2cwv+TztLqgxd/LVmpXzuMBLp7bK6OzAbZMP7UlpLg/mc7bQREs1PMyE/dlFUgkyASfAACs
rIR7yx76yuosoEzApqemAYbKd5nZO1I9Atp8LB3oqZXpAcxHvIesrskka7fG8nr+M8fzRyXXINL0
UNm+sFJ95PFuQIFJZbqVy/C/HI9/zcydQQyluKbOUejSkOY/RZqqt+w29AivfPkfbRoQhTsza7Hn
UmkCaX9+4pJE67Q0B4wnHh9xDWj0LiHr+ImmK8iZ1iEUc0MDl/FG6ke99izAk+0y9Q0gkAyRO1Xp
h1Z9FsqG+fSZP3y/A+eaLotrT5al0tnNx822N1cybRoJOEqJZ/rUrprnml5U0Ri6TYLWAB3i5Zkh
RTvaqKQGxZH294ndG/uznc6EGvStGSx9nvp6aCbZPlLMOi91JV+r/y++l+B3BUjUgYFpLhrHCGnb
iiW8hie+84MjNx8yA7Yd+/HR/S/L/a+ZWbjpyX46TuCJC2UsETQNKIWI6rlOjmj1MQs0KyHk4QEV
UY0Ye03ChlABV8sQfySKw2bHnslJHO64qNX5kFs542tzMPOcISMWKt/W/QUccboYBXrqWRKTPTer
BIjLF+fVdM+cUe9lSsuxDbxClFk03EfaU1HQj1w7adRJ/Xw3sh/C+JKwW1o7XtMY4L3cMuq+0NYA
60uDBl0BHMYkRXmn5huqQd1L2YDrRSn6TzFsJztib/S5zO3bJJHWZnnatPOY4dqgMHsK1JpIgwIg
Av+pkk8CWxMQ4TahFWbbhF8rFyz5CpQWWZA6TyyJcwYSdagFvs88nOBPP/tZBRsWdOFNodjdz8c7
e8kQauxI9vAaWoLnXVceI3XqxGR26YvCGHNcYkzj5mXnjFl4VMW123qhvgeUE5KakN+b9KVmN8MQ
4X3utSiNjpliR43b9QlE2lpdbbaCttNybiuEf7T0L7tav+Pya7MzJ+hztRBJgTJcQjCEVNuweI/W
OB+WtseViXmNfJT6IUsZaDK21XvXHsuyh96eFcYiUaNLGa1516V1Q9aUAwoBiAxwANzuRib0CoHJ
mOFSB0jjRHj2Kc9846hd4wSoFP7tJkHjPajfcP+h2A2lvVtjvlr2NAiggikCsFJaLf8p/Mh4okQr
fuP+TN/amR8xNaJx6MMOo21r5ceovOfoBX15PJj718ytkdlVXrcxBBgpkDFAOhQ6L3rslskG1nps
ZeHhDjMQT5uqP8imztPbEDsc2BZQ+YvUc3qv/kT00/PgpDVHxvArSIu0m+ydD7+Y4TWRdsrwNSCD
kAeMIQE1UIjUCepfQfhbBLRh2KZq7vDihs8MH56mazooTaxMy/3+vf3e2dwDLR5KSgfUWZKdhvG5
diqjlQlaWWR/BTW8Zmm2AAmAKmiXgaVS2QTqJpIKM/Lf0Jens5QFWmMFs7eArcHI4CCQDkN/Kbq0
b3cvBsUEUa9hZFF8ENrAqXKzbM+90JOia84p2IJUq6tY0kUjAaiEiqyOBlsSenbNbppW59JPmoKP
sENJacOvNanfx8kyrnnUP8ABpqI8PPu8rgVNal/xA+ognGeqZTGQKAe/cBvR3yt7cuF8TS5FARIO
3NB3vFZCxqkVYD78RSzhonudQ69XZirDWZNeIHWTF8dWDkjEnEtfQhckkbLnnHmuATMK/1BpRwP6
K1G/FPS9QbO7eYcIJdP4VlavbJCVz5zrhPhcjivME/lLK0a8BUpas1aKcIuEa3QKhnqtHeSb0+DW
s8P/AeAyUZlOxbbZEwIUbHESAct62WUE6bSCHGX958+fov7ztH97e/v4+Hh6+ty6SLGRPx2J9a+/
XhbYRx4H/X0Tz868FTQPZLkDTat0CfbAWRDZ7i3JAiPSwbdDu94JtmcJL4k9OvKGM7OjbLK2Qkm8
pe4qbfe9f55UyJSJfx2yG3et66Hmq3IMzbOLBGACsWoITvkgt2I+KmcNoriQKkdZE/4EDCQTVHiu
PMMFVAnLRpEv7Db40KzRAanLU2rK4Ah/PMHc5N7nCzzR7YBeEj0rd2m5gRWoMDSafMnIcdDBDK6/
H33yWySFcdp/bAPSkdfHJr+xK3cm0SYFDpkpfpuTkilojcjBRS5fjN2hPF2O1g/rYMT6oGsh+Wlt
jmidJheL4Fp5qU6O4+jO1jRtQjF443m34lcXHoSY6quvmcU/wYiyOZvl8kUhoZm1RuUCyBdeqKPr
xb7fxsgmbdegTWtGhVlVGTsaQrQ9pgAPzlf9x/CziE3hTdiPT1A0a19rKEmf/fPKvE9u6sG8zwGc
bEjxBA8KzLtxMH4cjtbxmBrWMdAZ8qMgP6dJtxKozZFsUz4ZmPczJfonT7Kj8yydGuKsbIS5rgxC
z2nqQQyDV4o2cePdep8yjWV/6Cv54h2al4NV7uPQ2r/xlmba6PvRud/PwHf+GbbKGjxxcdNfGZ5u
2avSBVSAkB7mYXjkDF7PDtq5bO0iwvvfqoX3x9O+kGXCKEEQ9d0XLaIl6NZYD/qOLGRrnLCEjPtW
c7sR5B2n3j94b0qo05cAwmMrU3sfAgMaDIknMEKhzQA6RLc2QUTMdGHvq5ccKyqZbm5nzsqw7n3z
rYkplLmawzSEknLnecqFtcUtALcmtUKT0Vvy9oZqmiM6q1CMNYuzkwogQiPEPqNceqM1Ot13mKdy
F7ncC29kFjaokx68levxuyoxOzMgcgXQU4PEMDgXZltU5oqB9+MKowRHfrsLdM0s9J+BAb5yPSYo
/1uZlZKXwi62hV0dgIawpjlIbJ+w1ktshA41enKS7JJQkz6DJZtEZPr6Bn/L7dCICaO/Ab6odztp
Ex+YTa37lqcHmwI8+WfGUldGtLgzrgY0241yUiYho5TKxcgt/9nNjmt9fN8FgtmUAZGugp4RBKGT
Iu3txlBQpq+TVlEutSHqws47MS+5RS3MmDk60Y/AGB1/W9ncW2WVRN1lVrALSG3XdoRF9F54zAPI
vR3vqVv3qwtXIGo1eL0AW7lA90DVNkzVOFQvUJkzG/NHuVGscc+bxL/Eoe69PT4jC6kxYCOuzM3O
CMwl8ZhS9dKY6E8HNN9STOSBiGZ+ZkZoUTswEVMTxXhsd968OV2sN3ZnJ8X3qkAsBQxTttVtvcme
QtKTFjQCb8Wmtdsnz3xscOE+/UZbaxCtACvJvHdzLCHETeNevXg2NQSn3mFhLdYpVu6cNTOzYFSA
aBiypjCDMNDpN/6zZlMn15WPx6NZAE9AmwXg8f8fzuzZEUPiWSm6Tr28pxs04FjRMxCxL/5B3o92
A4UMBS4SSc0Pbs3w9MPzowPmOeimo5UKfK2zAcoI5bNYGtRLvS+28qe8jY3SFA3FHs7RL+n0eJjT
5psbg/QCshciML/KnH2HpV7BdW2gXYTCDEWCGwpFNB/tAWv6HEvRLLLP/1qazadfCwHE8Kh20QKz
06UAuNZ9JRhRc5bNjtP5lZBuusLuByZD3QLsQri2p2105ZkqtK7UY5Jql3RPz/KZN9Ykz5Zn7h8D
82o/hAS5wZsMyAfGATL8xd+zlriy2ZdnDQ8NaGVJYAmcp+8BStGUVi60i3hgP4st/1X+AZGZyb/w
K2/KRUuIEiZwDppUkcS6nbAm8cRGqTvtAvqM4oX+UiCfZqGYCXbn8VNZ2XaLl9O1tVmOo47kNpS8
RkN6boKLoUkme/afuUO5U57YSC9/QHqST8jaC3/B8U2h0D+DnHlyigZmj+dgVjuC1+AsfnG/mzX2
46UL6trGzLlqWa5wYdRqCGiDlnSf6Ag7ln8yq14hz1ioNajw4ej9wWsUjUdz2AEXelBhSlLvYkQV
iU+du+FPg6FLerXnzG14jN3Hd8VCoggGAeDikItBk/GcRTJm25RRaxhktwop7ABPUmnXwH8GqAqD
Z57wVgIMgKBDsFRvdt3PVRaUxbm9+oLZ3EJ72IeYFb6gNNDQ9UwUM7CEn5Utb96eeAPkHh+xS+01
ccX7uwQ4iKl4BkwJmJvE2UNtUMuEAxmUd1HY0fL4TVFy2/EPU3fW4wlesgO1dMwtmBIniYTbI1jK
RVU1ecVcWC3fIg79VYy+4oDyrTVzvmdXAoTp125uSBHJBQ5ZDLwQwEY1bx4bhAgyH3nEX2IGl3DU
lamRQZ3B5IVGWIk3xbt1QxoelHUoR0E9a0LQ3o6MDwCPGUZBujDjE1ds2Xyn0k2uEQWdaB7z5nlf
IZRM6IEFzMQ/j/1JyojEu4jSdEWw+y/W/2wcxTvnsT66HCrY+P/v8jPLHE09d6XOoufJ3w09FMc8
y/ONpjJqNC/IkE4C/19CmrcoJnVrygUC8wQ1MLePdoK/gtC5cwkYJVwo4spJ2PDO54iQZ0nS6UWZ
BqpnFtUAoVMFaUQK4gQzDmnhBHzum0UzeCs7Z8myKk7M/9CgAdnxtLOuvJ0o9WAHZEr5IvcM+rp7
8Mv7Ap9vqh6THEpaYitVlD5L2rBW6F9a2qlDCYlZhEootsz8RseUhQ8FBRnwG+AkOMJ40NiItlLq
ChzJD0lgNdkWROkyPYz+lqrHVIv0gjuwnc5yTsDoI8iSf2rDbhytqiS+fOIaoDHzH7zvRKopgKq5
spjsNf4TFoek9tDDaTfxhw+JeIk0ka7u+Pd0K4nPrDpaISVeZ5XqXsDfHh/O+zj+eweD1UxC6g/N
hbOByiI4S+sR6ThI2Z7wfiqBPQaXZFPkvpNX9WCUbcwbUSm0m0KqnutYBlfXUJx9OWkMnvNUXdI8
o0vSP8k0QujFZHotJEpIeCERSAE+PNKmSr95/N33AJAJa6cBmYZ4FkOYx5NCwHfy6KuxK1RqvAHF
X/LEM/ImiKFvEALA3vZQzBO83tJynDWExLklJfRvxa1xXSmSBJliPAanTPL8cmszAOVpOXqXnELK
oeayZ4ojK5YdAYUJKbCSkVyfAuU15FZun/vkC0yreLmDahyiGOw8FhQ9WSjYkvXdJLO9ThecjrNa
1u5qI3S7egs4puT9Fle7rKYNcXvBwizGDNkcvIOluSSLHGUCG1Wp79JGU02WQbmo81jPHLI2sKuQ
gyhvW1XOGHjilg+Y1kJfCWnomBsqhNtNrSvqtXDy7m0hglGF1yRou0IfBFH/7J5oa/Cu08p3y0hE
po1WusxGkj6JZVulkA1WA0ihEdWFams+O0ITrUqtOqR0ow78GkLhPkmArwHZPMrqEK7B1THzdz5l
wxwUG77LndVAT6LD8IcFMdeoo6GU4p0lGl1npqEpeEdONCvfAjQnEwvCJsc4+8XvefR/504Cva2Y
UFTHvobWlug2k0yF20mCoWmviuuLusKszeMUns6WdkpWojcHfhrE1pO/u7pvEwniDFnSYUe9ejIJ
fLx3hX3y3ChPhaiRqn7Put/Djo52Io8r99B3hvbONl6fqFDhTzCJ3NoehI6HtkHuu7z6hMvDM/yX
gQE0jgT5tlF1vnUi8VRLFusZvFF+xs/sS/cqmkNvSHTH6Yop8kQ4SZdENTrPaBlTA//+2qVz7/Cx
tFcfOXdITSEpQZH5LugStSNT2b1gCsrWP0ioG9ZHzhR30JV/F3xHeWZw65cGp7PSyjJ9F4ZmUwVm
BJzCCcQ64Tdup0pAZ2jXSKrvVl1kZs9D8ZoWZu/bXqbL3u+a2be5XTQf6UiJIO6D4VfJGjJnK8AF
9RLhUhs5htaEPiKUtQmbm3FriIw9DmhNeIpjk3onCGWIpclETqMRLjalZ+ELFVLvrL3UdFOCSqJG
cpf5LcrPASgIGu7QbMf6Q9FID5nXcBOeowFyLOm2ltYwnN+0548GP8sjiEzSigmEmlz5UMkWmh1J
1b+E/kFr9Wgb0reiIKmTRG9oaYLTRnP+R3qimRNJxhjs/dqSpTe+N4Yv2d/4zIsIZHi2VQajwY2t
VUfZi4lQvuC2IWnvog19mLpH9LA7KbIFPnvlhydulNaNo02RHoEyDCYN8r2sWOJ4SPNdDFxpSFpm
46t6jsJx9pqWRq6YRb8r7VB5zt/RpPLYEy54cBSaZAD0EaIhtyLNEuKDUtU+y8i+W0eWXOjAxhf+
Bkz4rQGwVkz40FZrfThkNdrVTLS/VXqKfq6trOrycBDXRD2W3NLN50xB3dUlEqcQM+oqz3eHQyKi
7deqIqNDET1gSRa81oMuiqbIRobKr9FpLJzOG8uz66uJ+X5MRMZ3mZQkSQyeo1zXKoVIsgVmpTJN
CDrOV2b//smP2BjRPy77iUMY9FS3w0V7tyCWpR+4NfvEwPPQsT8EvkqqHHiKdKJJNKNqIGBO2nII
mlsVxzEYNpq6Smt3987Clwj/aUSa8mvzluuE5nwhNkLgZqrUgaQv1J6khu/tolU4vRuqdF8psXrJ
uO7k12y9SzW/N7JkAClYwPHvmdxo+sDGkcEXXPaVM94a1Pv+aY8vhDApVAZ4kOCBfu92rtCPpIRJ
FYRu4wlOGVJDU0odUPZKsfPKCprWrJhNSlsoyb1Q5jUu91ppRQrgyj8fn5n7IiWK3WDeQliIhVMV
eXaRy7koDHKSRa5sR4A0cW+KNRxwWUWiznsbXnJKwn9ER1AFuY8t3wOEJstQ8xXgYQFhlGaxSgss
Bl9pQezKxVOqWaUPTh4ni06K5wryL6ockop4aLdgn2rZrNTKSD32PecvPRgDgnSS0sgANH3vWCCr
Y09X83ALU9ACrHVB+gpUcMUEKw/Au/TS7JOnsOHqRHNiLDKIuyKXlxPB7XENWbSrKqB4YkiIlDTV
xT4LVnztwm5GEQ6RCPQ1kMSdZyeYFBjfkC1jtwQkYl+tkdtMW23mRm5+fuZGQr4rgVPHz3PDkzK8
dl+KsM2fWlVfS+x/14RuLSELgX4dgJGQ+0aO6Xb2lDLxMiGIYneIx61PD+Kw5Url4DX7wi1G0eyy
j3xwWh2xhcGI3uXxfrtPgCK9A4QLuFwgOshBmf3WfMIzYuMFXuCW3ESDRTsSDej4tNr4kJaUJKXN
rvWu3O+XW5OzwxUP4IriWi1wJzGRiG9ILHBowPoYR+k3gyTT4xFOA5jNL5K7CmpeIAsCpd7sQPVJ
1oOpUgldIehiI2jGirAZqzOdEumPLd0X9TGXkIUEsk8TcGvMI/usqPyeUyh1s3Q3yM9+O4L2B71m
/G9kdKRP8JXGqVlYHCXdXlaPWm2NB/DzkKYiKb+L1iq49wAXfA94I5FCB/v0JFx4u7ZKnVPKMzF1
a+bQTfQSvJ4wL9KzZzEjydNNclRRkhxIdRJcTT6VvePnSPNBVi5dmZr7utL0KSLSB4CLTgTps/OU
s31SZuDKckvxK88vbflcMSchgSRUYPohkT009VNX6g0BtWJx60GuD+El3/BQpjQfL9PS9psuDOAv
UfuBs7mdlSgr+o6DEofbCALCIa1J7VKgNXC52ehQpYgNBAlr75cloyBnAqcP1gKeZWZUiqqAS4Iw
cuNAVR2xrdhN13xwdbsDCmnEE49qKy+mhQzIN38CVh4C4xNXxO04h8KDOMeAWR3FX+KwGRQOmgx4
b4gVSc49gvEqNLnGVNdgwUsHTgJvD1rw2Sk7Nguz+K7JKR7h1FXkdjxwYDiJEvS61OW4cndNfmV+
shUQUHFIsIDEb95sIzQdOyhqECHBAfkjIcTlteJkli5n/trEtKxXrs3D3Ywufxq5QcURTo1IMyJu
/xIAXXhl049BINCUqqI97Um/Uppa2jHXpmfBkOwLGsKhInLVXFJAzdIzOo05QJJyBc9dJVNBO5Uk
9t+fDQUvfPQuyUA8ziOwMQi4kdWqyK0HiobZiycURiD4Ou1znMdkbYvee9lJHElEwCMBJwRPPpve
rI2CMcMY0a7KWVmn8lBR74vtyI0vED2flByUyPARqzpckwMZRtGqKwZNaNRMCSoEdUzNCBh7q6nk
L4UOAqitmHCXjPxqS/t0Qd1tNpSbkOhGexcYfG4/tQYxRp6MHJYj2TUS0q5o1SOq8FRBD27cojWV
rexoja9ncf9hisCrDgUzZD5mNzibSYMgDlLkakllgMobuudnZtST9IJct1BaDV7ovbqrWAM9v6y/
FgVNR3U+aPTQTbVRDaQac7aZmvX4fOTz2GWzNjwwmYoWajWOT1QM3Ag09sd0hIKbpHqJPuTdx1/v
ReQvUHcDQhPq8t8x+tXZkwQ/yvu8jl1QE6HbdidIRleYYgpKlh+PLd23jmMLXpuaXZVgVoUAlFDF
Ln9Az+XmXYmt2jPfmvdQB4GAGVtowtzmka5A6i85Uuh3Of5RXq1G38e0QPyquMwgRTkJWs+OPOR4
hTEK48RFeroyMp4D41gEiem/d4A3ZmYXdKFmcUK7KHGTkaJLeQuuqYDfgT2mX8t1LryjbkY0D275
wg/YRoUp4czbY0aUN/UD4skqVGD02kQKLLT6jqD2dV5ZUf5+5wKrDBAgIrFJSXkWb4DHn7ZlmCcu
4GYmEu6fg1sdqPWbHitiUUMFuKQzqpO8g/jrsIP/WAu+FpzTzQdMH3i9ewc5BEwxTdySTTUyyFps
+tGQWo/HuZBNwQRfjXMWV/hiBuR+niVubsjeqekMUMfxUOsFF6bF8E514cutnDorVhd8043V2WUo
q1UJxRMMTjl+lb8SgtpUZIjvvY5M8KbUha1uDj+fHxtd8BWwCSpsUNPhwfedaLmaUNbnfXAY1InL
RHhRghr1J5wGlCyaNtLDNmTspuN7XUyzNUDpQup5eo4DUwNgGXKqc913VHB8FIqa2I3BznekdZ9z
cMW+2Oh+znAAY0nFqJ6n3Nurz0ZDTfo4K6V9nmV1podDlLwGPm2/Ikar2i+896oBqei2YUDJoall
gPaRAkyyJSfmpcFSWRkPvjSCRyQsq1xGMaLTfjGQDpasPsrEDClFTTK5uA9+Cn3oh0bT0zI6QMi7
T/UsleERRKlOO+Px9C8e5YkEDF4aDhBFpdsNzWetJBV5EbvIJNRMa6gV4XzQI3jPiqZ3ewkFa1WP
QrBBdTr6e9HZ+vgD+AVnBJW2fz9gdqRFkU0pRLHwUKZOI7GAkDYhpKmjbQU1dkGPwDj7C+yUvaUC
XorSiBVURNoxDRiW6z8l8x68Ypbj+qX2MeMh0ZJzIR9QbfkfPhNQZ9CjgnkeGZzZJd6h8XXI6RiD
Pex3+Mk6dM8EIkh5SytsjLaz5JK0KsEjSS/8Ri+ld8Z7SoDEbnWtjPUewXm08TwTZcqI18to0/ab
MoTHJ4VC2DUdhXtqL3g+EeVzYHyB1sTL7HZVGyTImbHnYjcbnELeNUVEosBCflBALzMVfjddaNbI
7beUI230PoCB3tuGUGCJ0P6DAmaxUYVXbdDlDt1sbwN9GQBvSIyyYEi3VnRfugHwhsJDHu/56el2
+61MUIbdQLXYRVW/NfxGzo0iGTyiYcpNlFNlEsdJ5pQls8aOtfCkmZCC4E2aGnKgcHNrGdpKXhHJ
ImZJZn2n6oUKQINhfJKSIl9xzksxAAqPkB5B9A3OsllInCuFL5VjiAtd4ETwWTeDSbXsFWWeLRsV
a+WSRf+BoBYq3sDo47/ZoWIQX4YNeFxcNkGbE6dZtCE1aLHqizxYqAeEb9FoDMGa25oui1lgKVyb
nXlHTw1CjxZN4hYykYuTIh0adqdaOKBMtMt7eyhXHjb3KC5sdJD3IrOMoisAZLMl7KWi4gJI9rlD
ixwEkEVQy/rJA6xekYZ/QzFEPQWIhqjJDEZb6YrFwpMC1K+By3r8ww1bT1z5pKX7DHgZ0NwqgM6g
Qn27qdiCY8KGYRAbBVq7BQ8toCO1dOaZSjpAhDrYcVnh6yyThHoDxO7K83IpPSDgitLw8EJpHFxZ
t+YjxQvAaR6lLkSJiEzflQHVPdFhlK0g2Glf27H/XKqVGa5JvS1G2zDKi5MOBHKPsxtS5BKgiFpY
7iTSF88VmxoahEE8akZtopdsplfyW1vv0ctP/MSS5ApXI96CuYk2+5FDIS+ASCd4xZ768FWNDdbT
wcL3+BpfOIbQaUUIjtQgclbzY8gMtUS5hEtdKFXrjLDxqxacGAdtDV+zUB8Cggkvbm1KT8oAidwu
Q1E0sppHQurG+/LMbBJS6RDPIi8v3MuvkvBrXI5LOcEbe7Nd141pW5cB7GXkEFjin6lp4+X3+HSK
9jJ5y6Fn7lZQS1z13gsn/sbuzNGkKVepI+VTt/2Fd0Ak7tLgM1VsKctBmQEVp1IlnnQARxfbnytm
5+FzciOOzB6tQ80uy80sXkGSLpy/my+atsBVQMmMouzh2Zm6KJJPXQK50bIJdn1PuOB31a+ShSza
A1SNBT8lmjrn7ELDEIdKlcPe0KN90kGylWwyOzj3WHMg63WW6Plh6pIx20LXnY4YX8nO+z/Svmu5
cmPJ9osQAW9eq2C2weamJ5svCHaTLPiCKdivvwutuSMS3EPEmQlJ50hiiIlyWVmZudZqyePPO/tv
p8TK9y6xyX9/x+r4FT0gx7GDHXAEDQlxiIaCMAGdK/bde/craN2wREtrRQ4Pd8Pvm5ut9OulVPAX
+6trvC17rVbqZd4J2lnBQdiEeLXwNBgPPMLwYzwKE/eG/f553JcqHZ/trpmHkqkDy0SCcXd0MghA
9nhk0zyCvEXgavufjV14IH2xtb5W9SHJ7RhjtK1jDxbYVFxH0+PI3jcbYy6liL6YWl2lhZ3pfNIw
LO1cAF6DTAyQwf2xHfC0JY1+lb4MaFE8RVsZ7cue6999tC6sGIwhqIhxoidlx2vScSqf5Ed5PmTv
6MyZM1cC7Qr36jvV3MjXXHTOnyyvfBi2zzDkM2ZX1m5MBa10qT9CeG4zOL7os5ZUNkhe0TixZtNo
BlPSTYaeTkM6Lj2Phl8oADuAAX8vQXfYWmo7md+8qk+y0VHZ9p30CvnJAkVCp9liL1+2zPdj++/H
rNxV2Sl5PCpY57Q69bE34l0jUaguAAafo2/nWLjSVl7s8i7+1+Ty808ecnn0glwG86wZoZL6Aryo
+jP6ipVNKpH14URFCGz/n/ShVkvajOPgTJoYQ7W5QkuNSfGo7K/k4oRHnNR70gZOZu2EvtlbXUdD
pJjDYEAgins9QPXpmT8gd+FGRBAF6MOYvBVufHJ2P7uF1RXwX1bREwr+HiQT1kemUdBA14pmDKf6
mEQNiIKRC6t/NTXRojc79/Uu3ohjVku4WLSAPgLb/NIBipD76xLOdZPlXTlAd8utTxV5PWxhHpeF
+bQtvxlY3SatZvaSlIxjOGgnbsSkif7zOfsygtV1oSHpLOsdRmBmozdkKe0qAvaBzNBIrlq4LypW
uT8v0+q5tx7T3836ad+PoCHJOgkmlRpafMYJDwOIcWyszNpxf7OyuiMmlkdOpUM1DF2Avvas+eJ3
aBymZ+FFyEbyp5/HtL72/8scHhwQ6URCf61qKUB9XOgDdvxA42tIe+0ha0l0YgStbwS6myBL2gYg
Vwyv5hESbRKwqAXAxW8/f8alg47l/P+f4ayfHSlAX3YFMfMwS/f9xMismbQGXKHvTJKlrsw6Ys1U
k82NsGfZh9/36b9217Ody03Gegw/31f3gxf96sLqVt7Yq+s7cTXJjry6jEGwks6FAzU9uwVFvqt0
RB2SRcH9pe6etYR7MjosufNbzwwyIQ2EgteQbaUQLm/ff4e6elJEYOoF4TmGen9Nt0gEN7YR0kZf
HUrEywYs1/jlTNWJBO1ikLG4ZnwSGGoq0RZx/Gy5UXFbxx5ojubSb6GlUpMcncpQ9u6CvvZ5H+31
rKLzHAC9IJyrFpobP++zy34PWTQUkBZxqtVtif70fhIOjnAnBy3a2AC7dlBb9CLF+78ZWjnYxkzt
BkRpOMU+9K72h263Jez0P2yqf8eycrHSCM2SLMaREWBsSHFqFd8iihu/9qA0vHGh+U1/HtPlQ4pc
CYpv0MZD/8jXRbYV1ulRKo9hoqBFEeoLjWhI3r93aNiwAKeOrlLhd8lWy8Iqrvvn9Hwyu3L1Mygx
jCLGXI7yncM4yZ+YHhGJbZ3Siwfkv+18S33EjmnLjQ47mvNq50F+LfXB9AA44bKD4189e2ndqtfI
LFT8f0K3UMEXwgDkMGUEAEhGofFrlXpRK4OlwMnASyQyMDuSN1Qf0ODwZxDSq0nvS+ODFO031nQ5
9d8c4CejKweYd4NAAxSMQqv5xpbQJRgDo8UP6GUwjCMD2Z76qFv5XsZ5jUu8ivhGzLVuj/pneeHe
kbyygH9Yl9AVaFIN6qzA9RtFGWjivtMyT0Tti1L7utx7nTXt66FGatWNQV1XQgonU+56gKXUmO8z
BjWkF8s5dXl0KNjG9bBOh337uGXPfLrzhwaKcuC5g18zDd+IClc411EXaKMbNacBU3KrTPsKgvc/
L8tykr6tysIFB6eMSG39KC0LXkTzsJiNGJ1ZIDSaF+zUSM7rPBqebUv/Yd7vn4F+srjaB9oUq83c
waJxJ+3uo2vlMB7U69p19slGyHHZcX0ytb4NiySP6xGm2sJT/PvINV0juPIg+hrkV+EWE8Nlr/XJ
3OreK+ukTNH2PIaS4k4zhaKnGUofUuFWNyXdSuesm5W/zePqIoxtJ0sAtx/DqjT289ztWI0OW5UY
oQlyi/jU6gp+9KghnVkiA8AghohizozrqNH+N/Hqgn8EaZYD5e3VkppQEOMVU/EpXaD2J0O9r7SN
bfN9n5pA0kGUx8ZrGEC2lWvmbTVqjCtT+IzWCA8ecSuw+O4TYQCVeuRA8Teot349f/PUaslUwYDF
ynupoS1I6JDPSHSvrjmUo3+pVb8Ri14c06J1Bh8McNgaJxOBiVHMqOOE2vOA/q2UQrbgulvaO34+
43/xZV8POYb0ydBqfVRZQDJvgiGcbpWK30gxarvpUXMVkhwsb/SSfeu/Nx4k0GoAEVznevh9t6WR
dXm0QOah0IfL5G8l6JODAyDAHI0GE6yalNGG6kfJ3Wp6+H6BY6BQhlywwPh9a94GJ6rb0szNKSxs
GkHxw649JXXbTcLhi2P5ZGd19jJI482Nbkxhei+bpGwCqSDNUyPfdCrfiIXW1X+c869jWl0MkpIn
lZCtKRz9jNie8MHtE0As92DT6YrMoJhylj9o44EdhWZBBf92KMmhoQu7TbQZgX8PXr5+zyqyrTOH
Z0ph43vwVMpTPzJbKPRtjPqyEVBMImAAycK6d7Qe+1xjA4yYui9Q5p1mrKLYcFsXHPYylH+trGJn
B61/lSnBip4+ldbtEJQQFkYMlGsvA/Mcq6DaaGyM7PvDAOhBiD2D8g9HAefgq5/RY3uCFg9sWpmf
On+GNLDEVeVQB2Dkn4/9hU2K8tpCorxMIyo8Xy1NSqFrVVuPYZSR5j4CNeMxOjcH5/pnMxeWChRr
5kILjXc9tOK/mhGKPTlZm81hlcqYs+5cOeGc1N7PVi7ER0haofdjuWNgZH0BdJUQ4zCnc2jxM79t
wgqjKqqd1hG0AY4gjAfBeY5/2jD7fbkWZgEQUGATKua3criFgNHKSozOPknkXO6FL3vcm/EIkrz3
ztdiOoH2Yyup9X3pvlpdfv7JVwL5Mw+VAautblCVH0v01IzU0O5ZmlKR7DYGuQQmX++Hr+ZWO0Vf
YCGGgLk586P4pDfgn2nu++EQ3WZ50FmSp2uetLAsx5Az7H//38yvdxDLTOgnimIOxR/7YUDHEUcV
2IdmUBMwH4QSCQLwrerBxrquyVVFDewHL8s5LJOK6vJzbT5NzzJyQcPw8fPwLluCvCsQ1+gdsVf+
Um+7HLeFhG3S3aXSgxy9xM2HFr3zLQacCwk9LOOiSY7+AmzWv6K+n3aN7fRdUk3xHKad5dZp4mV1
QnDhSkgktr1fc1pFOaDH4aRIN9VLL9oNTmPl+/27fAFkqVRj6VFed8TPOZp1J5HPYbznnohdHu/Q
q9Z40V186xwiegde45v4PXv6eYq/x26L2QXzgpZ/8C2splgtZCE7DPt3QjeHiX6KQJmhh0CEyGlt
HdTbn81duDe+2luW/NNEq0UnisaGL5rkkzTfta+cIn8KEHNik2reI1+ycWlcnlhMKNjp0Qf0jbcV
FBEFtyoODksfhAXeqTmj6XD5Y6+TiLylKN6yjdvxog/6ZHLlFOxOG1s2VHMoU+UIIrSDsbfIViZi
3RaDvYKp/NfKmo21sVjWxzOsdF55Vun9TGI67863v3vyiwGdjnc6zQMw9rka3Qi/L27WT6ZXN7EF
LKnIZLgAMdc00VGDnhuQgpyBft3YL9+vyK+DVFf7xTGFYnBY0kHYqTLXLGbXmP1Mvuf5M2iVqtgA
9XegyoxWlbLHS4FO7V50G452iUq/uflPA16ugU/btmlLux0dbCIn+pU4v7Nx41xc9HSffv9i/9Pv
t2egmOK4XtayqG7t6DHXzmrtZvrW2/dCJgfIFLSo4y+wGOPd+dVS2RhRmzfYNaMPSpfHeTeSaid2
uWv555JoB4XCEfjgpwE45mnT+qXr8rP11TwOrGt7KYV182D4qB7QgkJS4dTsLC+hI8UH0Ig2rn5K
wSmqH5FiJxuprHUXzd9jg1ayJY7Eo9V0Vh4I9GMKZy2mWvitJ53Rc+ox33Bbr9qrE3KzaIcUFkHK
Wc196IFyupnsuOQewFcHWB1EblCaXk0Cyl9T28f9HPJH0dHstrkvr9VXq3fLq+FJPQLtC+kxaJMe
h/MWTtu8uACfbK82mmXkdqnL3RzWXk0m9AA3++Z63EcfYPq8QdpFd9FHFDD6+quijwZeQR19A9mn
9xBcPTzYJKEOvc3JK6O/gvuW7EF1RCT0PXmvIaOjF141V6pvUBHcPQxH83Yrprzkdz7P3OItPh2T
bs4tlReYObCqh+JYhBDj2HA4y/5fn3S0i6JfHXyWeECu4seqLfMpb2f4bpafDB4XoDxq7Z0kyzk6
D2fpVAzAfGpl21NugmDD4vW+aLoU5SGm+T9/zCWvA2wcXiDoLgO6ZHU5C7lXpjpR5zCp/1jxucw3
vOt3r4NBgnUVTRLoWpXXMUeOBr9Ijw07FDpFE1kXliAO/3kIF6r1aPxXQdCI7Y7s0zrASNRWz60h
jUL7oX6UwX6HFkGa+yOVfXU/uSYBC1/uDU8/m73g5mAW3H/od1eUhbP9604xYlD/tWoThX4Ve/NT
UZN9/1u/R0gFkdygItNef0K7PyhnQKUiXY8bL7sLlzPsm4iscMDhZtb02VLBtKED+Vd4dHJqHtRH
6Sp7Kd9Gou6dF+c0uPy+vhYggm13BtWu5ast2O53JwMmAlDx67aMrmtt3bKGDqYoqlQzClkBQg5o
IEzXhnSNBBkSmoO68cT8m6b8emq+WludGkVUisMNK0KFmhPpnLxKZKHRUYPBM/zkFmyPfhaY7kiQ
FiT3t6bLyPXVE7oWrxRaXA/70ZNd1e8DGU0BswchGvfn/fD9JEHrGakzYLzRsYuGza/bwYnnzOIZ
i8K4rIkOwPKW2MoaY4Fr5auF1YYDMWEeiVFyQj2QfOO5DfhD5bUP/ZPz0FzxuzJQruOt7OSFaPqr
0dVlHhUAuYIwPQrbW3Gcwcs8eyXNSEm32ioueAqkQ0DJBgIsyIWuL017qOJitPH+gaw8VKuuCk/L
bnQlg6f/eaEuHVxHhn4njGGd1L/h/CcXH3ExCKiBS2EBVqJTfN3vtWN+x0+VTPS9vI928dUUGg/6
kZ2jKyncYs5cDxQVxQVYDgitA9odAIi/bhSlMPuxrjQplJCiY8lbWfUkh0Zno7WU1xuDvWQMQQCy
dBgrUtkrY5E8qSafU3YS7b68xu2yK9hM7BLA3XmDSmHtDpZxfTa12iliahqAQTN20qJoD1U7YPRr
ya9bJOoYNO1SZAlktvVEWT8u10ZXgc44sQrUPBhfc3+2Uzc5mfsM3hZb9PfPu+ZbUPePJX1x96hR
okP367IhFamVkFrCfoCYaajSys/d1G2OSOnmCFqgr+o1hPvF2bneEgH9dgjXtpdV/rRjzbbT0w5o
gNCB/lDH7s05GIYdOyX7sfpgMzglk7efh3txXhG+o+sc9RyAr79anLgaWa2EeVVEoBpuPcpEfk45
I1Z0O+2t5D8Nmf+OEE4TFW/4UFwrX+3xbFDzOcPmmZP8Lh+5W/clUVqGtNpee4iLOzV5YNGCZq75
Oc1vcquiLRjbFxIt4I+qd3VOyM9T8C2uWH3TmkQmV8YG8hyYAycmSDCeo0N3yh6mAV4iC3kIQMRV
t1+EbslmA+KlswTuCZTrECAtOdWv0xGLoezirAI1HNopT+mf6in6VZ27wKIM0iuz5rcxkULtYfKl
/ZYGy5oSDLcXLH8yvlp7Zai7ya5gvIYSQOGNR3EuXk3KaXZKQiOmCM6nY+/Jd1fSdQ8k1xbwfx2C
w76uohNgoRlwEB+vQnCuwz12kHI+sTIounMb34zRtapswba2zKwOtFYOk1J3MNN+9IeZbnjDdTjw
dxCgvgU8fwFr/30lfTqysqEkJQIkOF67/xUlzZ512UZC72/65XNItNjQDDCZooQA9q41PCuGzgne
2X18AhVlUPn2YXaLQ3sydifJM9/aEwei8eC486m6AQfsOUKWZrdDuQFFqvzkoKb/nx+YL9+zugHy
0gZeBTyup7Z57O0X1AEJB0UeOMt+2fXD1LrYPA1kg5u3Nsw60oNrtXgwkNv5+TsuHJ4vn7G6E2wn
saRExbTkoN110NruaDe6BFb9g5YFqbFh7Vv9FqtgoMACtZ5FJQrP/q9ntSlioPL4mJxiDpGojCpP
oiTTRMDhC/WAuUDTcOXp59FDwuFjOspuXBMO6Abd/Tzsb0WYfz4E6V1QcCL98jfu+bTlBiuftNgc
kpMz3qkGKbWrgUE+NxlJvMvOSH6ejK0nwF801moLGgihwAS+9MEj5/N18MoIBNnoTAmIx0LLr0eA
+P3GOqS6n9yM5U5zfL0G9hwiIm/ML0hsh3gPcXtjDb4l15ehf/6M5TR+GroELbaBmXNy0tjroLS0
Qr9o1J6L6whkZ+Oxq+7Vyq2gEwZYtmQ8/TzxF+5KID+XHmqwhqPGtvKXYxODi4JZ6Skzn2zQ1UYg
j1Uikr1wKK4l0Ocrq00WnW9xHfoS4FoAyVWRof0GF4KyUV1leT2eCsKRIAFnLW2JSVWvvzbp/Ix/
/fL7+tfkgkGYzuSpIZkLLRnkTyr0McyIVt7/KhLNdKZoKN51xHEHPIyoKyO4PzK3QqIMRFTQ5Pl5
rtbJVjyVbTzVUfdEYsoESfbXhZorJ+s6tMCe+uo+kRiBvrMRbxyEb653sYEIf0Hkg8VpjSDM47hn
Ee/HU2dVZAB5YwbY6s/DUNYwRWsZCHJ7sgPIqIZxrBa9E9KQO3E8nSb6cjr27o4+N+78B3QSO2Q9
Vfp7JE8JeSkwg8+6R85+6YKRH3299Hx/Bi8qIfuX+/0fqKi4T4sAzd3NjUbcQ9jTXx8FOQy+Tkxy
jdQQHrA53S1NNVdKgL9t3I+evn50XgbZv5wO9MM864BkafjHt9438N/Sxr+zyUhtku1zcoUkm3FG
ij4IteBpcH+V5CHMidfRn+fk2zFYzcgqhLMbGZ2oE8OMBHN7b0iu/GcssTVlcJTsnXIjH6AtE/zF
83w1t65LSj0fOt2CuePp5SRTNyOPnOxPby/74Pbkns77xsOfoXc4vAbhexM879yfx/tXd/inL1i9
rYpkTItBwReYL8JtQpPuX87+u+9fe64Hn0/uvJ4EJgmIt/OuQvq4Cz1CrsmBBK+uTbe25CWP8GlD
rhVLzUnXmTXjazJSe88W3aRm3VjfNdd7H5tJ6gwwICBugX4FXHIf3bv0x+w8oDBLbPr97LVH/Zwn
N0CIym75DDnzn+f8e0y+WvWVo29tGxzhNT6CV9cymnPR66wuADqCGB06yvGbFB05+BsAEmXo/UHp
OCuBDd4K7rYmexWiln0UsVLHZ/iPJQ716fnMiUyPGTmBzYXeExw+ij3w7Pu3Avd/GHjXhyC8e9Io
PT7c4AS+bS3/95sYlOqgcke5AYll4MbVr5416ntnqhIQMxYq+mP2bfvQ8tKtX5LyCazqvE3dQg5B
CFJOpyGicotu+xZgfgIggpNuSZGv5VEX9wgRy4VPHZ2HILddnQ1LstLBkOb89CxB1c0Ve3YsXekq
P49uaRMD4m8QPHCVoNnZe0yQCMBoG8FZuuC9dmv/Iz2Jh3Kr7f/CHKl4VSBOA+cumoz/plQ/hwm1
VLZKGbenpORoYgaC/oTLKHOjKpIDR42EpxqsDpRpFB4Y6cQfvVSdPTiJi6vMynM3n8rYL2018Upn
KoKh5dJJtkzmzYm8hRb5flPiW3Uw5C/pVWSrVjt9VPXZ4mranir+q9MgrFzcpeMW4Pu7E12MYKUW
IlsTT5Wvm6a2nLjuHRgxl6ztPYD2M0hpbGJucYWBPODSgFBpBXMtGl+X/fHV1shVXmuNNN4jqgHn
SY4WvRnSJFBX1zumvDK9T//M8ZjLFLI+gKRKknifJkjLBoAmRdBbnYoybAbwpboJxGdemrJWrqZJ
Sj54npmL9uzg4GmsAfuYVwjHB4dH5xmpvsemHCpwdA0GaEn0Ka8e8iGq+0OUJzwYJJWNgdLN5X0M
vjSDpmY8QnkiytFnY0BZMZhmbCUSjVxS9rnR5091P9ggwdaaEXjsQRdv9Zjajw2vY21fgXm2o2Bu
BD+xauXzo1y3bQtusLrgUxUaVQtuIgI+Ozn9iDUrYoD42RH0rNBh2g6zz3Wj5Pukc4rJTzJ7UIF4
7rr099RJBmI5TWuEmxr9jEAimcC1YzIxTw2ZMi0Bc0yV6eDdMWOzdvM2SY0rndu82LdOCTycUiUg
yYu0DjxQppHPEZ3mFM2XWd9qstcvkmFUqzO7CNTZ7JIdPgXdNxLj4k0wbB40Kes8pyjugrE9l9ER
Z1v4xSB/McUTt6MRZ9oQiXnUBwl05gUYNfYAOY+3dZ41gOlzowrj3BS921dKezMWMnua00L8bvRC
lSkHp+5JTTNHoIkJjEm1pTp1kMoyl0g+6WJwlak3XINnoHRiVZuCP7+yM7APdkPzPoLrS3ENize5
C3moGveTNqWpPyVaFuHpJxv7ShTqew29ESko9VJC+bmUQGHC7XH2S2tZ7lHrLIPYeSFiMJ9JggXQ
gCjuI0sGHKkTBqC0ZiabgVU2iuMCjdLOpEUJBuLAmZWWfq0x5ZS3Czv30GTVuSzj/A7/Fc8JA7Y8
8YumigSZp7y54VGipMcZcoQYWBWLIBmqSKFcktVpZ9WOOA6jPC0q8Ap7z0yeSHuNg3FynzRCbX0O
9ElKJi4bbylvLIiHDDx3PFXSco00I6DPjQbODBr3RjTuOkgmd6SpW1lxHT2L//DC7v44Wg9QUiq1
AvhsYwSkhpe2eJRapQdvoDlj0RgTHYTNTbUBBYI994WXVyDJdU29d5Ct1rPmIctUS4ZSiwMefKlo
E81tHJP1pOuTCPCgoatvhlFTn4221oM0luMPA3BJUJc0kxFUaawo1OBt+WRMTYvDkGBZ/EoXPHY1
C8zR4E9UuukwQPVZOlnAyNqnVgJ+zVPKhCOTYcy6SlGR6V/HoXHux0g2bwZM5U0nCyfIsVITBSn4
+NaDIBH6aQlS5VSRZ9TkEi60x1lP0odCAq04M8w4IuroIKfV9QxzwCPsNWKNnfkkF4OFVYX84Tsw
EiXeSg2IHVmawAcI3IIZ0QQwRejiFy10mCKwe4G9pHJyYrU5B3ZoHLJHpctERpGzbn6P5TjuFamY
EpCYGPGxtGKn9iq7Zw5dMGu7IYVQAxkAy2GQf45k2qQx3FdnV9azUTmRtVPFACKroixt6IdGRezJ
0ODCTc8N6TSlCpIQoFatH6rKKLqwt9Ucs5Ul0qKqoxZvuRhqUMd0HT40mc3cpsIolATcHokKmVou
g9ZJQBnuHh0eNQojEUAEINw08GYDst14M5poADHFEDsYtGkWaEqMGuXBAoxxcpGKMH83lkD8N7cc
4iWxnGT3ZVKMr9VQZzG1k0kzdvqU2vUpdxLUJq20ArnVAPKRZaPBMziqaA5SBDQKyUoTnkuouVF6
szXL2i4FXvN3ByEnCwCwSDY8TalZEqIRtgUR0hShhoN34UAGWcsUaAZMWIh+cAbTU5R0MiA95Ax4
L+uzqKgMYsVnUxFcBz16x3viNJPseOXIVDAQJq1906UlYs00Y92+NOP0MS5qSwqsriyenFKTmr3t
tDyY5bGrAtC1cYWk0Sxlfs4Lxz7FsZOkN1B6YaortQUYrVGQGY5jx9IlTwRIF2lyMz+1c83NYB4l
cedUmXSF1HCW3w1g/AFJmNxxBR2D+iJGpDHA7eD+n1GYHiaiKbP43XaWIzykCpLXEe2pdxNPW42o
vW3cgCVV1NQureZ+FjmqI1o1GgYFulgDjskq5D6wETzOXu50yCwnbOyKva5HLfh3bFaVgZTkZk9S
VvP7JkMBfqeYnWQGrTFF51HBlUPNrMegJb2wfo9tWWfn2ah7QYscWIM72WhQtdC1qK5OY1vZp8qE
3BG8kbWccZ6rGR3sWnSuOhhsOkJCLoaMsKxAGqidtLL0SiYcFNUjfD1VsD8raqKTCdOYpjlYDUdI
LSPigMwW9GuN+VjENVQJ9Ea3QVWuClZRRUU2mcZa0/5CQ7R1y5Mh/oW325DiplZADWw4ydiELaKC
bpcV0niToVkz9etERiyUGw5HdWeeJE+WO8hkgHtrAB16bKs445lt7FUmKkgoqansPAIyMkvEZtCj
cY2y6XpiS2J+YYaMSYgw0eBpkwb9VesrSaMlWACgiFgVqh+XyOeSSJGjcW/UDRRJUCZMEkTq3cTu
kI53MrfoWvDn9TE4ieCWuJkf2JQx66ZPHOyiqpAtQftK7kFAtnRpu/DpBpqdZCsugdrD5qaR01aP
NjNlcKu3o4RW6ZyJNNBFpZeezBr2MRrZWHlFalhnNBYtGRTNGjI3H6RckNYcahzQBF1jboSkaONK
A1c7CD5bkgyBZg1Wgo7V6HtQJcQ2Y9PE4oC1kM+SmU7RsVW6It5BWUJiwRg5vRn0Chf3VmKXKe2j
qpX92iyy+siSRDpKEaveytTIbyejh1iPiHO0F5is6hLPYWIAJ1jN9XbvzLpehFyaFpYEVoIdAnQA
SIFyTe0VH7Tr/U2ui57dcS2rm7NdtTG7N4RQHwrBbXBdo4bWHk2hTv1MmgmkT0Db1XLyWIpRRlZX
j1BuQggCdyPGehqgeINolU5iFmjwEFX3xEEa/jH3eVWCPkZXhx26YRNGEMA7ih+JOkfQh1gUHT2F
1sd4LXOz97tMSaByAwpQj1u1XQGCLAZjx1Qwo97OpaPGrl3VJd5sGfg97qIxUpgrTxEo22WLDy6T
o1wPrd6aU3duu4oFc9xwdIKCDNHZ42GDx7AyZn35KjHHYncRzlBBJAntYe7Q2YOMUCtDIIWIwbaG
6Y5nvFevSnwVd3tr1J4EdseLGplK5Ucz/meIBStueIKnJnHQ1vusKdIYUw3AmttWYvMfQ8h27EHX
rbgpUEE88N7Gm6VP8uyORUYK+s+ukG+10UYxeLl0EV/mqv2GxEL8goLXNN0WUWYzvyxYDZ3QrjFi
X47LuaJxp8Sgya84S2lS9nVMuNTKJyhyjX/0vLdtMiRt7UCnK4nQdGc2WMMGl5hGoMan46cqK95i
KAvUfsG75qPIefRQW73SejVcY061xLChXWwDt4eqU8MSLyosLSb9XKDcO5U9uMYaTW5pklrsKkXX
kQIiglq9xh1i5iSzp/IXn6apJ63T92w3JQPO0ZjNoNAvGGaZ2EMSO3iH5P30rggrvVGyaAboTxR/
HHi1RR2xh2OEJiJoTRBqOE9qaZgIAiSz7AAx0KaTk7Qx+HpkbS48NcVtUInYuelGq3isRiUKslJF
ZUdyjCCbZfuJgZU77KWyv4HUWxTRXI8gGqb1jfLixDIyOHFXp1gOYevgFjX0bAeVNQsLyjszDiwm
18KL624sD2onV72XGBBrI6M8g4kE9X5dd1tdNMMVpgiBeGI3SK/nYGND1amupAMz8ED2jDGrHyO1
QzI8thHvkzmHGAGR4hG4ulao9uiJMXMsL2t4jGdeDQ4qBCORnrhGx2Xu4lUzl4jhZxSMkFgHmiu3
4iqmUmo59fs0WJhzrWUx+DLTpEiDPnVaAbeF6+eEdxhvgiY1ir3BmiTbaVKvq64qN1V7Y6FHs8DB
xJ2VBzqT+tQF7huML1au5bSUOxC/9DpSKjJbIg1VyxGjySOUHymE4i2bcMWGvCbuTvO5K0vjSRMp
Xh6VPkC7V7LTGn0yoh+upK5xCjKYWWagFoCWO/T992NDJw4JQsJZNXsGPDUEnxsU3iGoY5RIww8Q
jCCmqnVHZgB5XeC5gTSXPvBQ7ZLCQWSl2Ic66UZ0TJpouCWzLVUzyWRnRNExsZ6ZmoC9qy2nDg24
4wR2f0MvnfOocb0iec1MFKg6IzOJ3hYZRCPzhbkTFZLpT8SsXAYLrZOnbizMngP1UZU3PMukN9nu
LOTanL4AFaJo8pKCow4kxj32E0eomoCzzGj0mzYfhO3pbWO1pJbYyEhTqNZJih0joZOOggkBeBt1
klokiEQHtLN/NCjhgA9C7/VjjZ9B9K438jOwZni+F1pWvPfqkF0pWcxKz64aHMnULO2E5oiaGM2T
TLPAB28ZwFKkJb7J0PvpWpbj9P9RdCbLceNAEP0iRhBcQPLa7E2SZcmSLFm+MLwNV3ABFwD8+nl9
msOMPd1NsFCVmZWpz35AoaGiTMkbJ6963UyVgtn5VekdRdbh8dz1gX6ydij1qdvZTMaeih+Av2Mw
z6qM/OZUTm3NGLWlJOzsQdvlvhx7k0uz9l9XCclQigZzVBq3vWSetRt24ZvxyfJkJ+FjCbvmBXt9
Cd5U0w77Q0umn7oFhhBT50/EPPE2EF4XCX4sFYztv0ZpQYB2XFIGqy3N3CmTe/XHrfP+stQmcsew
AOrgjzTNA7+sxutWyOGriple+dUT79UFXfRLDOHgn3zdSPYtRRvKY4D2oDwIQvPeqdZWHduyaZdr
kVROHlOmu8+0KyKfnDepnlS9W3nKvK76dEyswENrvMSHaaQdwtG3S59Y0O1xJugcVTfQXp29mHgN
h0tUtxUWjDL215NZ45qcPUrwVcGoorDXQycOQZSWnyKKtv6eYWIQtIQr+GWdeoysCCx3Qg2KbhpO
iROlOJWhbK+jaVxywuar+jN1m3oewKWrazC14XSd1DyNr2NWdlzWqz8Pudl6xCTdpFRJflWv63Na
7Ut0TIdWbXeLUPoH3skpN+McY9Ks1Ljntys0OUS7PzIKkwhc5aWKRnHdOzu1FzKBl/AsKvrdtMYf
Nx8wj9m5PEJB0rQnxJMsGyq37f35SQdioLluvYD3ntQoXO0GL6i+DFro9SHWKwMjq4LwJAhlM3p9
gPyrNEvhctNqe6uUAduyYxVhnFwtKhwPkiMI5G6bgp8riMbtOFc2SnNdMwccwYjf+evshaUboKeq
jNePPR0Gmy+THhjGPCjLJ+X5M1DMAi51yCxbHvdhLGxNR7Xo9EigRsJuFychyIWOSkGOBfsJhyRp
yDQoGZ8nKtQc9A+yCQr/OPim+xpmKhsPDEdUu93vozA3YRk1eZiU6N7buRySUzHsLV4rqp/QaRJA
Iih9dXgyomn3194M9JL9bbnl4MLCm/K5k3AJIO0Q+CnjyT9/H7zPfYoXcZZ01wuXZhuFBCaz5X7o
5bpkT2NVZgWgf5s8jbo0GXChFT3dZcvXIE0JZ5JBl0F67cJY/czEtL8HXuDY/Ng8+1+gdsssE64C
0/II1+q0cMVLNnmceBO03H9JWHKNrygLPrwm3Zgv4hYcLAO7mniTe3ceU0r0IcMIh6q3s295Zp4e
EYl10SwfV4y+8ER3XUJQSFBTY1ei39NT13gkhVQuWefcNNZP86bABySvrFw+w7nHLq9qSh0dGK9B
fCqz7r9Ss4Z/exdKIJw+Dl63yc0YlM30RtieRrzMQ1INIRbzQ8sdmoXqz9bKrM/lrcMHJdSKAj6X
4U2WMax9viyCrYAu66hjpmZ4KpTzPOauLWHTJ2iHp8K4dD+lvh3LIyEjYfgkbGGXvKUc/OvGNvMP
W+QPj4PuQzDCepg/AhF32Mb6+/KYptNQH90ATnOoK9xdH7O2ldVVJtsszoEzYXBuvA1euGpVz0sm
inA7w/kYPEnimwdcG2i/PHqbCJvrRm1/zuKm845BLTGjDb0kqfNpj4f6KXZeUz+YsOnLwywETira
kHJEhFVaR7mb1uVPWC1iPMajr9JTFiAMzUeh6hSPzSj4nbLwyrPZ22nDqF1HwWkPy1nnmw7MR7ol
21dFbC23ABb7ax6Uk/7prV5G9zqvMW7efUewZ181xDsZMcofJr5hkRZF5N2QeYO5Gwe/mvLRiXA4
ef0aX7OkaNxRsR4gDn2pxDVZGUBOWdap+tI7pdIDFFBGLS299Ou0eAQhTRVd1XDYLKXhSM5gyJ6o
48L2HPjMWuruZVJtB3ZsBplcmgV3z7yhsUoPm0utBvYfQnt2vl8PBErwSuRClT4os4JhPWeTBiKe
mMsqYh/xLcRl2muPiDqVy52uooc5mhJ9LcvbaDG1lles4IpA9A6oiW4uUXrJxWST6bj2gf3ZcMoG
ssq7lqZ3TGvAz6waj2YLmntvlcpDNOOFgDD8iJi3t9yAtFnR+EAaDFCOBTD9isE6+eYZU9tVkx0/
E1VpfQMIroYvS7X6fIR4RViAmQQ2PftQ/0mrlBpYOv8dUKd1R4EpJg1Tz/Inrcw0EHjJ2uVCfB9d
G0jRkv4n6gwzdm/YZv8SjAlXa+OQ/B8x8/D7K42IGnLBGf2z8bjoClxUJZfEhU31Yw118YuOzFV5
1dialM9xGoP5OlhBpHsy+cq7b0Q/mfO+8Y8DjBJcXBquU4DLD9jUzfcmBRZyq0uOqPxTfY77Wb62
k2jvTdlJ1o3HaIpJqWRX9r3cbDt+87qtFP7B7H4dHNImIwPGtgipJ2udg7paC8J3QVVy8JUwPvjd
sO1H3RZY2ybAxD9cbemQhqExL6VUxY+42uM/U9Hs/Y+2p818nrlC4reAS9vd7UUrqmc+pSUjzJ9j
rjb86oIHPy6C4qcZ9M4D66fxixiN2vI+68oh5/3aMDkLk4nYHhxDPjULVByGqE/fJpOyNlD4m6I5
8W3Rv7qxNZQ1pXDbpTVyZWrybhkUJgrpLMHiCz+NhicT2Xm4K4NlEBheDXLqXzvnCZ7FuMn6qW2a
xjvGtLk8aT3UL1031KixmJa2v13fLCkgOawBYz5iDyW/6LAnMqiodl+di6Lyspx7z+Aysm5xud4v
jZcEFOy+8o4e3aq5xyZEfAchXx6nhAHu0tJFEFumtyZ+dLvRv8su1Y7F8D5avoadj1tCWDkFgs20
yOidDSlsPX+TulPttk3XRVrbHdc5sdv9BmtFmb75TNC5ifVRzdqN77OTXQ3yMEjWeEHh2QCdx+ja
2dVX12Ub0CkfvLWvCDsODGC8Cj2P/3JcUwZJrBMq8mp2Htq6ef4nHa9sDk3a+vh+pCqGHhLhfvtk
5LHnZVsxDEFzyOQBxG6eTwV53O5YtuktPhdQldwhopZE3i6bHF80Q1J3qlMK6ZGQnmI645VdFhcW
RcLvUUKbwu+W1t6xXjr3syLalCZyHYtiO+2IyciZNVvX3C3ZHPUPVqSrPFYNsXlH2S6q/jA7NfGu
KehvCkA+JyoBBh4u8b/Qlz7yul3Iu6WMFnnIhjD9ZN1X/FDePLq/9VImxR+gOpt8434NmUJcf5Mo
akWXVAmSpaJhSGCx6o42tgeqobevvOscRQNIl64GjE4LsC1oAVSLzoKO6Sjbr5Qq7ed7RrzIf3ob
dvXgxZUy52pM+idSzaf6sZDO+LQwLbRNVK4CkqPSQZfX09jvLy3tyLvX0OflTsruDU4dVgcD18F5
91mdbenH2AUYI007LcWOT1Z353aeTz6mvhqP5ewPyUUqM8RPmRE11iJjO/8WdSgR6DrTtYeRXC95
TbE5fkrM3MiDmxdxkg3Rw0VQ98FpLOj8TuGg9gc7+FoeyiJr4kNE0OPfoGr95HEbppXvMIKH0atK
K3PqzlxhCb9p/RIPgYXuGJTPvmXT0vOWrYpApm2qADqXtGIiCViy2Hq13wVT2rxVN8/rU+dJ1KDr
RvrGtA7uZaPJru9QOIAy9FyR8jCOA4NRVfjBOz9p+sygYR/bxcifW8YjOwxRtV2Sei/SQyLV/LnH
2RIeVNzReVWTDEvOQjKh2R/rBZzUaPlNAGcqYAOZsAQyTak9gAU4Qg6M9N5akHfvgKizoOr3ZBFA
8JVM0dnoiK+AzIg0n2ZgOSXhquY1mgJ3Sijab8aN/S8NivfcbAvtmOfrIY/IrryrOyCo0+gY+HLR
LnymOur0RJzg5v/XKxEuh2icxI+u8oZfZdB662HcrHqJ6LOi48rsbU9zoPU3gxkJ8V7E532sXU/H
NqZ9fNorNxHieOszoTFk+17JndlcyQrGRwZV8d52RAfU/Q2vX5i/TxYNRE1LOzXmWNmtNset7SQp
vlGkXzM4aaCqpXYIC8FT+nyuxuyHqxBa3nXMAF93dgpfy3qDyivERFhTYTb31HkaJFq4avtVFgld
f1V36DgEANr93DetPBvRN3fFbLALZl9qx7ICRJPnyDzPGfWi7AoTFNPXNEo+O6CAd+6I8A+yHwii
FHYcqq3Yozev4ZJncFrH95AfEmt4xdV+8LQioyHu6+CXXOf069xNI0SGmKY299Jlo9SGgX5fMr/4
JiLsGNJlz95cWrQ+DM+GN7WoNXh/t3YAd7YW+htbbnFzojzSnKiyjD/WwFT1ZUpwga+i2CedBzrq
izU9eVxe68jUtdkCSTNEzaZzSSN4Z7NIDYcdkuZvmUCFHMBA1XdZih48DOzwBWeI3pzYBJizvB2c
j8udqOYwjzt6aUaJreBJVy68T3CAaw6Trbc/ld+zVsndDF4rYjOZK63kFoHVQ23nLM8ruLMxss15
nAv/eSomPzkYC9yVp4Pl+a6Rb5aLHknvIZSdFSFrAgWtvHX2e7sVzX9mzKY+L/slgUxqFvnWe/0Q
4tgWDu+w/0RUZ4ZROO/nLh0ufOvga1lFNbS4qbNLE9I4QEUU7EGrun7R0x7Md1O7cKgioo8GZkVM
4HjJ3XAdp4b0aBJb2tdqmndF4mZm+1O84hmV+6FL/+xNyB7aqgrzgmCgfVZ8zKe1jA0nYr6RG8zG
y4/BW4Yv4APlX7dVMxMkzduvZQr3R9UGIDmpk/dK3FZZtiWLX8Oqilng6Dv5X2/3IDttzSr7VxvC
uHEG3Xi3LhwrzcrCByPGDTnfEiRnW9kPD9NadTO4WzDTFvnBXdW5IjnNYewQpsm2+pV1dvlGUB1f
dWFodmdgSlvk1oT2lxf1fX92qx5/oJqg+UnLuJZHuksPK3FggXsTOBw2DRf4BBpZE6fTKmfGc0Pn
+5pU4T59okBdCbTRUOjqEnpIanOVeNPZs6WeHtY5g3CWobudsmbadnCFoIqu0BZBBWvuK3W3jhvB
Y1Zagj2qxduDa9Nl6qPhVYsAbHUc/gaSXcR3dmxD/UmLWaK2MJj6ADHzJ/embWxO4Raf4PC9vCx2
rv1TN5iFH1Bb6TFN8b8G00/Qmq2rwMgBRfQSP/tbUtMV1sU43cc7De0xIB30U/Yw5MeCGuWf+q6N
UE/A8qMsZwipr4xnhclTa4rsvO8LRk1RC0p1yRrRTaybuQmsIjHDvzSDhwKAa5b3hNks5bRLfsgN
HWOb80Isf7o0VQqt+M52U7YaT9xPtPj6HKoVLPygmqn/3pdwNX9S/nXyMNa+V+d6JHT0RIBbusJK
lCo87mTJefXBwYAkR73zF36hpkXZw1jMDblgwOjUkyJ5jp2M/lsn5xenJRWjOJSuTn6mpF8ASfir
DykMIX+WceOZa1OxNoI6mrkUbZOPI7Kbo42YTb0MIAdEm3rzKTaWIms9UMoz28pyPnHsAAegrCNk
dbvr2a/fPF7U3nnqORzaun6a4wGIVAKiIIiIUNvc075G+IXVQ4F/ax2hKCq4clXexVHd56EOHA3s
lMavvsh2sqhGx0SJoqP1HjuVTIaZL6tA1EK/7c5ha1iadxESJMjPpIexW1PxvQ3Eje7osNy5s84U
yWFINymo21m85F2VMQOtNPbpwUtASk0G1ZuDyqe/eY/tcmjGdYGYtMtcHjEtSd33oNXc+Kkyi3dC
SjU297r2m/RQ7RXs2IaaQp42yfCaU1CTlaWp0oVHbNQZdVfXqOHYqiC0T6WZBUSvhqbbT14wN/tp
HZWrnq0uJSZHM0TUcxyiA6yop1uyPhtANXPs42Gv7odxU+2Tln7lX7aoC8xdpg2ovZob33tGYmWr
ay27LGHqtP1jOg/lgre2l23Nd3C8dmPeGfXwEmpX+w7iJxrrN1HEbXaXDgncy9p5ccwvDNr8UVaj
mC69UED12e6bt5ApTR4qTPdvXrzV3B2ty4y7ZMWQAOM1Hsvogzfav2jHQMXIE062M6o/IvEALcPh
3LZ7Op8LB+c6RM783kJvXc/CK/rh2A+ps7m3a3I4TDSg13N8LngWhrxnVW1red3wc+V+6k1hH9Dh
LSRMpBC0eRVvoBI+SBQApjJ9lq+3LMac/sOwlqQC1ubUsgPMposex5dSVQD2XLRmP4k2Zo1iqrOb
xsg30l3aKV0+GXbKb4ktoUWCpJ6DfEbOMAGA4MZ1Wtp+e9TQ/ftZeVNZ4qlAY/Gj2ZKFhb16TIsz
DxlhXN9BAhOjNpbLcTTjkCGuCPbsjFStmL5kDTHMB9KiTHOq7cBhUktoEZnpabA/OpSLBMnpYN7e
d77l8G0uUOqd1liF1cu2QqL/KFOvjRClFfh5x2Lo6Lltp7YnzRbB40Re0/Ihgn0bsV+SE2/bxuWb
F1ONl2wpZpxtxxKr0uxQkBNXvyoFUZMXEdsGuGfD8YJtVXvx6PohgjVKkpYFSFvJ/g7ppI3u+xnV
7Qncurbncc1YDd3GzIozHWoqT2A5PRsHPPLiztWlfvLgsoarY7uleV0zMK13Px2r4L7n6qn+rn2S
Lg/CscV8aBI/tldnWvlFDMlSXcrCqj3vKycwLZXoUR4L27GyjcgS66p13wHpKi/dGbvhFurvnp+E
MwEOyZB9XTIvXT+jMeTm8KLSBPc7fQ7+r0Wkda75suq4L6aBlUQ3smIT1QlurbZI0i+YLSXZZbXQ
jNeuW7IWyFTSzeXLzPtzgRCe10OogkiccbVs3GkK4yLjlC0Juox4jqr7PjWcSoPWyl6mwZf9PzH5
e41sK0TztoxZpqDG5sF639OoVfGpWb2iuSDWsO3RizcxPlGVu+dRCa7BQSSjee74etm117Yr3nvS
G7cXH7t3PjrXVfHYmoL21qqt/CM81rS/iDahMkugau8BEpHUgg7YF8+GsRLNX2NlQAbEPIT6VNoh
gkQFji/umhp8AOHGbiGmKNy2O+3WdII4sjRe3jyYneXG3kD70W+myBPBqovqbiUe8w+AhOm9A9qb
0B177Qp52KDyursVQgBSOVM6OHt95plz7Mc4srugSct76Q1LcIkJXX5L+qLer55rguqybdDgh1lH
xZ9Wlqh0VpbQO8gSru3hACQDvovyhWGDKXll6yrxxvUIQY4439sWyfWRcVmjUdPBTVEyJ8vVG1ZP
P/Cao2dIdxW1v/uOeezggknEJ5NtgTxG2xqDFolglLio2b55kEOyPWRTwwjoFg+XpiXaI0syYkP4
i09ae332XItuJIyHKMqDOcZGlVuSa9UfHWOBLuilpxYy9jIgRbYHRdOjD/6WLt4RfR0e2GsRoMOr
wX5gM9BpsXCTwYCemn6SzWc7LP7PPpq2CeRBF/sR+UWmD9okySdEcUSQVTqIV+YjLI/c1ESUvmae
6q9wJ8pcbA/jc9f04e1dXnzLu98oK2GvpOWa1pGc8qnVmrjK3fcXBjcWwu+90gs4BHsMxh3EbbMf
xug2X+k1CB3ylV6kdz37AO7q7UMDM6tKGjIvisNbBzEzi7KNHWfHvkA9wRjYpbgTrXtJGuU4z/+p
gWC7UjaNPCkolm/7IMFssrX32Qoukv2dysHi0cQc+i3M4EQvUzHb78ar2PfPhn5+Adcfn7J0qgtG
oNm91vh7mEs99Xo/dwz3O6LCKfzXc5riA2APnU0tQhfBnO4SjlEagcgoS5f/Ym920bWUq+DLYwHS
ghG5GhuPJPZ+waUsNeK7Ub7MDsItX7NGq7zoF4RluvS3RywzNsxY6FDEVbgsw7pwcY4ETbtUH36d
BZ9MZ+PXTaH5Pqwm89t8Q30srlqs8V8viJoRHblUOvcJ2y6P0K8zK4ZJMz3ieVzaPK0atD4O/uB7
gh5wuCYOqdBvDeq9ohBMOLboyVV9D0wRTRhhqs0/rHZIEZeVnPkT0jGz0AEGHLhWTz7owiztv2Tr
dnIGCXr1zku5Ia6wJM3vFwRl/peNt6c99llsaGF5FhBQcUjzquc6uOAHmqEQ6FMVnPoQhO24ot7l
nolCV18Lf9AD8EO79Jd+qLEC5HVl0TqRSwOkk1b+3R6mHvdmEnYb7g1p/OD7GXJFPZJLwl3ApYXQ
wFblWa5NGuRbQNPBCzb342nxA1SJVsLjMmLdZIQyWC2bagPyJcgFIxxBHgUHvNgcAw+9kW+vs2q2
rxXK8R5Ajg4Cb6wGYwwNwmxOtMbN1csyMT7CpGdvGTKA7pREq4duflYyzlev28O7BlWqvYdA4G3w
dhTWJ1UbegETTj1y1gZYKJd1OZEjOCb2eyqZj3JgTqJqjeyg8ts50/VJSxWJ3N83H7JPrdOLbkjX
PMRJ2n8aGY8oa91WyGuwpnxmbeev4dKm/+Kh8V5R5iTPW6GRHIwzor97Pgz4l22CrstHaTbU51OK
tRNjgPuzJFPc/7B69MdD0rtgPrSyKeNnOIuwwldPeSqAbSkjEdx1UHUcOzhmgSofyfFJ+3O8f69S
8NsDCFSNQ/USYnraRuPanWe5x18FTyfLh1jX05ebpOYXyLjqcrVP9ZyH/VC+FI2mo1ecrHv4Es5+
GDNTnvt6nl8rMnsIgXFwipdlKcF73ewXP6j3e3qmBd2LoypGoDk984bnyd63/mOfhO4a7nOJ5NYt
Pa12vYAv881b70eS7JrJs63ZodlMGBU/Fwih6y1TIkavwRF2l9hXM5p/3dpXz4sWl28pkMfPfgk1
88o44ceHra0nMOOnEgNltO6bKlyP1Etq4iiSkTWTcygCbe8VJe4NOib9o2NEjnddOq8/J6QU1XGK
I96uAJmxudY6UWxMJ7Pbvg2kFpE0Vbm5+kgiU5kzv21PGVxC732bp0SempI6nE/dEtt7M5SFTpB4
ROEXw3bHhiZLh2w81nGSHUAR9u2ctEUmz1vdDjdYps1+JqNIf/drYEfEwH345ik9/4gmj7BLMplc
c+plsbp8rff02zy2DfctlUafO9kIj332EsspdBwjLG2ftmHxFV1mPR+XLcW5jLYjnl4hVSSWewON
aJ4YicO8P47g2otT/s812qrnZq5C0rRCB9TYdYxrX4NsJ2V6LGuLKMZ4E2bj/ZIGx9vmxwSCYfV7
YPpgypGJFG+GnKwRHWxdl1wJFLITk7F6UMmScqlFJSg0fRULGcDJ3Ufvj8tf+ufWPg6tBrNJzLam
J08HQ3VX8xT+LfHYtj8jn/UQMCkqz3FbDWhFqDVXaDYSRXyc47JaTrKay/YXD7BCoc2Euh4tG/GY
4XIbq6MMo/bXyPX45Bvf/kSK28Z5usfImCaxxXO+z778tdpwis8LlbNmMJST9120t6U5GGhu6X4o
Mvc7ZJ3hqR2RnP3WurHe3Yw42j8i26unhwabwf11L2E081o2oAqQveDBJ5ZqVHcHmlzMf2mDIv+8
pNIG9621/fjkCa2pa3Y34WELDSxJrHUoEDyIog0fFhfPxRGd4Cqxy1m26CUebYTLR0MRuO7cC2Rx
lKZGkjcGW3XR+2zacxXNU3eN51Il9xtXtHcHRgwPSkgsdLwU0SKO3I6Vfy6DGJq8ZBgD80jL5aWe
M6Z1P46md1ON0h1GmUL8CqRTrzJbanHkMuzwUA3YckdhUcGKLiqdKO67HL+OjsR12ikdbWeU2IJP
XTjU8YRyWHR2e0jRgBPf+sukvSH6wnFMypNdmOPzUgCEHyYWLqILdXBfc8U6rXfNfIGYb0Ecxs/b
jiSp+8b7iafD9NrpRa/fsrkLo9Ng/OK3nBGe1F3cFUfTF9Xf0kZFeCiXsK4fbeI8ABlWtKovAQ7J
v0E2st/bkDACt9aP05eOad9HcYKwrb20sGYojSEM19eCfSgUGZWaaT/j2PIu7knhn+d6cdWdiVEB
U6f8yhx9HU7u3Jk5Lb74fhFwc5k0GJ9JS6mIX9fzTcbXyGROf0YeswKHtHMfZlhacRFCo3tPizET
Xza5w/7YfnfhYxGhgzmLJNhpNPDt25Lx1LNrMa0IfTp0bqBgvR2rS1y7eETXMIgRPCCKE8weIef4
P3lojXuVRd6jEMCyJW+viNlKho8e3xTMY39WAAJ7Ps1FQG3IVPu35rxVeQrpPL7rOKnxE2AfgrHD
b0z4K2nDmY2gLDTssRH2PmNkMVc7yDNdmDGb/j3Cg/3LXNSzTRjgcPjiWdeX1WH00g4AY3T6rW0W
P6P99gJveFj8tqU4deX4oVl/gzba/OFzH+32pn23hi+ZLcmEgrbsfwRarVG+qcX4h5i8WPmDiIER
6WiNnPcQVFZx9HYzASI2tFFBbmzs0nOY4ojBsk6yD2frZvsQRJrBB53aXj0ZMCrBsFyDzazYEQ9/
onEHMl7SYSFhnfWNUJ1mk+7vrsrSZ8W2kqZTDprk0QeoVKQ+F0v5ZQuqJj0h46rbx8jXffnNhv0e
ahqnrFZIGWisHArKwabfHBrn7TvMuPicfbihE2YeXneqFsQuFOgq4YoFWTCHsl8xEOlFXL1hO9du
100gs4bgsVY9hUVwW7hh+84w+hGacSo6j/ui6KrmD8y6D7CHamDNnqXGNe61S3GOzDmD3Czoq9PP
ZW7UW5vA7rBKoxSALJOrOM9tJjlHRbUEOUrY5ctgEubWeYjUVwTQtx1rOwfmEAgXf+rE39Uz/Cd9
k8VxuTwmYlY/QaxC7i9YSMQ/azywOiGA3DfZEI8c77VkaaK/KZz9Wpj0C4IESLZuTWbkUYxfHYRz
3WbcyCPkfxHzb/8D+C3LOwl+NJxriVaJfgOlPfVrEdORDVChHgsCMMWpptdFBZN2G6rIzg+VeSrp
Fes7kzT7evH9Xv9sRib4o9xDtzHxi60+JE01/bOxlT8rfxopEL1o8mZL2+ehMOkPwS7Iz8RrNErE
krXno0jSOT7268CiqBZD+1Ob1RMPdSxYlEDLXm+noMzmu9YsMcHFiOXiL+Fi6vVHo+O1OPDyJoR7
QKPqYyJrJM5r5CH/HbMQa/6m70K48MmmHzTUJIlKthKweypKFtOQ/COIzApneULJWtjb0oarDvz0
dFpbu8RTzh744tOexwRxjrMS5nOdQ4DBTg22vKbRGLE9mt1W76CRaOVzD/KoYhPSqYAFuVR/i/UW
PoJTLCvoarf86W2asHATg4ECNLFHs/+jU7LvFpptPZfjSCN6LhMEtP2BKcocA1l12L0x2TF2R61d
2fgqyKGYp6EPjkWl2bPoo0q9DpmsRrQjSup82ZoJ/36xeQOCjaL/xgYnhy0LNv+eFr1Ij743Va9E
HUTewx4ooY+NXQv3dZaVouvVYxYdM+D9kuZLUqt4KVB3aC2WDzK1ZpmvCVxfgWfNBjeX2o+iXivz
sdsdGFoHsl7Rdt2OqSnb6B9ADc+hYQmzuPpEndJ181rzlOweBjm0YcyTjDbiRSKkWcdkijxMN8wN
2ij2W5M0lSE7u3MGn4mivvYfXJ2x4x6oOnqbymkiyPF/0s5rOW4l6dZPhAh4c9tAW7IdjSjpBiFR
Erz3ePr/g07EDAn2IWLvuRk/zC5UVVaatVaaMkgc3fMqKmmeIDRMJmqaJ1q+KaCcGBIClf/AdR1D
Lrs75sSEFET5kmfy8uis1y6cImpQWWJrgGabNTO0RZiX1USX1gSRZm4A51Nd0dCU76iKNN/bSGq7
Vd+GwzEh3Qt4+ly336bthNmk/yxee5GPcmprehV7Gmptjlpglb6Cns9J0DUtPfEBw576HOBWGiCB
Um4kK8roMLSqBMMIXCMkiWwsL5XQ5LHjxRm5vmDxI9aaWpo/FKWBb0ARFBh6osoNQbiHCi0jPEfI
31yHpACXMGE7OyEhcRTNVITIC0rQpqBpveiGpf9MxTDj31PPfqljUbwngQ1GO6Pf9MVzCZZttRsz
uAONG10rWGzSygS2SH2XstwKPDmVFR4lQL85BeZXvG/hbYDSwxlkS3pl0wduL600JR64756FJjhx
UmMcg1GsL14gDBdfllLRoTmdFFs9sfo/SQElZRVqNZ1Dk+T0mQ5G/gwHiWfKVOJI20kVMPy7kp7l
axK50BbGSGm1ta/70QP6qi3JfqE0Jy2nQT8BARraHVWRPKp9Gctr5NKATnpjH0JdbzooeamIwIue
awZpv6S4aYoLDnLriA8WQH+5mgzeh6Z6kH9XASQhhQPNpwp/BEAiQSxyIpKDpApF55SaZsEc8Ri8
cBVFMvCLWqRmecB3tX+QH1CLe1Ksxt8WiZa+9IxD0wB4hVn1FOZqJmyCNDZPAZVJ3tZAZGNZCKi6
VqQogqaAAgghD1VaeSSotXonQYos4DvFvdqtk5Qa5pcx0bxL19PSu6fIKT5EohmXd6GlU8+ulVwJ
Tp1RaeWdmyoTMruxJH8d98TtMJGi8RUeMZ0jMhxCGhJAWs60iL1vZkXUxP/C1f4oBhXdlSDGsA1M
/j8xZTBQh7ty7EzLTmPZPaMyFTTrtreqaycwTnmv0SeWvrqlqzypdVj9GFWpK8ApNbm/UuOcZBWo
glUbQCeSSPBXTWQxkNAwQPvsSzEWxzvoMJl5hWQ9PCppBBSiDwsI+FNIVh+q3PB7tjGG5wfdgz5a
H4em4IR5WYCgDDrFXctiwmMBkMrd0SRon2s5VV4ouoQMEGrqEIX1SjdN2/O98vtomgoo71YcxBWs
j+BHOVr1NyuNBC5gr8JH6UGf/pKJkGggVlRwbPDRffvSCVFDE6/BK27o+SjqfSX1ZMSQiur7GPYr
HDnLwx2RvkeONWS9uvLMBMx0Swki400YaQ42iipCm0AmU9+oIhH+1eo6y7oY0IaA+Rmd9yBQL2zP
vd5ZqDQoJDUp9XYBxC2MThd9KiEFTpPAUq1tschKZacqPiC0iGzCcAZaepZdqF71lEZaC4GugSdE
z9dw162qiOq+qLKcZo1vlN/yUqiqbZvEkFn9pokdqQx0He/tpgXwfAYLEm6J3/J2FOlEp3lGqTVU
kp1EpXfisZXJmpqEVnF/+jGx21Amg2tU2d91Mc7iACneBeAeREL3lWgnQX+JNldwioDO1L9J4FLU
NGIXlaAV1dHY4F33h1MOjeBLJ9egZ9OaWGKlyHJXPA6qpQLoGwGV8nNNLf5CTNoEe0S+2l+RD0Np
BVSpwD/khvJNS4XhFIkDhzALsjzatEWTP/dhnzwaQTxSjOiK4XvDY/2rBaCiT0yp5pL6gZA7iHUP
MvB+EVivYfbao+YOgAi10lReYj+fXMFguIkN6y6N2Q9CPbvLAVeugqJGUqdWAYQ5Fr/TWA34oi8a
qhNgrcrA+1K7fhQ8KiC56PzjV+PHQu795ygx+wGwYt1cqAuXOUdxhE3TeKLZ7mgFUYLXvDrRNqIE
X3eVU3r8bQzEmU6ljOGpHlwoulDOKrAucOOeYsToXEC6MhouzBwdYNkMQfy9HnMTxmUngFflafwh
cr1LBxRp+t2g8o4MFWTE1oHNgZhB2omGTXO6e0EqblAhI4bhGeF+iyl8piiI25oQ8wgqwn8BhwSk
XsvHEJ1VRDxe4Hi15QatYq/YuuCdPJDiVVT8GHnHicHESHkkwzR9O1FSwP1iUJVXUCd9cACx5PEf
612f7nVUZrL7MU6aXTGWJaeEZlLA2VV1kNC0BF6Q8GcLjKpuT9GYqd9LGdTpymAIMmq6ZUeRW7Bg
9AAl0sFLURSunlTS81eoHkm9TdxS+oOCRyGve4ZAMR6I7jzjM1tv2o1GDoDYo242NvT2xFGDLZLn
tHaLXM4U24jyAR11FiCcjHLMvlAao+njuV36gtNNTz0xgWhToTWJlqqgmebd+8ErHqCRVrDCeut+
QLqCVrEcWgcqxdD9wcIm0YOKLEDLMjPqgGVTm4SJVtQdDRVcFi4vR040KAipVkEU43DaWKv05xaB
Nv8HvBXP36Z6G94DnFIsKotIHHFoQWXklCr7HWWVothVfoOughYCn7R1OWS41qCKhmyPudFBDtBS
69eErTq29A/E7ViZnUbAXgzl3VRF/hHITG8EnGAoz5EmW1TN+843z5nUVcUDfSpIZok5aRsIQSSV
p1hJ62jdGKn2tQ69AfVhorOzS8+JWB7I09dcGmC1tHI60i4XgiFl1vFAimy1UUvtP/PilJrRhNqg
/s5B4CoUcBzFtiTeN4pBOqXV6J2R8AnvG0mHiL3CwZXRYwJvzzrpRpdKRGl1CPXbFlVRkMQTciyk
EZssLDTXBNXbaNXPMWEwX+lQtwUuu0pM1ej6DYNfW6G5gseXCuliDg0Eq63ky0ECqQdCYOI9WAMS
C8WdqQAKJlMk31K8tQ6lXjNgqEAPD/aM9TMFBjhrUiwQp5Z+8UPP9VEkAwTv5ERBm8NMT3XD3QQu
c3RSJytlGX3S0CT6RgqqFdM/eeUVYDLpV3fdUcgs1XoEpD6aaznrOiIvMUBHQclqw101ijT8VlBx
yQ6jS8BBc0HN06cucJP84OMJNadhDMV3CxUn8VLRyZ/o2jh585fQJp13kY3BomdjypGFVGUfxM0+
EhJj3KZKxyDoSVCEkkvnJd6PcdDLZD/kna/saqqd3tHqUAE9IP+Hz5Sr0U+cTgyN/rHmTjORODV0
HXIGkghfikYOx7vKjDT3CMUIwpVMggqNi24oMAiJ21/LK6B48LJWKbdLI26FQ7Km8lEKDxRP4O70
Ea3bg4DWZr8SEYLh9oyIFCBoFAPL8Wpr4M/SRG9XZN7dVOIrGIzZJSlgOEuSLqj5RkDrm14a4RJb
NAhAXITPWlvqP2RYNLwXeWc9SPmYMtlYptg50FqELRQnIZEN705KIm652ioy3OGiupranmlN8YZx
I9XnSjGZxelxx0+t0LYoHrDd1kHQSuu19wvvZ8QHGNc+wHCRQgOVnXVT6tVr4neEj50aUAI1EvpH
rtLxNwN37KDOqfL4LR89wd3JUS6UO9p3/Zc2NbpNqutyta0rt29PaV+ivWKCJ3hsLUp8wCagAu96
N4d2ig5Qx1kxImRQW07gacx4Ye98A+gPsEm8A9JBobum0V3uxmSsi3VWF9nDMPx97xSpfy4UmnCA
6H26mDBoUt32sWvYfmdJPTVyLYJsUjRqv3OzyH9BdSQga2gS6x4+K5InnRpn61iVNGMF0gKUaqAB
Rl9Rum2yHe49x2epLRJAo+9fKXZJ5Yq0nUJdJZKBTYUrSVlXUDEfaeHTmlaKWDgPvk/JtvQSuOtu
azV/uk6vSU+5QPk6BE9Bqk6lOKM8CDHt5MERdVF+yKRm31NDuTPHGtB0z7B2Jqki5CPfNUpuArP2
KrATIq3ZgguV9OHaV/KKpXluPd7LBmVQ2Oml29pdRVUaeRFpJCGp0CG+xKXSB1uzMv2Jp1UU4r3c
QiygdSBQt8vLvu0dMSHjssl/RbATQwgWy8gqGCVei9ICHblw5VWykjly5HW/AdCT+7kATlHL9I1G
3WaV4cEk4b3eZmiMjmtkwrQHv0A0wZkEva5iZ9LiblyXxAl8HucsBu/2XLuFSrPYqirHUKk1A50T
yysKMAH1LMQaynsDxbEvQ9b17ilj/OyLKQ6lE8ly034bFFre1NEHKyTupV/P/aZPC18WZVDwjWVr
rWjriKmNXigKL1JIKXIN5gSMq4LGAIALUjMJymapveRT2uO4GoLB/GI9T/aWOrrPpWhAe6Zxqz0a
uTg4cMvbc9GW8WYE6OqBo9frX7D4we5AEKH+jmAfycZI2Vdck8WLZ/RmrImwTJ90RQUygrIOh1ta
C9Cc0O4AhwyGEMwE7NJ8pNEuJ2X8EiVd7N6ZcSz0YLxj0UlCHb0ASzL511auoXfWad14LEjaXzNo
BnDVhS588MdSk+HSwY5ZgUBuFPqUYIs3oUSHn3NmVXeZKLkyI1CsMn3IVY86Siqm1Z9UavOfGaVh
fkGZmiTpVAyGn62WlMbatIr+nFDa6lZB6irWb10UaCEp9Oa3nhRZzHEapPoRFQk9hzpuJmRFdZ4m
IAUK5dCrJT2UKtV8b5/plTk6Fi2ofG02MgN2TFD3d9KkNLQeMr8941jbaE2jCRSahDsQttMIN+WU
J83Q3cEEgDDRIUEi7YsAiphFUg0OUKyqn7phWP09vBFLv1C/tlTosUrrGL2FolQrxFw5yIa+EO70
pIELFqiG/wPGQAgiuLK6+ux7vV6xPT1Qr7Bq9E2dw8o9o/gud0exdXsaJhBagmgDjsHk4HYRzEAJ
EvBrQA34hwXn4gJuCLQ3AUVroBNkQXnkX8vZ0YDaIOzJWloZenCdxeuCLlSGJAREGooSARi1lUss
JdgWw8aiTRmTOHGzArqCdlAqguzosWu6B7wckp6aIkwgIlT2kKNpx665AMhH0ZyDn5tomngjiL/a
1gK1Uc5eJaRAWCAUBx2Pmg83o7QlnHXyQA1ohKLJDDJt09WWl+0sLYKfSLOtUTYjIp3q3dDRdJsq
wTJfh+fXITUdfTuIpfpX1xTKJVERuI5tq6HKcxyYOIgWVaqLLi7TG+riDpBNon6VUJSgCawJQnel
ROWX1IPCIAQykpu96YTAXUDDyLQHqQ0irJJ+CYxWf41xNKA/FHoUxtiq9Hs6HRVIIG1G7HQlMHTQ
4DReN0ke1e4+7vTW2CLWU1ZbqyNg4UEEw2HZYlhGOVhn3UJasy/D5pClCaRkvy2VY997omdRpfYl
5eeYquW9nFLd/2oA6JIuNdBDdL7GoTYfwrwu3HsLriTVi1wQEEwfMbMt4N0KXyW1ajMG+/LXHmOD
ev/OKkqa+bBfZOB3sMQjNXFk1yuutVCn8r6htmCiwSTLj6EceGjCizLBdRF1IHuEiRFZSF4tHgQw
NtG+h7TtbXDIAAPqUiLNtMoasYHEMP3vZJh9tUVAs7m0slFU66DTmxacci14e7jFnmjnbTZA6oKF
IAl3JtV7ZLtcy3evbpTLr2EueMU+N4vcBJpukYZA8dW/41NqFIZqunXoOXlmG1FtMBST7lkFJqb4
mo28gDk8usSPDr4fivV3UyTgpjgAE36dBUOhnDQ06vxdFgJFYFQF+lErjUoeo4Lj0ItekGrpvAmk
q4kPWVHl2ZlpwAybKBW1qi6VVYB3G9kzcQ9RyCNolwVNKZ7UJtfpUTcVVY+2C4PeSSpfTS7Uzfv+
oOjgfoRW0aECGGrmwmZrWpVQsde6I/LT4y/VbLUAXG4d/lyQw/0odS2jZgiMRBNl3l95JrMatYlk
An2qjwCHm+BRjpN1AggPg6CbxNUoeE/eGG+aTNqbu9q22akFHWbplqynKYMvEhkTwryQ2U8o9NTI
e4ufwHy7AeFrb42UiAMw5JjsGV1he5vFOQOTlO174WVWrcjaJO6tQFecSaMKLKuNDa85dnExrNuS
WSglGCwawh2DBiESgKqwcGtRXzQbQTe+pXDW9mLry2cPjoK7IEr8YZCEJFvASVWRnjliqnNNc61B
T8fPsuZI/2PdDrsw+W15XxHqWtjsj6LDkx1k3/nYqP+Ysy89dlIjQ05qjua1r58ye+j3xlET1rVt
SE9BeiwdxdsmCDLYGXMdz8nSjJYbO/3O/kxhmAqIL6OyAAf1Byl1XjPbVFvD5xt+acduA7Z8R+vE
lza+tfCBpZsrp4ppMSdbZu3zlRsBQ/nEumESS26PzWlEN4NsxxO3aBBYvJRaDqXgD3knded1PmGO
6/2g/JE7YZNn0cKR//gdqMCJ4rTd08zpvzPh36gIlzU8zxbtsiPtnbNXbOihHcPi4fPdvmlEYowD
59vQpfmhokmr9DEMhqOkJlfAfHdK8xCqj//CCLkqfQBCM3k+hDxKPaXWVbc9omv7xdKl37DXr6av
LMhlz9fCtSAGgQ9oWBQWNXN2X3XBqkRTy1FTCl5K6UE2ns1iwcT8hGBCEkGX6JKkETRKs+lrUt5a
zBiXwzNA1Lxel/BJ9V0Z74BXfP7J5pd9bmh2FImhtdokLDuH+bWOHiL3j2z9LJvz51ZufLF3y5ld
tYDpBWNcSuG5Kn/KwS/TOo9L47qWvthM+lnzo5hmJV8sVu2qOSs8XsMaBLheLviNpbXMdj8Xetfv
AyU8G8Gzq51c9ZeaLUx8WNqU6Se8uZGIsfWq1fK5OveieSc2RQwfhuof3pb51s8GvfitAstKxApa
gnYsZej9fFX16/+289O2vVlKAFGA4EsLzwrck0j4jYwgzMuF4zV98rcP6P9bCZGlIokyN2e2EgAC
uZCLenie1MhWdM4OYg0T9/OV3NwUk268xqOoA3N7vxIyOQDNjEY5+/nZRFM2RHRUCn6VXb5g6MPz
MC1H1nAwikElRVFmt8VoU0n0hyg+B/U95Y2guodnvw4AEI75t0GjbEejC53MzSifXeNrhNa3kph2
T2vGB3xpIQf2+dLnsurzHzS7W309qoPg8oP8UV7HyKAFmkyv13NKIYdTx1iVl88N3vrWb7/A7I4x
DMPVK6pC59bayj9SFCYTk8bm4pee9mx+cN7amV200SiomhZefI7QMU0ALUO1Ax6E7Ju1RVbPgnsZ
9RsD8sPn6/t7IueGTcXg1VMkcN7zE9uYkSRCDInPViqcYU4CqbsgsgcVAAE/4TF6MH6SKrb3yUG/
T5Btog6+NHHk1jc2VXOaa0Cwp+qzbxwqvtYMgPfOueM3a19gqgrUfi1dWur0gnxYqibpMhQDjRk/
s288SKYL6rCOz0X9QM13hWpaTJYmfXNXxlXdIKwFli+2Fz7wfLqHITPDiXBGFwmwdFmfuYQIjFdJ
hWm4yIxtEklkK2QhGNUctg969yRld1QGQyo2jbE15Z99EV+mvQABMyATlu8oe2y0Nln4VR/eqNmP
mjnDOgiGHum34dLAvBz6pwAlBAuJsYbyhZRtPv8EH5ziZIzYWkFgx5KZovHeX+WogGqJyxcwvAdK
P6uy/P3PDej8/WlIFEJM80yJmiUYIy0fLh1tPEVBqlv49rmFv2HOu7PDGt6amK1BaHvNJDUfLsRD
K92899VfrPmkRusO+W764ns0QNrCWtin/49dMjHD0AjArNndoOiLBmLaDpcoPbX5N2QRHWHi7Vln
wUQO6WffIDu5NOftw4VksXxGg1mBjDwhhH2/YRVcloKm/ngREJWuE7gR3EmgK0fVX7iTtywxJFsi
22RYBiNE3lsyC9ctO68QL6qHBDvSUm64Rz8cpNTCLOslQ/PvaKV9pHqxeGmQFzih9ytQr0RBl4sb
7+vBMp3PD8xNe4ZMgf5vMmPO3uiB4gIZcS9e5CpaxfWjRfyESn6R7D+38+FBlPWpRqDKMvVRQ5Zn
W6V5gJMAvogw4I1zrUXbunjyihJpJZX+jHxpM/Hxc4vyR9+BSYPYhqoEScfcoSWQ2yu1G8SLkaGv
GqvCz8rVzedkpNeToPt1p6lKdqjo2x3UapR+Ue4rUKSn7YlmbHVKQnpaI0VD5Bq9MLnra2DuqLhp
B6REVk2df6+hvMDN1updizLFqqb3YQudcEpMLdyj7el/g2PuL9y0Wx9SgQaDMBYnXtZmJxE0TQYD
RRYvUveYfgsj/KA9tk5dnvKFo3jjTpPbohVJnQV3KM1HslL+E7Iqt7heqIdHubTJdX0djAfF7O0c
eZ0ekk43Iu80DuvP9+7j1k1uhOnmJk7SILB7f92yKpKZ4NGPF0MXNsgfIP8hbNrk4ANgq5Tvnxv7
Oxbxvc98b232SeH5S7x87XgpX0Gm19/GX9KjeLA24cZ11L28bz2UEFfWj+Tee2qe8kO5+fwH/B18
8+EHyKTf5K2apv8dNfcm5FcFtHtAo46X7uA90E+4Y2ykcNIedGfc5l9OwSVhyqu1r3bhEUjWgvEP
0YbM6lXFZLi4xj/Ik4d4YzxCFwmIsDFevAr1JshVd77OZIYw+SolNH/Re0Yjrv6ZQZWGNObUyvj1
3/wCi0Ir51pWKBK8/wW9rAGHR3jkUlUCl6v8Qt127/ZOF2p7mOrf4UkDxtfNaNUQ135u/NZJI+Jh
CLcmTeqsM7/UBN4YVrT9L0paPZmHyrCtNH1Mxj9mvv2fLP09hW++s0/bHeaK/vdMZysV0jwN+UMy
xnuhg+Jkpl8+t/fRs09lI2J1Cp0az+NsX1MF3JMVeeKFFR4a3d0gBo0oRP5gtguWbjoKyr8QfnmM
efxnpig6+6MqJvikc6FnMD9ew+qJCXEhbDfBzVdFLK6LzFjyTzdX+Mbs7NygMagkUYlZwag2ZbsN
6tIW9PwYh+6T68qAyte+Vx29vEQr2kHmqxG6Q2BF65zqfLk0iHyKyueXmNeGCqWhoc6mz05SL2dt
hk6reEm7ONhabf+HyUPdro9QCPh8Z2+dWTIgTbQkZhpp85OUyKkGnJV1qzTgohGh5h3Iybx71qAv
f27qbylzvqq3tmbVrrHs80KNI/HSaQ2EL2bL2PSfd6qQPoOqOHWyItih2t+PRXmlq3WXjOpjEo/3
IXJWNkrT4bpKQENryOyvDAu5rlRSYHOJZw+5aH+sr14goWMolKOTUUFE3ILGjCv98k1tK4NvtAvZ
XettBypbrhYcv/Qx4KdXi+wFYF+Z6qc1W5xR0Bb00pKgRNZQNlbqUxM1L6I2hnYSp0x8UtKfSCLv
s0L9TnPwGJj+IS4zGQqxsgOYPS687Td/j8ILQLGUccLWLBgj9KQC7jbipSaWWHWaHNqAa9UFKzeu
q0mAoDH/RiHdo1b53t/mjcXorUiQLtkKZddDt826dXgGEBwWG1TvPj9BHy/pe2OzZLaExC8oiidf
zBICRS7fJ8ZpZNoa0G1x97mp2wtjdIBOX0gRZWvmEBS0IJUcRs8FYkinb0LH+O6fUOKCK//c/6uF
aYolyyLBsyXOFgYiegwaKtLcDPJR5BR9FFRBGsDF+XxZHx0LX5AQFk9u0fGaR3yoCsWjPmBobCoE
W+Ri3NbMt9p6meItROk3TekinXMLxRRdnoLPN2+UIA1J3pAAXUoa4H/gjAW2F3Tpqx7or58v6qMP
Y1FTOgDWT7ZEc75VCFNrloelFEQGmA07bg/gKRJEtLJ4oTUgTQHceyeGMQu1Zktn8iPX/f2yoliN
KgaXyKAmckSBgd0Zz4yX2qnGU218T0ARBMEXCJBIru4iKJ6KvzCo/ePFBiuqk4Xgrk1ahLOzkvpQ
CIuOUSHmAJadECdxUjHR/8VBIYszVEIZCfDmzArqZhKt6U6+ENSLQGNUAIVyassPn2/drRv91szs
tVdLuPgMcZYvWYwTPAjBFVlXwGCfW5E+xqV8symEYUWc+3mPN6/GXHBRo7uEyu8BcKQQPdUoqqbJ
Lop/g1haqQlz1gF5Xz83fOsOvLU7+4pDTv1dMQb54tHAVRP1zuh2Ul5vPrciyTfO5Fszs6+o6LnS
jYkkX9IMUQPTVZyMaWTrqqT6P8FCmelRt3uyoPKEnHdwQHsyOUZGFNwPqBMs/JrJ2OyCMLzeUlXe
Hp4FfXYb1TqF8d95xmUAukOtgcwXgZ2VVxrKGhHiZv354qf7NjNnGeTmFs8POzs359JG0SMV/b82
/K6gK06tzPb6q5xzYmuoPV5z5xfVwh38aNQS4dprqqlT3iPNeO8E4NK08Ngi4xIU0k5IV+NjrFy6
QbqPwgdTP1j6gr0bO4xYhWoRCioksgxwfW9QccMeUGVnXWSpWReIf1TBtYj2SLmjRleuihbYSfOs
KpJtQPrFeSx85Rt5LShlE07m5PmIS6cj+MabW3BozFAd/GvS/NCsM5zVlQoMCkxc1NtNu/N7BBj5
5Mw5EJIrAMZxOBrQptCCKtANa/SE8ZS/LK1wPt/+W1/GMMlKLIWZouS8s7OfQZ0GyiO5lwjODVgq
sSJ+PIBMb0HG+wxZpTAE2/irvgmWBjd/QKtMDwGy4NKUaRNPzce2t6NSA731vGvXyF/ycp9Hdt1s
KDCig380mn5toc1aCuhPWeM2S45acJGEnRdUC1fuxqMEgIMgnuSMkIUk/P3uQL+BJSVF3hXSpKNo
X8SRqkr5mL3KYDeOIHjFzLOR2XG6/JvhLTy/H6tI743PHvo81eoW2QzvGqXmphgQOkdvwVK/I/tu
58D+JHdp/u902t/feT42cvsK75NoqfrsNgSDCCxWU7wr6k0wDwNgbShJWjv0Upb6NDdu+hRccO2A
FqrGvE/DBK9xMAbDu+pHdCXVYJ/2J6OzVrEerbPim2AuXLQle7OlqSHTVBjW5l3zZmpGISyT3jeM
6oPO76Ai+vnl+VjWVACegDWiWEO+TZT7/twA5pN1JFDC6zicvF2s7gfvqIZ/WjYwCp8alS47yvj5
ZtC9U9xRQral/jV0kGUSbFnYWsJdhR6yi4RqkQt20W2hCvpImsdhsJRofNjz9z9VmeUzDFVEoT9q
wmv2xf/GhpuX4nfx3K+bfXwAjfbsglVf+DwfIq2ZyZmX7xgfy/zCLrxW3TeF4d7N788//4eXcvb3
Zz4VXTmj0l3+vtqiN2IWNkzhIvjRNt/+uR1T1qny6ryPyjxkNduyTodxCK9196KW1cnMcUmJPlwD
rxMW9ulDLM6aTJX7QuDIuyzOtikttK4WIpc1GUm6FfssRn20IAce82xXDU27h/i5EGV9zNUU4EBE
G7gDvDEl+vfHWBxITNGOG4+NzTSTdbfldO4hPwSLsLUP1xNLFFeVKaGmQDMPixMNpmLQeuKRirXT
74UT7N+NuAsWXrWPJ+O9mdmjNliGn4QCg6+bQ+9EO8Cr8lJ++/FwTyYsmhqgKqb46f03swIjEQU1
EI/1nuq0A3tpVTmv3sU+oDZ1/+ufnsB3xuadIeqVTM4b+WzRzncsW76X9p8b+Hjs3huYXdV4io8G
8e++dGtUZ+6BDyzsifzRA723MbuuhWihjtT54tF4hBiSwGqBgPPQ3/P5XtxzYLusrHOCC0XvU/dq
Xd1Vt4eEsjHum4VL9uHF/XsK/7N3pvJ+72qG/xZJF4rHam3RV7Bs6xA4xsJ6PyZNMyvTCXoT8nXQ
ayo0RjkhTrdGsG5jOurrSl5Ry1pYz+1b9d/1zB49NM+Spg1ZDwS0u9ARbOMq7wRnycxNP/HmzJuz
a4V6MXTjlB2s1qB5HAqC+In0R7tdOo7S0g7NPBLCGMgIt1hyr9auWU+XGILJNXrO76yTvFfsYiO/
MP3LcpSFR2vpJsyiMWbZI6EmY1m2fTu/U9be8ndcWt3Md4xFGxUQusTjuLE2Sb9TfhJ+2+mdupJs
lEpt/WRd0Gq1GsdbXN/tY0lFk4AMMCtRy/tjWaShGmh+PB3LZu0eYkfeFw44kg3Tnxa8ysfkYroC
b2zN3Iosu4wiZFbDcdrEYR3tjJ3rpDt/p6wzJ15/7sNu+pc3xmb+JdVMZZyYU8f9w27phZz+v+8i
5tlCZh6jpGhVKEABji0nMVgnnPvO6dc2ebkTvHy+jtvXTNcN0CMUAeiEvd8hBHESQUgLEQx5tEOy
ZZ3fRZf86Nrhgt9YtDRzUaqAGL2vYGm6YNXKdRAAO6QH1166VYuWZi5KQudYLKY1det2X62CNfGg
o96X22wB4HrTF775eDMflTOWJvaGfPJRvaPa03NpHCB3/a+fbu6h0mbITI0FIYy47/ehU6+kPzaK
Xg//42mYOSQEQSwpVFhQuUHIYVWtrFNkSzbzpRaWtPTlZl6pYex96kasqOFVjCGNEAPa9VVcWNBN
5/ffDZo3VtxcaBTdYj29Mz2+8p4mvr3keW54cVCBBOwSTo5e9mx3gOrTHoXhjBHfDjEy3Cf/4pq+
szHbmDFUGUFm/j3SCA05q3q1yvbCfunVvfG93pmZbUtuMQELosm0LczutUUeP8ZRLOz9x/YbQLs3
H0yfvQoeIgjBGDDDu1jB37freyaNOiG+OkB5HDJJbJtLJpWPPvWdydnjwJQuFb0pFqac9evkVwU7
RUR+1Tiic/iz5BduvXu0gy2yG2oeoMZm31FCHDDMWmN69/p9/i2/67lFxo/AYW7fwtI+Vvumr/lf
W3O0dcf0USOv/9pKTi2izQ8d3qiiHMEYsXv50T1LdvZLXsUH8c59WHS2k9uevVbvzM++LEP6SsiR
f81Pbj12gI/+vc3FhrEMtk+et+Ckpr/4wSJgR5CafF+gwfz3b2JdWdKlGI0+Pm6wgmB+l6/VVW8z
9N1G3njBw988q2Sr4EIpIGqqNnvo64rye11F0jFJYFn7tPX1q0YK9nXsrpp3qJKrDEJJeWJI7qqD
820I+tJ6bySYU8L8n58wne0365X8IoiQmZV4zmQ7dqxT+hOGdffN3dFXtc2TcO/a2U9RXLD7l0I4
/85v7c4e7LHXBDQxsFuthTOi4qUTOKY93ncn3tV7+UtgJ6hnM7fOcc/1D0SpnGqpgXfjmaBxZunk
vbRCP1RDEH/h24P1JLfWmO7r+E/BQ/AweVmGLW2Se8a2MXTMf0hP5SpylhzVzav1xvz8+RCqmIIb
w0eP/r12rp1jea8e6vtgt9lIpy3jeX8w0O3PyNFLtwtn/Nat0ixdheIJuYF/nu251mWyOFTs+bVZ
a7vq6PPmu7vJjcgr+W45T/hbk/uw228szlyWqLeDpwS1dERcj0nF6842HrvtFNKku8oe1iSWFGyQ
rbrr9912SmTd3WhbaLm/MloxXhWb5fxIvhEKA3X5z2fQZi9FKASQi0c+g7XTzuaV7v61OYwbBsAQ
bDGoPv1ZvTKMfpvbjLQgoS9ILBZ24kak/+4nzPxb5wYh4mj8hN6JHcYSONnRvcj70Q536ZHR1Lbw
tBRQ3Epl3tmcOR3StUoXmJDNNuT5KtopfxNtSPP/R9p3LTeuLNl+ESLgzWvB0VOUCLkXhNSS4L3H
18+CemI2WcQl7tmnXxTR6uhEVWVlZqVZy0C7SvekrRbWOG3jnbOnOw2UUpA6QS25/buw9RGX91Cy
XNeMRUFL50mZlBps8UnMYmECrlN2qHRGByisDnSUzgCb9nphXQu3SKIeAiXQWNxxWldnTu96F0FG
smmxvOTBhb3w/tUj9OrkqBcB3llKmYTTyeGyTM/QflfpymO6Ggz0pi9F0YuKQoWeEzWMyLhQTn/X
GskBXEa/p9cZACPa5EsOYWk7KaPU1xNgvAIT0cARtWuMqYGIzagNgFWZ/NpduTACzElCiJ3rCpQH
LOHIdS2e6qxTuDAKlKVSPeAYlDJOFZy8v3khwEzp7XEyVqIB1Gu9epjsgGYwi8k8YfK1d24KHbrK
IC0E7RPOVz25m+IAU2iCZPPgvdQG2qSx60ek+Y5oeVtpIJYl7SZ+lktj1MFW3xJl0xjxIT6Au/Vf
5gAvdU+mLBWI0lVNaqEMmflcmRVynA+2dGLJklucjW7RNaxxMuY9EFZTSo4p+yhsoo7by/vxj/Jr
McBXbIIeZLWYyJ0L9i5lURpeMk0nV4A/+U0Dck+91dntujUm+5+uvIeaKHZ8mNxiiAsNzBhy34RM
Kn173v8slVJ5gIc3IDmA+GYDIEwdiWM4vXCpoXVpkZRGh7LgBkB5h53SEbnr6TE4TWYRDAbHf/US
uthQ2qXC1nOAmocsVN2RV23PrtFO3hPHxxPx3z320GaJkQW0yKK5jNLKWIiRYBq4v7c13Kl74MbD
XuDw1i3ug2r55v0jm43aEDLKwGMQAWopU2eWdIqXpOB03IM38ac3+GehXp8Lg7OLHTOYwFta5fvM
8vcZHpqMLS3FrHOHCesEaAiFBzIfvcHNABykBFRqew03Q4WGou9VB1iWgSh96XUy57gvZVGbWzQq
G9cAn9oPNl7se03vH2uSbv4/3kHTPaMvwqUkKiQBKmBfiSFWpRyBFv/RnpVVCIeq7uqf8iM9FJaI
IoCrD4/3D/O2bWMayrvYTerxAzsD1NwWKwQv6Ck7tIhJpa1rlD/KxtOFb5bUQBpZkDl7guijm7qi
wOhJG3nXdbmolBoefo4h7THbeCZO0cacNLv9NwZGu5BFnSAHCJmgGGtoy2oqhgbf1RoN7QtB7JzH
vBRCHV4rSSUXAZHw985PphNhvS0hwLu/cUtiqLOSyqqbyGCmfYuQe283gIMn6OJeuOCz/udyOVOc
cvEgLoecR8G65VHYbY/VSdh6ZoZMVWuLL8HCvPzSkqgIsuY7XhnB3/1bQwardmWAKhnavnRCi2ui
fGoAH6eiHM/Dp07xvmdOZrnXXcLti5f7xzSXH8eM1T/6TfnUCDSZGedhUaWBYZtDYPooL/grBG//
pUJQljhLRyAtTcoNvP7dlJOa7D4WtWQGp1O4MU4XC6L8Z5ZxlTyRScJLTz4tWokfw2F6pAJN0QC0
vjFmtvb13+2iQr1Nhdbl6sqH0KnkyiIxk+jjBhB+urtgj37HwKjlAaqFFZCqVsELQPdMKwkgkGNx
4FEm7A7RCs0MO8H4U6MLoDMwG/7h4KKZxdOTZ5xOS1s7EwBdyaaOsAKyZoLBCH6/fc0feDPajgSg
3HqrQ7CkA77WTKzYXtrbyVLcWzF1oLVSCDnfY8XjDmVfAOYieQ8GnF3y0B9kBJnCeeEwZ3Jsl8uk
Mz0VkO14KcYyFbLnDG+bW8f1g5kfqgdn9bWwpzM25UoWZfLDEf3PYojFNSboYvFgi3YhaVbSwuWb
i4Ou5FBWX+v7AIC8WNMr0MPfWJ1BW8C4Xn+j0Ze8vfEW4DbB6wd1XWpVE2dOj/tt8pEVdPrTbZ5V
ENW81hfYTLE5JEXpRHFkLxzYjI/mOXQviZhWwLSbOH3DhQ8I0PfDCUM1Xfm/ZZdon2/rw1SlX2yu
mF/PP7IoJwCIbwE4y5Ms/TcF6xNgX0+R3ZR6Qk3W0JjFR9acQqJXdWqU1tDvx1Lra4KhbBqu5Peh
XGEE0mTYNyX5kZVF0Ik5QTyL1lh0TQoTrNr1RjZJEyVcKPJ70W7xkkcVE8m19SO6Y03eQq7RYOHC
Fw5vzqhcyqQWJ0UiKGBiyOSO7il5bJ7TNWsKxhmMSXppps/xITnXB8HsVvcFzx3kpVzqIPEUyRhQ
DfF7wIyCscGqpO/7AubCVcwF/bOblBsHZYyniBEkMABjnACRFcPNt6wLbpbMTNtD1dpl/tmkzDqX
XtTCKMH+u9R/PmdfLr+Bcu9A0OTSGhMGe1Z3N9H2MzI9k91P/gnonTCjnYEyBhg30W2ydPPnemmu
1k+5i5ZvwCfXCvweXLFmdGjXwo7DSHNLWhITgAgPhmwJZqnD3J0Xtn5JqSifIXI5jyGCyVN97j+B
TEvOj7b9gMJAbz91ZKkKNVcduVzpr/W9MEBJBkUCuQyeXrpsj8ZnQY7vsbEGJgqcowzPXE7v6W1H
vv7bTf79tAvRfg1oam7AJoPNCXVahozr49l+mLIgHyBQQvL2tJQ2WNCp30T9hUix5JUe5dPJ3HYQ
GVpAFkW2fekFcQvoBCBSoG1MGAAYNRJopEOlZAIQRUmT/oBKIty11tE6BuT7uzRLE1xNH57+s6A3
kxukY41LkZSbFGoAoQcedhO1WrRXZJsCaZ56Uz7Kq1xfrGjNmqCLBVLmFoxodeMXWKDvIyNt7c/e
79XgX9k/0oYxcuP+6pbETb+/ODdeZJQgCSBOijIysgcxCxck/Hrze/tHGVWtDUE74f6vNoq6aAZm
puO8phsQr0r9B0RECzJnrzqmWDXwrYkYLqAsHIMUC3ADZH6fvnogJmyN/AVtt4Vggj34/v5RkjAa
hQZpSeKnMj6mMCXKnvE8QGG1lE8dC6j4DgeLegR13Oq+EDpS+ytlQplBSRuDb3RCtWPjnItyMXWe
0XYTHn3U0IFQBkYEfQNcTQIGj1W3etI7wqVLbwsqjroRTW2lxiieFytC6mwNq/n2jRHtUqk1ErVd
p4CZ1vWfeJ99drnpWVGlL5wjDYBxI53aXrnpuiitsfDyT2XmAUZpE9KcdeEZXRlaY5bWqSOnqVCz
WpIsXt/6v5LR9YYCNwbABZm69YHA+GCIDhInFv6ArqoH+Lxc+CQcA/QJq+pz5QNNMga48RqI1uVE
D74Exfc7VHtxcX4/ATYOyEIyjxIvnWZSxLgDmniZOD0IvVS7Ak81QAtM3hwAkq4P30lkDSCRiexR
XGt2tC+PZYFKs2jJ4Hffcd9jYvKrqt6GwSqVHu6rJBUV/v02TGCqqgS8GU2k1KILvRbsiWziaBxI
wplM5TEtlEJ0mOvgGlyq6Uw24mYrMJqOOB5z+SwN2TOUnFjImpQ4ST+AjyFOiViCOkfl7PvL+gVP
pQXBZOBKQxbGS6n4TBiiTGzlOnVklKg+QXGXMQ8Y3QGWDvsMnLWCsN9VDlD8DnxLm2hd+hZTWiP8
wZ++tzHWo4RG7JpjAmT9jReAMmoTvfA78REjvuCid1E4/fESc4wMvzvd/3R6buz3SC4/nToS0K1E
cB1N6qiy0fUJJnhAm0liQMcjnNoy4TotSLbqjktJ5l8gmJs9U6ZxXAEDGzcoNUEEWihPgQ10ZV0B
SQA5R2jebI0HgODpwN0a7Bqs9aT4CuzKmSh3QIJZIznwB7DY1S4Q1420cIx0X8Dfvbj4JMrnoOPP
99sen1RbxmCK5vBtreUHO4Uv/ZP/iCt47sTCeJONibPH++cgzFkOTLT933ZQKuRzteIX3Jg64Vo+
RR+v4s8xeFS28jrZBXq59UK7Nn+QKNQ3yVNgSesDZlyP6BHB31u8sZSgpBOHv1sB+6Vhlh5jvDcA
WyyTDfVQJJkjAgizWIPvC4j94IdMXtuWY5/rAHydhgCIdLz0+SB9asaEfQbQfPKaCVrsLfiTObuB
JJUkYNYdbxA6Thx8/A4UDJnT1P5osVWWgpM++VPVrPTUluzSsPik85RqAo8ZKD6igHQmxuzx+4vw
RusVMJ5XSuZgolxcqwHHWzlbcIbCgLxJKEDyGJexuKB99CNn2nKgruO1jI5PEYDkVAKHH7iIy5s6
c/jYkCVShiauZJmthMcSTTo2NzyKRrEv5a3ArRT0b5QojiwF5HSk/PcjUN8SAeOqCMAxul66MPgD
L+VN5jArmdvzoCcWSbErAMY4EOw6GhvXlWim4FBqLMCB5n+U9f2LMKd5MKKYRgJuJCqKNFiX6Hu8
4ktF5nziiVnoyXt2rjErEXwuyJnRKciZgGRFMP3eOIc85YWR9bFSF30iWGg1ngsfpPTQpiICGS5Y
M8BOx0kAemVIU3r6OJrScwTQmUL6T0cbf7cdnWgcwBwm2KObRYOrM/bEFGdfWnW2cTZPjLERdz5B
kPL1vJApnLP5mBAGSA0rsDLQ+iZbdKHfZesHvScNmRMRBCYIAbYlWE9SXTqAQ7YhSmrlDFkKjaii
4t8lwpwA9hsQ5BiXvhYK/gWGa0AF6nRs3hlMMSiEbzhxlYMwkDBZOhClBQ9Y7KvnTvNce2zZpRIc
P3Oxcblw2Ag9VPYGWb/litDFzcc3uC770gce85X2giYYKbgXgZNQZsCaRwDVnUE0iZKulqmVcnAj
SQNRqdtGkRFhNBfceH3sgel8aJpwh8G2KjLYIeJf0lwQX8CVinl41q86zMcrAQefoWTczutiViMa
3/nPbs5Lz2Vateg1VBjREdo0XxoinvNlmPMEQSawGDEmTbf6xWBCLV1t4otFX6NsgtBNaQGKFBFQ
3OhM8cm/4XOYDS+Q7KErwHLE6fJn91pYsqurnA6wNCKz9cK7h+57nZQAYAn4HgyoIwykAeJ5MF+W
jc95zkTCo6DvL+LR9Cgrdg8SsY2HiZQObGxxb47C4f59/329XRt1zGtKwKZH0ydgnX8t34XSF40n
qhEIph3j9X0w0zU6Buo1Q94z8o6NIMcKo2CFnqGMqa7h7wnRn4yf00nfYIjP2O1gBlE6i8mbrq9O
+LMayNNTqj/lOljV0Zm02Wz0p6X3xK2NwoUR0BODHlV8O+33gAqZFILmumeueAN5HKnqdeQ/+P2C
67m9FtdiqOyB72aS2gBg+ow0m+nFhwoQIgAQwsTuVgCX+/2DoIcooQPX0ijr42UFHE8EaV5nDHq+
Vggab37y3X6/t8BCsf7+M2ik3/Q62Y0/0cNSJ8XMzbiWTxkirq3LDnhV7tmQbfR6763PSgfzEFmL
Dw8vrJUTGQEV6I50YP4vxDG3D5Jr0VSQp/KRqkSTaPAWivkPFx0jsKne39/bQPJaxnTYF3oOShsv
gVlxz37sFE1BgnrhJtGpmb8HKAkTnA5SJUBXuZbAgNasG4WMOScr9+Hb7jft5gBAyy9Us7eSMSzo
y22uBOuREBlD3MTJQO0ZW8heK5QNcwZ0Funr9cS9NoBFtPis5ZdOWqjMz54QbNPkphTQYPDXa3P5
UhyZoYU0CVMHlZ0ozwLawe8f0UyMo7GA+IIRxOVmEdZeSxlG1P/VlGHOmRmZia3uVLL58dD1u5TU
nTMg2BcRfe6AsMBD61qQjOY9pepd5tx7idXnm7ASSFXti/o/D5mxogtB1L4JlZiBGxaCtLTD2w0t
FCILIlmFBOyfOB6XNnDOYl2KoyxWVTVi5ZYac96CRBKTKfwJ3aIE7+s/nG6mpr6RtwsP5blrhZAU
wDuIlwAwRu1kKRRCPIpYYKy1pgy2PAnv9vtqMaN7CAC5KTeICidwva8PK4+rGjS6iefEcvlSBuUO
tLUN8YPEvC9n5kahjgryFCwHT47f9t8LC6EqYRe2Y+U5aZVtAJxzdKXoVUuDT6EYSJG0FsezC9dq
JiulXcmkDqwXe98X1Mxz9tYRWPsAG8CPHhn4NbHXBM5W36zcQ4w37dNCtPs7qUQ5/ivRlLniSkmu
6g6iX19Z/Vk2nzsdhI8riRiWtdZMfMIn0uUeQb6hBAHcVjRkDHDptY0sYbXa5obxs5CZndHeqy+a
FOHiABRG0EKpLjwnCLSVPIJsXGJ3Rc8ZSVnrVcUvbP6sOBiZ6VUFUimZ0quQy1WXTzzPicCqzJtB
IwGTaxXV2zxLFi7mnHNFfZkTBYwqI/356/wvlsa3UVX3ouo5zaZQ9crDhgokVQnGS4/1Q2pIrl65
pMbINvEwC+oS0T0DvvajK0qSvbnVwvfQreyTr7r6Hsp7gK4X8NoM7zmYFOde9yFaIyzw5v2E6BrS
3QXPSJWzboRRrhcUu1LUgtfeqUa7eGx3LLf9kJBIkvbDfwo89VcWwEYxw4UaArKO1zrE9DWbFFHs
O9uE7EfCcebw9bV9jpGb+upWwhI85VzUhkLCP/KonHro+lLLok/d6cJ1W28BeRht/dZSQLnMksBd
IT8QjMCyj43YFwxB3LbBkWNfE23N11t0MrEkZzZKaoIi2+jTXeQqC3HP7wOSvueXX0hlbQY/Hl22
DX0HM9MgObRQ9ABSLEF4+eVt9AP3zk8TzrX5fT4erccdgw5v/elkvO63qyfxMzgGRqqvXPNLMTrS
kdVSf9z81fhnB+kO3lRQ8lH0I9/hpW3Ik/qlAgMs5shlPVQ2wKbONgNAjvlyzRvxaZD3xbniSP9R
PzKpPiin3F9Ixs8knHA3Lj6IsgvIjQRBV+FIJdAduG8cw5mSthLc3OhqzZEyKwNqrIDcE1sCs3tT
5QYIdrXvUt2Dqp7E7lJVbOZ1iA8CTAEIQ5CVANz+tU4DxKcvAGTpO6yubkSzsscX/iHQ2dfOSAzX
xSAmu3Bj51zhpUTKLQ0pryW1n/mOUq7kQh8qTI2nwztS8/5SDnN+u1GIEEBoMYEVUjeoQYa3lQZs
dyFaAuAXEkN8Kg8+5h01szvEJDUU/1ixKAbYI3ijSYw5uPN9zz9vDiV54oED+R1CwusdbibqcZCA
4shre5RL9P8Im9D76Dy94JHfTcN1okY27yqgi690aakkORf4okoNIENAtglwRZTVkloZHNUp5A+2
RIofMNSHBNTRnK5H1oLfp5tmfi0kNhu5HpANAByQUu92BDNukQ6+g1lby6ueQRmeuL7Rsic+2Iby
RHitB+Dz5N+KnHiMwSq6pDwvbPhcTHf5EZRKj7k2AdWNvtMoT42qa+qKw7RCT9TMGE6RfxqGyuCy
AMBu1rDm8cSXS37BB/42btCGEf2doKyA+QacG/UNUT5y8VjjG1AKtZLY4GryhuHSQ3pwHCexIgNj
C+QHJu/0bxY/ZZKBnww6T3qGvK8ktfZYGRZPT0wFEFMMBl3s1jQ/JP0r+5QWUsezPgpBzv/Jo048
qBSx6CXIazZoZi3P6UNk1jtlle1lw/8oV8Jh3DD2AawPYM3a+KT5xCyZvnTk03bS240GAqDT4L0q
ARz3+o6VXtnwSVwF4HB9AvF1cFJKE+RuvLdRtEMS7bwvZiMsMWnNRrmXUinvF/gScANbSPUF3Xp9
3/t/GrvSK2JNfvAVL/N0PegKOnvkwHyQiUyGAMW0g3MArxcpifM0vGybBc2bs64q5tvBBwHFu8EW
1MBsrCWK6ztBbvv1uWy2Kf+mYBi0z8jSrk+Wmt71yaggt6dwIJ6gYmpQT+ZjLLBI73VmQLzNsA+I
CobaA08U8MT9G98JwzLxxWKeA0iw14eslWhAFSImcLLGMyXxj6cQgTfzHtgmmtXID2ymBxhwz35q
YBTuktAAg7cui3pS2rG29PiehFFrx+6CGU9UUT+8AXJDGawoAo8PHa225XjFsafOtUNpIcCaeUZg
aByZGAiYgEYpDeuFUBBAmB06bb1hBL0WjMgc/Ad1/LpvNqb/h1oN2lUUEUqDSADx7fXW8mKjqrXE
xE7U5Aa6jYEyS8RmHexLYRXwHkGX88LDe2b/BBQVRYySAQACT7NriQHXyn7UazHs1LHeDNbiuNGM
cl4JoCxwWYWDmzYQkB3GbWrw3/kWvR+I99BXrJ27T8a6v4XzC0KmG5EUWkFoUM8iRQhQi5AnDqSt
XiTlkI6bMP24L2WmnILEtCzIsO3AUbhh6eKSpOSrIkwcDIZmJakNhYTnetfuAMa6w5t6JI8tyc2H
FKgyaWrWzxzS5E+r+18xPd9pdbn8COri+2hw8toGHwHKeFPENFXmfd6XMLObqBGie5BFbCrAwlyr
R8c3CtdVBRq1ejjucR0AEbUrTt6CFs4sBE5DRKwCGFYQtkyfcfF0LlM3zocMCynb5Flha9XiyjI3
769lLgK7kkItBkhMoi+C89yJtWPbboSdG8Q62Hlibj9kr8JoVz0YGJdisdviHyo/F2ujfGJTgkp5
zP0EkX2kPEnjTzWewuKQemeuwntoHXYLscCMEUGEK8KIAOISzSVUhrXMAq1NoyhxOok0dUTC6HHo
38ra6nk0Dvqnpff4jY7AIEIQQImRNMbLhTq8VuHBKyhnqRMMIRBy4xxlYxs0SYEeR/yCotwYYkoW
dYSiWiY9F0apw1WKEYKYz2etBC3gAUiOGvbPfYW50UoIQxA9pSUBQ4XFXWtllipDpQToDwJXkua1
n21Zfd2XcPvsm0RMjQ+YE0Cuny5V5hPuDse16FNEY4WPmlD7+soBKk6yvAd+u2WWlPEmJsfcA64X
WixARwc2WeqshBxELSBxyFH+hsHC2DcDSDKPfMuY+h4B94Fg+P4Kb5/+lETqxFCHl/uIEXJnm/fb
T/BD2C26gb9DqyUgO9NPDfla6dEfI1u67TOnNyX94NSAKsiiI5A6vcANotALCgevG+Nd2wJKyLWI
xxsfta2FxmIT+c21w0LRTAGEeDhSCY+Na3lekMmq23eFI9oZit2mb4GLY4xI/t0vJDVvYktK0uRy
L6xlmGhIMyqQ1ARfsWw8NSx5GoaFm7a0nGl7L4RIIcOn7SQkIeKgp+JK1oijusbCQ2lJDO3CZCbi
S5crnMKcGo9DJKI1M/IJ9yadg8C6r4y33R/TzgErHkUGFQbr16tfLApxogTyW7mA+svv6ruVvGvV
oVkDA/WpI3G7pII3sQ/Eiaj3sxh6FsFgQC1Orv2qztF36aDvVSHb4KPIrEo0XuSUYLRQThZnnG4T
LZPEibaZ5xFIwrBcnxrrinkFXOvSQXVtICNee+DsAaHOUUHWCkMG4hkjhpmhuHobP9XMY/w9LkWU
t4kW6hsozWkDMLFVYBBzME3RTMDhRp6Q2teB0bHZ9NKCnk57eBUDUdKoPc4VpXULrS+d0gKG+3YJ
lnTOQl/tKGUx2cpXhUyuSqcI1rjXxNhbakHY6q2PjJXwoJwXOQynkPveiiiLieG4iM+8pnRSbS/J
dvvK8NCeMDkV7kar0DZLllKBi2pDxSihkktRLUBthGzPMcaYoP30RTTzxAr/5Bi6wcg+QPgTHt3S
aAwkHBPpwhtaZaTFK3MTLeE4pwm9iUERmVCJ8rl1F6EDkUkqh/MeEwBEqSlRuM3o6jVgE7vTaC7V
2G875uEFwdb8y5+Eu/+bS7uwCYjhhyaI3Mrpy9cI7XBO/CIhJZlMberhQSXKPt2CNG3cqJaARNF9
izQTz4AkCvYI9HMi8Ompu8KyrRDGmlY5efMaNnpryO1TkhNVXJAz4zJAhTa1EiiIaDDkQdkFv0lU
LktqJwwfR2GlOF65hyJ1xO8X0DqE6UJQ6gtaGA51GQ3VGXCeXotCTqQAO6BQO6zZIAfziT4jxfI2
gXPehyUmrD82PLIvQJcB2JjtHVNdNx+fyu8tZmoxPbc0oDgXf+BzkIsCExwgU+geirEYNMnt5NqJ
G90H+6eVFGa6C7ZK/4OTXQGw0h61bVSvpXHF+6RDvp0xxIP6E7+W0YJDuE1HQtcuP4a62t4YhG1X
qjWcavuFQULA/qHNlQBIGmEYKh6EROhL802FdECk2y6lbiZtoo9G4qEDCDTBgsNSR8NVudwy+dA4
pQzWJ1cTRj3JQWh9X6f5Gbcno9MRr+Kp0xAB3rUGlF0iuA3Q1pxyLAkYgvjnuFxPRI6kSswQsJ0r
H9BNCvFGU+zsAs3UFfjfQ9J+qN2Lr25Dcds0eua/3f+u36z39fI5NDRj3n96YuIn5SrwmA8bJeF7
p+SI/OiCD9puS1P4A5ijFdj6Rs/2RTLkelfsRt7oMpMTjnFIEnalpEYXbdEM3tgDZ+TVl2uATlrU
wMtpuuNXxI/6/W+d2cPrb6X2MImjLOI8tncqsodWIsHwjqrB1DkwwQUE5jnd5gdJf4p1RBJfC8Jv
g7Jr4ZSaIssYqFkx9niyvsf6fjCRs4xA+fA5JU/Pe428vwTk7UOyOd3RDy8fC/JvO7En2rWJmQGP
o+n5RSWlGE3sU7WQeoRpYBmIzHGVoP0wKo0UhAKeIZEOM/auviD21nBdS6VuRyJotSpKWu/U/WGQ
EJ/FFZg0Vwm31Jkk3N7Da0lUlMaDiVIMKqzPSoh1NN4Hvbcac8SoWI32C1PfIUv9CUhGktgY38bE
eEl0dqvDWpOlPPXtLAq119O3Xrg/LU16ueDc3kme053wIgJGfFw9xhDlwx4Veg2F8760kBgnlA2A
irHgmWjsFCCoXW8GdStHDm1HXIMP8Iovrt6mPqnFXdSIhE/fojCfGj8BCU4WVPzWRkEqh7zMRPwN
WGEqScIEHuBAOQbLJtwfy396eF8zf+p1aMkk//gQFHTDukf3IJDYZj0yoVIufMCtR8YHgCgV6Ui4
fVik632XvEDjR9UbHIgfYrLHTO452njk8Vv8sh/X8ZONWUFMHn+Kh6/VD6B4l4ryt5Nb08ajNQls
w5gtQevV9RcwTByKbpIMzvP29bgPtp/g3zkcUaoKyGO+tW37YD4NZLP5qNYHZxObPkHT72n1fH8j
puOljfLlV1DHz8U1n7l8jH0AAmL5olQRAULcwnHPXTgcJ058wrZAX/j1UtF6kCtllQ9OMJpupZgx
p5n3lzF3nJcSqCtdVm4m+2UxOFUCyDkpJoKAixvZHqcYUoTn5rDIknwbO07l+38WRZ0fN4Q9MJaz
wcmN5/0exYKMbIfT6+v+3deP52J/hos3Uk5/7Ml6JGt37ZGzsF0nuk2IaToZRxwfkJZoX31YPYVk
Y6YHDMc6P6n+ZdzfnDnLKkzsbBjJxHgonSEUmalAm+CydclExnsKx/ccU82JunDMs3LQYo23A9pl
wY92fcyhO45hMt2pHLnwKfWpIrhiZTRQ1D/3VzSntVNhHSM0aPQC4eO1pNwV8nbQosHBP+qIJGFg
UOY70iID+l8JuoHR6bB38XRJteTN5bc16wjc630Rs7v2z1puuJu7ogJVbTiAhhrIz94uwcOAi168
fKlWt7BpdINx20ieBm86OI3Y44GV4h6moCMtIn99f0Vz1/3idDTqMkp1NjCDAkFuhzeVhjp/Vv+L
cwH/JUJcmM5pouhaARqVFzM2LgenjRqDi9E86h2kcCFdS0NI//rGSymUk+gUcNAWKaQgVbRLpsfJ
6/7ImkfrIV+15LHfPj4CN6o13z5EnnywxMB8xv2t/K2X0fb58hMo04neidYVSyhgbrxuM6JoMDN7
yzo+wlXZ4+FBOKVk9wFCmKcV+ihifcF0zB3l7+CMgLlA9DdQV3rgMTn4q/9NjybxLCVq9H5/hXNa
eSlhsuwXAVCVh7IX9lhgFaFnwTdk7znnljr0/h8niWmW/10HbTCkhFeqGFKCcJWQ5302dScc148S
MuLOY/fwRyQdYo8WIA8AWNGnvcQMxoJ9XFjqbyh2sVSlC0HsquIj6sk+at+SE3vWf76bKOLh7YcB
SsBJUPeCa/uiUbwB9wLT21UqWW6hrgttqV985iWNYiF6eoBWhbQGBoWuTy2OQlFo+HZEvwtwr6GT
/RrD58Y62hMT9GeeXm6Uj1xfLQ2XzWQ3rwTT1TWQuaUyKD9HRyClb8sfQbSt3tmHoiUuBuXElfaQ
fd7f0rnQAkEiGHfhPlHToxSU5cqwFrJqdBI0MQ2pKaIpIGwe8U5+j8KF7M20bfRthxzM8mMElcUj
+Xpb0wEsP1XHj446pKSJnxouN3KBsK9MeNKEfJMUSzM7s4+9S5HUSYZ1mmVJJYx47G0HYHyjXUj3
Vu8Ar7I8hySNnqLvYalnaPbVgawbsGxBoYqx6umqXFyFjk+jUG3V0RkjS4utomdJH2VGIrwEDOnY
XdOYmFZd3z/JmfoDh5DhH6mTK76Q6jVan2qFOzotSB5kkrYmmogVUW+bH07Xkgcw5AICIHl1+dV9
ybPneiGYMqNl3BYsn0Mwrz0EGw7cJdEbm735gl1ukiUEtLnA9HKVlBJliispWjoJ804dKOGl7zyz
4/601FtCY4f/useps4+FFVAQQ1J+PsJgrZcI0ujs95W+tZBFWrXnwmFMG1OMemCxhsPpfwbL/Dgl
MBHNKrd/QrPZnhac1OyCgU0sYoYZF/X3pXVxrFzhCkGnaaODTL2gWvVK8HVwQC9VVmYP8UIMva9V
1ojaADFpvm+PQ0E6GIIUCG+q9lyDwOS+ysymoGTAPqMzCAE10ACulbVqONAa5z7rcGS9ZsxHzzwf
P98lDI0eP9frxzXAVSyPWexLvvX4CprZUDJDjg5lVJo/rWiatGlqpnXYkXcYKdclYcnKCbeOcJKB
sVKgKiBQZCnFyUrPL8om7BxENPDEsq59clt4YpIe19/p6s8LSM3RP7epavK0clzirz42KwDnKIb3
srDLt9H39adQu4wOg1yJvahzngUiHAH+QTgLDzi0ECX2RFTHru2XN8zIHarj06lY6lO97WPCVbzc
CcoOqgxwf4cI4lXndfjB7L9+5Ig1CUd8J+/+vIhHYFseDrU+EP/9B9X6++ufP+1/ToKyiGMkVnJU
4yTy4SWpj4WyUCuf0eLrBVKWr+66WPFELDA3gM9uvVqiPk7TV7VHHswUZZ7dRl+tvlRzkZpjUqJr
X3otmbquasN2SpnFHQLLCtBTLF6khuYZiRbpMYBclGqlxbbPHUvpIU63Sb44bbz0AZRnHWuVHbsI
eyuQ1+jwjmKMb5yF1XpNRMM2WWuTb55gEZeizJnY7GrhdAyo+GMfcZPcbYvQDDhfsXX+fgxfAIi/
0X1zxTysMCx7X49mkvvXQqmnUsIoYcJnENrpUkMAPPe+/2yfztHpnG3Wa1syX2Ikr1PCWm8IDknD
TSX4jiziw804pesPoR5Mg9SlWfBrWwpzus6d+f5enzXSTgmavayfQ+PRTrck2e3eMsk8wIaTp2ns
BqC/C15/6Xb/xiMXjonXmiLLUig/s3p+Bd5FgdhK1q01cJwBpf/4rZg7U8GUP084Z3PSjNPC7V78
gOn6X3xA07dDkvg4lQkMEEhkiO7gP7AJAQGwo52vHhhFfzHNDXYg3p98e+EFfeuZrw+DMm/DoEpJ
y0C+j/FCt9uqucMB2sRN9bBYeEfeYs5dm9Lf2fGLtYaq1vTaZEoLM0FJby+axzVYXB5MbnPQeTgS
Y0npF7eXMm5CledNk0MkuhIkizPW/pNH2ikuwLvyEe1Ou11iwHBvMNH/P6Rd15LruJL8IkbQm1c6
eUpt1Oa8ME47kqAFPfn1m+zZ3ZEgrhi7OzP33BvTcbsIoAAUqrIyX78epC/1camvfyaNfD3FzDGn
xT4Hyd1pt4PUYDcBFYBW4LflHgs9kVv3u9jSrNPrK6QpQCHhSIPpQCcwM/1jYQKijqVfrxeWnSX4
RmR4/VHM0RdnKQ3KdvooKBUdkWvE3Y705+Pq08TBF51w5oPb+0va3D+Ffp8Nd878Xx+58IHRCLk0
nuzGpnxITbveH1wNvba+/fjYP+5N7gGuAJQd3qULW23B038P5QvLPph1/JiHZYnSDfJV7lDku6gO
LBKPbt6Kzv2RzsAmrmaYhbuVZZWHaQF7pf1G/x6kPeJBc9W5KNGdMMSnwLUXFnXmzXZtko3ajFDk
4gQmC9s/+CvFjbb+Wj76u2Hp3FyID3/d62Iyk/S/brCpV+twaPdjbh6PGQh/A9Pfr05IuWWqCT7l
J7jRooLF0lIyh1Zt9FVuTDtKTVd1tfLRcZ9CinHccPFiHmXanfcclom/Yt0vitKArWFlk8h8wxVF
TRflJwx083jSrE/96T3HOWaffx5Ab7BbcFtp9gM0EBJByGZS92QWVR+SipAMUZIMQvwGqU1quY/x
4VF/jjoLAlSb+GETuvVOekTVIsfWiVwre5guq7U+Tpi9RSDnDGQEfnbxScylRYNIL2uCTxoe5BhE
KAcc5eZGG4Ef9d1P00OK7snCW2BhKmaX/cIss+xoDUxpKmEpQE9lq1ahv6dRYfl0lQrW/c37i6K6
WfULU8yq55piJK2BewN8xw/t5/Q45hH8i9ZHhi5QLD3+I+yeS3jBBrva80Qbxd8cFUB06brly/5V
AoyXB1lQa36Xtfkobl4b9514ytYBSZD9gDYBMHbv1WFpkqa5v/flzI0nJqHYy3LanRtf9JqYP3OC
tFSfn6mJTw4ANC8gTPxUI72OWqif0cjQp7AJGSltiliQjfKx+zVn9IBIQ1eHgx6WdYbi2S74WNPF
9rFbX9B5kTdUTUIOdWpYvf6CkYpVq9UoWDZ8YpO63jQ+V1q8n3qirpkZryX2fZcQpjFdT+yVRbbQ
RLNW6EiYDWebE834mxCoYcu7B86GMy6Yuj1dr00x0zuApyoeQwyus/iVctztdGt3ABcWYpbQpgu7
6vZ9DWMokuKEmfJfLMJOaPO6bHuMyw+tiJrod7UXdtMMenIyoaIOhNUCjSGT844qdPsNIwqxoNeY
mu7//AnWoCUYzdfhqDemZz2MmXt/DmfOKCDnQSIGZnz0F6Ld8tpBDNTselIHI+YQyqIAjH0cH8e1
alcucL75xrTOxOnMH7KojjxzCwNNL6MxAjRBaFtg+5j9GC8KrlGGM2m2Q+cUmgpqIq+qAekC76tW
f4KwwcyKpaTi7T1xbXb6+cWV3IpiKEYUZpE5dfDbOQSZexJY3EIId8uloFwbYrYeoaXWhuhWP78g
yZbZR+RD4t0zePLQ82fsKuujWh0jiAEKyDZO2szHzd4Rd5AfPINueHXOXXXdrrbbdgVRo6fawj/b
3H3iTd4c0Hu7BGSZc29QHCFdNnUZg3zkelrUmoxJoYTjWRiesh2lZyNy4y5ccPGZhwYm5cLMdCxf
zL4gV9QoO7ibuG0eqIwujs/EXDmONxWqfp4Sx1rX7vpp/Te2k9V9V587CpEPxFEs6yj36Iyni7RI
i1TKxnPgB1ZtHH0JeDSy46QU7ZD6grGZh8MkEGyI4GhGSVxTmNe74RNUIXPUBbI9tytAkgcX4PB4
eNSsD9ToXnWsIkQpD8ielKslLNTkWuwZfGmcWUzRr8qySZDgDZK1+lKoCHY0ZHnFnwrHVkkRgNSL
xBNz5/6lTWZlWyM02iDFgIV9jxbeYq1pVsSB/7iUzAHV0FeqPdxf0LkTBA1IKuT8gNLAU4QJdIQu
S1opEdqz9oojH5TGuUtlWzYO7dlPN7jT79ubmdUrc0yw05RQ5wp6vj3LW2KjJw6cm0JqcdUpCFd+
vcCqMeOtV8amn19sFDkZlTqpMDbZ0jh3yGxavtFjHSzU6WbnEJHBhORFyRaNydd2jLZWoRJQd+ee
T5KTqsQHvcupGfqD4jS05DYdSQVTBoN12oTGSpGHJSkyYfIMxluxUcDjD361CVHLXONAqEJmWjLa
c9TbPFkpxcRkyW3TV/Ex/6AfUmemH/dXUp2JHK5MMqNOI1UoWh8mZX5VlO/NByd8yJFVRDs+MwVq
R7EZCZuwf+exzL2tFAeaPRTgsc1WvXFI/Jd0ONaAUyrgvP2ODWidZlsdsqDDIfcfZfy/jcRREZVg
8ZSH4Q+oC9TeDUc7za0KIhb6KslWDZTin8athKpk/UXAmrvNeIvWr2HyqSqfWfeoNpbUbZSqslJ/
rxZOr22iLSUtOE5qC8Su6rCkTzNzCWBacFihqQm9fQpzbrR9gxpJiZKJXOzGp0qwOLeRj/EwtVTl
4bbpQeTsSDq42U8ZWrBf+yUs2szlfPUBzCGCxMOQSFmEtEdny4OZ/gzhD0rUabtq1AXPn+kvAK8C
xECn5hAEXb8+crHDJL6oxRqX0VmkrmIWkGkuIN7mkmPrlm62SjY7PbRCd9ylZ98dE6QVJct3Uzxh
n7Q/v8rY4MHgFu6NuRjw6quYQyYpeg4KMvgq0Fu+Kb55AGx2gs9yzhsHor4q2jXhyirOC2fpzHED
Th1eV0FXrkDvgglWUrVQQSec9OdsVOGivJVB4DxDSpmibY+83d9+MxteEjR0w6IoN5EFMCEYCrB6
kne0P2s1F720eJ2astr7C948Uz7QJUEHRx8IL8EiwvaqKEYeir4OmL4GwRroGLiJbxt9aIOqqWjN
UjuPKK+iSu8jwk3tSAIoorOSTrPk4Uktt1UF7rqSWxehI0ju/Rm45f8Et5sGHVyg/nCBAeRyfewS
PRCGeNT6M0EXVO+W6V5WCvOBht8iuDBQrASjMN7Sle1zFqWrgDfvf8DM0/T6A9itnpIIBzKg4+kL
GL7cP53zZgcfsfnws0ZlZQ1eVxpY4nvLm+mww79ZysHN7HSwAEyA6UmKFz3f1xMg0haPrRLPqRLY
dWSL/M6GvKZ7HE3+qB67fXSqNmS7Xhj1zBV+ZZXxvLobweckAri0q90EiAkz9qgpQcno+TFdfdfm
vnP3n5oFWGu32faHs7XwAXOv46sPYPYZ5gLhqTy9jnEPCC4ofVq7/ysGgGg92fcHOzfDKHzLIA1A
Oz1IMa9neMh5Tg0GHhEo+s8UFCr6l2x8HtP1YGw0fWmzzdyoEnrtACSGEgZ8mjm5VYQKWdUL4zlM
Lemt+RsDRoHk28lU7c/XV6910B4L6sTvpzLGSJemdcn69POLs1wLOap3GqzX9AAOTpybEhp/TMMf
zUGyKEIZELvEay20xOeQekvC1jN4HDAzAUMNyRoNFLEsxCGJYzUu6gHQKs2lh1Aw9eAHQIBdiJds
4u8D5Ti26wCyhLzzv17kK8PswMtOA19Tj/cUWYvCNlBNUd9rcmvmohXmC6+3mfAAnTTQGgEoFZ3p
BnM3GbRoOL3Es6KW9u2HbPyU/bOhLYxImbmKZHFKC+iaAsoQ9p1G8UIUagO3g2S+DJB1VN7Il/rT
7wUXbPeW4lLzz+i2Nm+Ne33V/RWg1LUCtGG0ir+4pem+dfbvaHPYOqv93vk7bARHhmzT5nW09u/b
7c+SDuvMNpNlDWT8IsgdcJQxB6mWtXxHcnE4J8UD6CoNahsxOm1qCM4gaL6/2jNlIUiJXBhjdlmJ
plZei2BsdziqfxMbdOtnU3us15+rlYOuaBBIcuBcF1+7xQN75ui8Ms14WmtIDSCYwnAWVxRhUWR+
uLuvl0OFLrLkxVht/3IbZeEEmzstr2wyDtdVRebXCmymJn3RzDeyOQhe8UIWjo+5x7oMBLamgnoE
KQLWsRO5rrixxbTmSIBldm6peHOAUprf4AFbIf7y3drR31KbHrmNdvpSnkF78bwk5zNTCsPqXnwG
cye2PvGHsMNngDBeAI+vV2Nyxe345shH7tx+oNeyR/MeOF83TwL6CZUF95q8h3mIAYKOv1W0WIBu
gFli2a9yzAJ23pB/V8Sr9Mf77vsLpr01gMeFiO7sWwTqSEYUU/uqPwPO8QcKlPa4l1/0LbD7KuAE
CVTrg1XpxBta2trq/ITSiGH/TCIBIFfjTi0aGGuoB0Gr0lzaxfND//fLmHsZT2DKp33dnyONr3Zx
oOieoidP98c/d37+vq3+Gf4vtvvilqo7o5aEooQRX3znuFY71Xn+UwVi56JzKTvctzY7JLS8Ae4O
Kvab/GowoHmhoZjskIRPVEe/vbR06S+ZmM7GiwFJSqW0xG/680szWClEILCsx8L9xQXt0w1aEFXJ
et8+oU59f2yzO1a5GBy7XmLPjcKv5Tdxe3AnUdF89RitELzb1HbeRfjI+sfYJKisLGXXpm1w48X/
2mZT5mom6S1t2v7cqsq6419444NXx4VrcNZXLoww0Rtfcz04iuCQQf5d+7bWvwqRS8LUvj+Rs2bQ
djLRi6CLkKVA7iuQ+LRS35+LIrD0+iOQ3LZ4qvD8vm9n7sGDmOFfQ4yrpGMMLhVx6M+6UDlpho5t
xS9NeFBuZmjeDgEejiMk1Ij4IxHNKsC+17YoUfmK7FKt3wSi/GL06YIHT1ZvlvLiqxg3khQA4g0e
SzmikPksVnrshkkJsGQNDEoY0vhhaOWPktOlBTjhXJCjKKh8oI8QvZvKtLMudk4KeRBf4dAZXRX1
QydGDqUPw/iiZOKON5ay7jPQeFR40G4g4hWMFlE2Gd1nHF7+FLlZvwJgJrLV0swMoMbNCkJ645dc
o71vm7zWYHMBZUf/o6bWKIH9cCGnOXufI+WCfoBfVUV25yhKa0C8Bkhg+pMGb74g24nk5O2BSH81
2SU9hHSgrDMabwvON6X22WWeiMymwpouo4Z3PdthKLYQeg54AD54K0eq+MB5hZme/NdwIY8yl08F
lSVyZypkDoBDYEKWbOjbIBPT8WwLrwKITT5WDQremVm9Ngtn4ExAhlsUYjwoFCqIlRlLUqyOpZ+h
nkE2dWP1dgUUHHSck8el1w3Io2/nDwhqdL0qYGKQkWy/nr8mruQ6LhD4G1AtORj96KtOVSMh7ILi
WNDNhNZiaNHRl3s3ETXug/ay/zbkfcuteD3rVTOYHodmHGJLWLkUKqCSbVUu/+6lsI6fmwzihuiT
0OXA5AMA4C1IgcfZo6YGFYBHJUUuIkryItnrtRapjlrIRu7kKTK4X1Cw93kXinKcjiSrnkeWLiv8
YJdyy2fHPkyVSXYMXcvO1FaauVkDNKspQlyYcwwIQ0hmEA9DZPddQNRNN3bGg5S2iXTMtbxPdvKQ
i8GhDKOSs9WQ8yUT+t0Fvxpz1FJ2IFcQyTHNaqV803KtzU8tiUpj09dATK7KKpEKxxfVCDjRsUtk
1+gTSdjlxTCUWzFV/amOIPrqQRR4igaVzpcEN0uq4BlnYNg/pUOUVIdQUULNKsH7DUU7hYJ0Ni8j
gpeeIYP43FDlqD71NQFwv+65XPKGxK9bSx6LAe0ZQwoFvMjnYrDxiAnfOIovSuFaKPU+ArUT5eNz
Lidt9qkoKdDsUAKXo+gDMfIAcqnYz7nQQ41ALh7UtDPktdaDnP9Bo02IvrKhlDhTrEWaO0mlJQOm
vuyj0dK7NE//ZGCtUp0ISYPqs9bFoPyUqyYNwGA1Vly2bnLZ6LYBxynkBaw2IXFCdMImz3lMxJia
ZYVuOqgapET12lZTojMkGAK0sqEOhEZ6I+4L1HzK1kBiPggaDdrelZoJj0HeNaOd4H/T2qRKgz8L
I8vOsQEdX6crgjbYVSWSIz9JIERJt63aRAk9rmlU5R2/pgBEItW69k8t1XUNCbvMeE7GZBjMHoKG
okObNMltn4KU2RHT3MAXGUTrvbrkoBvdDERUV0GeRGTfiEYIrTBR9mNljyQNF+380uezA5cgKbbC
AaLjl6LLfCeNcsOZadvmvTNEeQZR+NyvaGpVZa7Elk7REwwKrCobyucACocSgXqK0WVPRVFo4z7T
KERHErFPOEvm0CK1lrJYhOSyhkkSzAIJi87Gt9TBpobGagbG7iwTnIYrpXRHcz7D5IVdrUAxFVGN
gPa3OtZ7Ew2TBme2VZfSTZp2Aj2BhSDRAPEd6DCs/Yir+CdF7wGbGQ211P8EnaaRjzEvC2UVDJxa
ofihRq3T+okxWKIYtaErqEEsYamkXvZGFUxJ2BsN3QrhoIK4ooBI/SqpyiQDawsVjE8uSyGKwAdN
oNgjNN++DaR5QhdKlkF4DMsi5DyhzITYSdKA1g6nR33uCpHIF6XZ8lwy2gEaUvSfLss4B5Qt42sP
ep8Aykdd/71wycxc6aBMRtUXfGnoB2H5n+SxjXEL5+M5qqGzTYxdS848v9GiM+qUpqEc+uxPqz/T
+AOYHJOG0U/fF7bhf0cpuF6Nn4XPmbnz/mG/ksDihqI3cz2U6ZgBbDKVuwOXq00I1wkrpJR1U1Bs
na7uW5t+GXPBorKOBCDqRhg92yidGYLPgXuVP2eqnroSp78oeuRmfENswg+pe9/azLMDVx6krBC1
gNVDYWJjqZwC8BaNjANRqJ3VUeAAO/N+38hcWRKUWighABQDupZfwOFFiCbVjU74EC2MCYcmczzJ
m8ITGkxfjQS98qyMaMaoTTy8aicJQKthlHau67a62KPKXPRIKYGF70JTnQmd4ybvDIlCU10SzHS0
VAXv5Ei0+c/mK1pCxzALeWOLCYh5tSxLMdPFA2Jxsn/sCqCr788rE3KzFtgYsKqCUVYjjKZA0IJn
GgDOX7oBxkazWMLfLUycxviJEgWJooWaeFAPUYqgb4SAymBKgTWskXG/Pyw28PtnXFPhFFlAZC1Z
FhQJapFVrhDpkBLfbcO9VNqgz3X9McfZ+2VEns7XtgQmvAW7U37xYuvd2J1itws3VasuM1IddlFQ
GPcq6vQQoojQnqLjb+FQHbvXJbAv27v8j01A1FBYAxHaTZ1Y4bukEOJQOnSDk6471YTCrWFVn7iy
wB8gHIz3JZOzSylDgAJPJXDCsXR+FdBUckNi6YD8qp6YvGxnihl9Dc/k3JOlpZz84mZK8SoE4yuC
XvGGrzeq9KSBEOmh+QF54Lpdc57k9S/xc+wCknZ//WYH9t+2wKV2vXxd24xKZ2SYSsUETEB4VhGQ
Pgdfua1/3LfE3E//LNqFJWY3cAHUYrQOlnTdUloXBJA/BUXYsOSQzGPhxo54PaJYLlUxnuxwJn+I
/uhkEigBc2drxadhXZ6rD23TaaZ6vj+8pYlk8vBVyfv6KKXSoU0tEmUOlb5TyJOCNCDccwRxzuv/
zx7zgg8BaCn8BMMEazsyGXzhaqUZn8hjueVO/z9TzBbnIyOhPYE/ck/xI7idHB9s8M8Dby5xHS/N
4XQ7XJwlPtfyQlDnv2PSX4RXUB1HEXpNhMASpAXHv70HoE8AOuxf5QdES4zjh90YJyBcNg59raO3
hDeTpHDE4pgAXMtBsT6gS455e1KCqhdJADASTC/z3+zExehiSgodMF7/oISQHy5rh/r6JhPAkTg0
doZ9BxBPXLYmR2LIGJ8a6NkMnLxEIXW7Pa6/gtkeBUeaIB9T/6CJ30O8yjP0qi5EY0smmK3AiSDg
4fAKPDSy6JJkg3dWJy/1a80aQf4K5N+IxcBGcO0rgmEMiC9b/1AFldkWp5ruG2MBJXDrjwCk4S+w
XcpIQLCHo6wMHGR3xtDT463yJhwLyeHJV2UcE3TNVOVCMpAJK3FwXVtjDsghh9AdoEKhF0iBYTVp
JphcJZfW/c3MInxgRkeNXIVIAUj1kQq7cfwwJYUWEa8es02aP0UySsRWnph4VtmkeMEz3ISWhmOM
ZjluOglgPK0wwbZ+JG3hELV1/GGJRW5arOsb7/qbmKFTseDqGAkQj8jGlmZPUmdsguShzZa8n62U
/44eqqMgOABzNtA/jNskzUQgh2ZiT49qm2qvRQa5aASZQWgbD7wZemJk9t+GsnCEsrw5k12I0QKe
AJo+oOtv3gxjBImXvEm8BmydKFY4KJtmNnGDVeAINudUtm4D1GWWqxTVWwBmVypUnWr3LHzpC2lQ
Fnl28y3METAapAZnSJt4iWi24Qk9YVGNpmKpNbNm1wofQpxZ2ZekrIiuWTpUCYba5JI1gIAi91ZD
bf5PlNp6s+M4p6OmQl6T7CkNbYEQMziW1Cb0OChm8kcqNzHSB/yrsagee7tXoDOACBCSmBBHv2lV
IGM8iLRUE48m+RcYgREY9U/3N8rtAXNtgvHJsADhSp1oiRcAk5m3m161kTW7b2POHa/GwSyFrLUB
6DlhBA0kUHsaa5MnTp+tpcPoGIrV1KZYOMNS0Lc0NOaAltpIGcQBViHkGPO7KnJEceGZxebaJyeD
lNPEVQzAAJK2zDHDd0Gg+FWVe1xJ3Uo7CeWTHDdWB3BqNtiJsjHAotxV8SpsFkzfBprXlpmF87u+
kca8zr1Uf/oj5aWjJ9bkvt2SKtvMm+vaErN6lSGqWRE0uVfEribYge5QAgSE2emr+jCYXbgQQsyO
DPqvuo42nekoub7zCilNiYGarZfK71yNFJOG/GfxjhyhGYlLAdLMmQxCjX+NMScl38tpJKQFBte0
FiFHqfmr5asS3G0Le2CaJebwhyGgfiHehNIFeyRrhI5l3GC9wo5albBRwy2Cdg0tAhw5CP5Tr54A
2gqnTbhwEs4voI4kiwiFWZTGmdSGMWaNkHM09/xxU4acDUkd3ixzdKueNf5U+vueLFwEbC1s2hdA
N4BXGuVjiM2weTHwghadHqqFF/0d3ez0wVndSYaEoaPj3Bd3VrNOztqyishtuHttdnKti+CTryId
yWGt8Ibmr/ydtoBn+QniC6fi0BS8VjvH/xTJStYP3XGIjXOrW33/rkEnWw2c+wvOFs9vpoCZ9boP
kNBXpcLj1rwlucSNzyJ4tfsdFDMSqybQVRktkNU4JSglOnNAUQZqok7+Ki9qC99GeNfTMv38YlrG
oQBEscBqkM0I1lggQZDjsrI1mkLfjAPdk/UPuiO5k+4Im/uzMLsgKL5OLN7oaeeZSSAi1Xktywov
L3JrUPA6HQIr7l0iIjkEMUvQC/wfDKqTsh5IBdARxBjshjoIkTYuvEp5A7m+xXcH4gc26htVDrjR
EsJ35vgA7zXeOlBCR1qa7eOn2sj5QyMWXjqEXuxnK86nZo63cWMsRbTTVcIcIIqMA3GSWkCO5qbJ
VOJTISojOlHD+Ha8QnLGPAdHcQHQMhfDXdphI+dAlUJhJLDTuslz/TyC6V8wyZFzqN1CcpxzEMwd
UB2wfbe3/g5m8BQ6+joFmB8qlU/GZklhYyYIwvcYUEdVJF0DfuHaeXk1Izi8UuqVBbHynFhdtTC1
cxbw8IH4EI5I6UYdTiwa0itSRr0qSoVdr+mhQzSUXe97JtsE+nsgAM856bJNak6svoyRF61Q0pp6
xUa0JkB0vOYd2VF2vbkPLHU9OsljYZ27CZWVWEu5vflB/muduehyg0PVX2xgXa9KYEMK4SSG0bBw
6v3WX1gvvRwks1qy0qVlU2KQ4jZ75t6iNZ53vElskM/Le92NoKL7vvB+nR2ZKGJ+NXgI0P7XDlJm
LURMUWT14hGsUekOVcuFQ4WtUvyzdBcmmJBECRSq13FPPWMtbsknyNz8d9UunWovOP5OhTrrUvPU
7A0KXsf/HhWzXmMlyFFeYVThRvmU3jChL8QuP7JdtEFt2tiSR90NnUmV8b6bzkULSP8CwoH8rzpl
n6+nMwpIVIUG9r+S5aZUWUgW+TYPFa5VFhwEvBJ0Qhc24P9gE1zTCrpWdYEN+ZQMuj0x0s9eDUl0
0XFPCWhVt0tUV/NzqiJKx/gMAxW066ElPfrypaGjIIpXV/E6cTkHkVDoW9VegsRJs5O+Jtb+H7Ik
Sj/3AlJwbP+X5d8JuLiBS9C2pcIIy8qxt0uQKSmPQD0cR+uvYTc7bWENJ3e82oQymA2hZAxtHkRg
yP9dj1Mp8qaoQKrjoT8ot0otbNYqBL2dEi8x+767sIxtULG9tsVcuKEvGCQLYuql/XNKvr6HPyH0
uW2u3g1GYOrysUKppHjwQcdSm0p9JH/w38NH2W/bc7CpBjcJxCV3Who/s85d2QQC1fFNqvQGImJB
24TCExe+0zG0+NCMN228ImAHRF/psBo7SxMWzvrbd+HVrCB5d70CkiH1mijhC+rux1/7/k8KVTZ6
HKXOrkYX6t35+CLQJVr7aV2v1n3KuqAsii5ThCJAyjNWC76OWrVpPGBDnEJ9aIWtqGVWAhXjOvi6
v/A3cwyFNA3XsohDApoMLPFjpEkNpapaejRN3oo4cLMCGhhN83LfzHTMMUNCWR0EH9DzxWOQrfdn
vdIpCQTgvWoInFx6itC42uUoiS21XcyN59IQc97GFaY2bWAIWKFnkheWnhqHUc4Xpm1mPGjqmJJj
E78FZJmvl0iTqwIQoAjjKbwCAqZ6eNYKNzeWSswzrgBHQJyBIBfpY/YUFyIZnMvdUHrDi5yYslWe
qOw0hnt/dWYm7coKs/kLtWv1XB5LT+MzqyKnyBmRM75v43YvKfBpUJoinchDFJ7VQQK3TwF0Aqk8
QeXQ+ttSCXyfQtnaeNfYOVFUK6782CramFqGGFCzr7jYaet4qQo8N6cqNhh6ZqY/VOZY4dO27ApF
oh6vtWaiyCs++ozlzPK1CP3wS0nc25MV48aVAW4jNDwBgMi4CslIJyZ6UHpj8T4GnzkVUeO2JRGF
NtSgpS5fc8UpycNzX7jGn64OVjXo4wQv5NeKCGhaY6laA6wnaJeORg9qgvvrwjLoIZcxfR/Sk2AP
RpGJdeW4jNuM73TqNaWxrrPMUj9DaZLS+CNsSWXFz4VmhtKa47dJHLm6tCn6QxVqK913BvlQQg02
ebn/SfLtYYGuCqRKQX4BgipdvN5cTTPGda9riHEH+kqNyKpjeSHYnPF4TQQoC7USyYA6GuMD6KgK
+6yjtVcIoy1G2x7NYLG6cEjMOBr6pXUQaEBQadrD1+OImkqjY1zVXh5vhfGHGoZNiGGJ4WhqUrKQ
nZ05ka6MMXs4yQNBzdSy9pRSt8TmGBafbfEdqX/ur830a5iDHGuCa0mSUd/BDXU9JlRY+rYM88ZT
6w8OaDbdQPtNAHE58SDyZwWlmPv2bp9beAyAhwRpRAkVCTjEtUGpCwpJVrvGC/WVVBPUH4LUVqq3
uhZNyfCqDfBikeYMn/kzv4s3+TOICox4C0/11F0lr+9/zq3fyEi+IfCE0okAbOzkuhcBYJImA5fI
UeOl2alWv/V0T7R8YUfO2UB6EVpc6B9ELY9x/1DOEw7cK41XAtMZQawvR56p/d/mnTGEKd+BRZw6
+tkmzCLj1Yo0ReONbo33AQgEwdcITtKl5/Ktv1zbmQZ7MWFoOVeAh4YdfUD2jHd0siLpqh2hErOw
pW9PjckS9jTe5oCh/DrShaVQ6uQCxaLGayQ1tGqhP4rghF1Ym5nhIJUt8AiXwVIGlu7r4VQ0CEY0
DrReZruxhVSzKS+keSd/vt5gENy4sMCsfqNSgwDE3HqAuICWD7JzG919WMqXsy3tOPWh0zwxCvDi
JBbIHoCRZuRlI5HWS+T00D2rHSL4emOUaFeMzmn4MDbFG9+nm6HytwkEQMH92MtupcoWVO+D5xDw
YHAAJIc8syT6lEf5Xh0TFz1NnP94f8vNrCu+VEOAKkL356bFVR8aAY8T2nq+XnGbOmkjp62G7/tG
2Jab/5yPf60wC1uUZV8WQ9V66XhoAkgvW0mI+1n+G57ktLeUY9ChQ9XITz2fvRQ/auiS0QnEZOF8
mRnsr4oSZDyAEhB+CZcvnLjNVb/Qs2rwAI02jbYBjf/9gbJED9NAYQFnKiJKUIqxeK02kzq+SNsB
CQn0uktv8SN5bl76fX0CdcpKtRNQiUYnPbTD0ak2ovmlOve/YNrxjIMrPIJmwH4RBqLN6XoLcWHc
xVwlDl4FjQk1DS0h3yVVbd+3cnsdYphozZTRMYSr9zcqu5hINcnTfOz9wROyfq2COEIBV0WWvYpL
CblbiAImVMRYJlgHBKDlaUkvLHV1pvJ1VY7eYI12v5F2xVMABuLe6uzMGXboMj4F1g9ZjU/3Rzg3
j5d2p59f2I3SqMl4jo7em31aenlP3s6u0eXvnmb34nfLIqlFdJKMnmHKq492V4PfTrEeYncJdToT
HV/PHhMjDaXGgZIBlgbrI10ROz/oG3mTrcdV9VbZf6v1sOJc1UNWGvqTpe07+cKOm9kQCMvRZItq
A9q+cMBcj3XURy2jXS56/dDFFvD9ps+9Ej4y5W+FdyCFguKlpfmgyn7MxZeycvMydOOsO0Y++OSR
pCzUcd3m+3FwxCVttdvrBhisSSsQ1Qk8M3/fVBfrUIYgXxIDAfB/wPOtfEQT2Ciq4TrpC5CyyKnq
cirfoAwvqav73jVvGTEyGAxAycbmIDQ9R4YWyUuvBMakA/Yi01OT71fBJq/eIqhQ3zd3e+4B4CJB
pA5YH8T+7KmkazzhRkJkLyrVg8IVLshuFiKemUgSTBs80mkIyHVFkRhXEwYtRU3RkL06dIoT8VG1
3Yy6qa/S78RL94UncmYsmt2+TG1JdmsICAonwY1swWoXM4m359P1xzBeR3xogMa+LnvDAw9iAnUn
gP4KUVhkRf2matY6JJOfxxdItg31WnSNZnN/wm+TqBByAqwKVSh+6g1g0+25TrsBvBKyR+X/IO26
liNHkuQXwQw6E68JUYoFkkXNFxjJZkNrja8/Bx/2qpK4gm2fzc7O7ozZRCFFRGSEh7sAwKepSPeY
uSHZUxHJTG/3SXCU231M95rEyERNmjiR9gl+qf7z+i/53an6+SUIvdByQbmarxoLWklKfcIAJfmi
CVDfTG1OsX8rmOGdFt6m4CMRNml5LA/yPtirbnSv31b75DR9S54tM/lFIltAr4ytQk1QAU0rgeR3
PgbWJY2iCW4gKIP+89I9xFUt50WEXzc2Xy0oMBvjPlX+/lWhIV0KeJa/XF+N3z0KrMa5Pe69I4A9
rtdT2Bu6Ddn3N64BqYCnD/fhz8qHKXOgvXTysAROIaw5IPi/UF5+msyCTLHmKrcQ/KWY0LgbJsc/
YdRNczD1mmx6yvrhBHxflTP/UD4bkiMfu7fpnXRHwZlUW26cidxr+jYTBrOAtHTpCJtQXRPV+B3q
Ln8plzI0cdV0RE81gGQ6ppfQhZ/2mroGdvgd9GAF1RBAu+EmMPp6udNyIA0+qXvN9UYzriZmqHhF
nEJMkw1BxdSAqSpGWOLYWcuIfo8IzHuOHBccX9I8csxZNjDYPaZCp7lh+aUdhFlA1MpqqwPZ5rht
wtsRoPBWPE3hyicvruuZXS510UZParW60eD5nqvwMcOOF/+0d3SeySF0Tjq5gkHV9MIY55PmtmHj
TiTedrTZKNqw8vqbnfevw3xmhsvf0SwMdGMYNFdLtI3WJ7pJxuKrQlE2MbrUDpO2WAlZCxFyDlSo
mWPvZBS2L4+LlJYeFG1FzU2Kt7gC679Tx9oJo+qsF8JtMAj2dc+w9IVQaMLI5szLCgnjS3u5HhNl
8nXN7YeMqf6LJvebyHvIMDY5VOnKxy3F4xlwixIckmcIxV4aS0PMpoKyVXPBNakzYQJzUZ5lZMUF
LWR/ALX+EH6jXYjXHReSg1bQMM4sq64OgrGMgsk5PqXJs6phJke1dRyUwTYgEmf34P4n4Kf6jDOn
NOYZbozMGcpbBLBVA97JNrVXCwqLCYNOJXDO4ZGMaRpuEbQ2nFo51lU3i5J9U1IG4WZLwP5iQCPQ
ZYapY1MD55znebk5fUDAAHOnM3G8ojz6xrbQXgwoez9Axrtrb5JwrTT2u0kPt4HB15mufJ7v45EI
1Tg1Sk8RwsGByDTFlKHzW9VbzwJb5odnARrdaqfwDmq21ig+1WtTXIsH8sw8tzyDioIdjjuS0wFD
mU0AXuowKkur9jFAhtUENsIYlZVbsHQwgTyH8BwBeAa46MuDCR5K0pMRQcuT63qDAlcE7ktoCa7c
tfm38+4E+liI+3hFAlbPuRNSKBgI7hXkio/I8G1bZSfDvDn5zHk3mPO1CdlRNKHt7BBXsEzbvtm/
2N/s4+bj6aE9gG/6TwCm+gewar1tt/fb7evj3/sHcAdaB8t3Xw97zzzcr0Gmlrbj/CdzQbKgfdfU
I05rMzXmED2R8dCT0umkWwlwjevrs5ilnBvjIpaX+lNNR1V1FUDsi2oPwKNMntTMkT6F0lFVO31S
9vQmKg4eyNivG1+KWue2uag1a17XUYa9UZI3FcXLvrIwxX7dxo++57UDwHl33xOLohmI6h7Atzg4
M2MPSNRAxSSD7JTMmk52bA+MWlDZ8THXv69v8DyG7Li19kReSkApAY8ZwPioCPO3PFZbRUlixBl/
fM+HbTfHaZ81021YH0TNqbJ0ZX2Xrhh6IuC2gvdHQsSd/bKhpTBzJrilJzINI1TBSg/h523BLy6K
tPBdEl4YeINcXmIgCjLAuBLddaBxaO4eJ/atWyr7IjYxvz3r+y40S0tndgQUx8OW7JLX55RBNeP0
Z20Qbumen/8SzofRcVDlqZu/VTuMrqf0eIG9Awixcpx+NunaF3OBDvwMwZgRfHHKxj04PF8NaAd8
1sxg1c3rp/O4o9b3j86NZZh3X/0rhJpYwVBgBjOe8zFTecXO/SGHjOZza65Rxy1dKJBeShAgAaE0
Cq2X2zGVAc3CogV3BBg72nHfKds87VZO1eJKnxnhVkDQmgpSQrXuDvAVFAhLUKG0YBXNP67f3MXT
e2aHCxA1QbW4afAxrT9AgIvUGBQp43ElP1peMsy6z4EIEwPzrzgrzIgVzYypG3QXPEJ4KNx041YC
v8f1T1nKMA1sCXDXBHURVb40AmKQzg+yTHdHCsjkM2YSiicyYFIUxYn887qtxe05s8U5dFkEd1QV
pbrrG4fpS4ysoqxMqV5LmpecGUhbf1rOiN4/OhBn6yZ1bV/pQam7BQi9I2VX16I5BqU1DPdIpgY0
Ew3jdP3LFuIi9gnPW4RxA/gD7nRTMDP7RaLorqGN44FKQWk3obSZCv1Yo0oEJp5wxeLCEYRgLDSy
VVAizHjiy30zRhWiHAKcilKB1yhChaerH69/1MJ2XZjgqgQkzGUQRsCfSLHKFMB6VZRNJidN13Rj
Fg46wbwBHgHi/KfBHfRkCv0mlmCoLP8AGRJgWn4cVmYJ12zM//zsUEyNSHxSwUYTv+NbWrKVhhU4
9OJ6oZipaih0aEjeLk0Y+tglzYjjPSSg6umm8VHX8cRXBXB8xRjjuL47S0cOw14A7mngw8DT4dKa
7GcppMN73RXkPLC7IAdv9URj5tUBRqfSMNi0ebBygX800LkQgzIxIaCNw6wktuvSaFt4QSulIj4R
JNFHAr7m52jzXFk95B9LiGmU5q3PID65Od3dvd1R68RG6MbdSNCNM3smgwGwZ2u5y+JCnP0mbiFS
AaBCcD3g9BjNYxMO1IxpC3kGNGIgqsw6rVDZ9aVfOkvnqyBfrkJUgQUF03A6FKMelOoUybskXOnQ
LpqAOwEVEO4F9vjSRJ8NKRiFJN1Vp9vef5gwRtXTlfu95EIAMPuPDc5pGT7I1MNGhZ+c+q9Bar6E
vLavr5Q+L8WvA3Nmg7sTjSJWLSr5GKnYj/vn2sab2mxwdvCaxh8xq16hEdXuXxVWOUiCH79zU5gP
FuhcGYYXcvP0vTvh+ux0DASFJvRpIDnpgRUL/3MmJgVVFXKYl86EPJLItpp1/y/HS1dQEAH9BMAo
/K3uanUcxpxgszVfdWQ/AZ1Umr8Wo76TWzm91TEzZa2s2sKioWYKASgA/0CCxi0a8vRY6klCXI08
jckOL6Acql1yHv/3CQbG/cmssI65fhCdXx6ydGzHvpJCgjQGIwxipuRW0qH73te0X7kyS5f0f02h
WXppKsm0qtQ0Aee5rh4itXtWB/mFhFLDQImumQH0ZJ3ri8grG6EJPY+AAEkDhNdPzfPSpJ9Q2AxT
4r42EA2u8KB6RjnHSswI7yxMe5nJbc3Ap+U0FrV781W2oY+tV1s0A67/kqW7jOQKWuuo+v4ebMo0
rRwStSKuIewF/V4Uvw3kPtdtLK4vYCk6RriRyfFyEQKJtbHzc+KWwRSZ6IHdQVMepRkNNWXlboo2
180tfhKUftDznvWpeI5tAJcmOfQa4oIOjmmYR8vpRzM9XTciLwVUdE1RJ8cgDACEnGcnY6AK4dgS
t4KyT9AferBmIW6Pf4fmTkxYRx2DYjhSvCt1VOjUDRj7Eu+QTTXLtqFwGrqYoc/BBsFno9cf/QDk
SRD2au/ENejx76mE+bDhEgF2CsAfpsYuD1s/NFVdNSNxvSAFVFxxgubQ46Hn7+TG0iRTx3iGWcvG
P+wDwSao86wX+o2cC696hYK1QyGu1EOFmpDmXgBD28ZDsXGls/nTmeA9+bmp+QSeJVBVjzkBIYKp
1uycAX9oaJaP4PRHuQIjSkCRnbLdACloA5nALdKAgcWmD/L3CbOLCbvzN9++zW5CrAILDDPY39+3
pvEPWR4B7AOITmCPRD5sooCeaQkYRNxw0h+RBD3qFSlNb5DFlfv2k179Wg4k+5BmAXoUMoGXyxFA
nA1UjgZ8NCJVsotZZ0nOaNfsFm2srWTdhuy7Y18Ju8l3BUjeQBKBrq9kw9cxfPj1m/Lzvrj2a7iX
lVRmRVD4+DWJPjK1tQxwff4R+o3WbLzsoKduFNSmoqNmZ2A+B+JKgN9DgqXejbmt9jJYZgcHJEtQ
WgIsWzgYyg64ZavQD2O9VaIDjfCcjs2miUEQ/CoF+3QIWRvf1q1TC6AGxuvX1CkT3RDKZmpaW70O
wQd/pxWjqXdrH4uVvfatc1pzdhCFCKzg00DgFToMG4KoF6Ob15dzye+gVYx+9fymQ3320kIdxwXu
uE9dMtw1Ezg7w0eqgAGxXQlRSxUbDG2B2H0GDwGAwd0pNC38MMiwbRXuTc5ewclkEeRG6MkxRCXQ
YhiY/dNNHKYTRCvs7y/Kvr5Upv+oKjS2KX7N6c/IqH0fW6hEMCsy1xooCxUC6MFASWNW7NEVnXtp
dqXcECWIqKv4H+L4kQ01GM0+yuzD0EpbpelKtPxNxgFXem6Py0qiciiVpoA9Qj9F/+gpTgnRvLp3
SYCoXZRMLM20Z2piGYcw6k1jcLxsFyAp1Mf7Ro7BQzOYiWQro4IDCGF4oO5RNU0f6tJKpLdRMifo
DaYCK8pT0j3T7iH2mDbF21hYm6xYDAvzus1DHMCE8FDOoe1zv9RS6iY7Orx54NQL0GzaqdsOAuqq
O6z0WpdK5uTcHu+VSKwbQQl7HahSpzx90YwXsQ1M/VbLTd+4Lyg8NcgRptDW43vQF3ratJLp8aIJ
P3nX+W/gfVEAooJ5GsEdvFsxML3sATTjLITWjGQZxgbTH7J6jwzGVIgzpSA6HWwifohhdaoCaDt5
TFqd2p2PDO8y0LcFNRLaRQAic2GyEQOxCmMcqR777yolKkD5V1GYur5P/G0ZrfiPhTGUuc+OFiqy
d0ghytwRLiGTIeR+QV0oQii1rd1pwJ65/vBWmk1aswn8H/nuus9aaiSe2+R74KiyF57u51h2IKBB
4eME5rAVbJD3sDvKXjL4CdChWRC5dDGIbaUrvfHfY4u4tmffzNcjRr2sg3q2rw1OU+uHrhiAvOyg
mGfp9SYYa7Opb0GUm2YHVbbqfG0wdPaVv/f4P2v+g0Q5Cwvt4EeN1sN+aRR7RXiliknEnahgfjII
Vs744nlC5guZMPQH0V24DBCRGmgj9Spc61FiYI8yjdpKkJFG5CDod7JSmvFas2jZlZzZ5MIeiKtB
swrgrqsotrrpCTSrsbhoBAP5wPTmpXiSvL/Xz9RSlo/eO56HYBTCXAT3mVSLSjDH9tQNNdFqslcR
aJw8frxuZHHfUKsFVzHYKwFyuFzLsWolNa8ocaMoNUN56/WJRTy7UWtTWBPX/Hk5/zokOCNgTEeF
Dq/eS2M6JD4oGnvUxfS3Fe2inQhpdFxI5jMVXSKfPRqIwwFYoNCFmyyBfaILttVv7vKb3nqbMVIe
S3c3Tz37k5gZUjmQo6CLIjtPf66vyuIJw1sOhQcszK/3ciDocp31cORakLnUwwke40PcWniFOPE4
vMdVCQr31+tGlyI9ZEmAMgYcFIgMLh0RpbxFPxxGaa2wLEY2cpNuWgPUazlyEmnlebd4us6scXtR
NlUclRoOtA6XWMifqvxnxGvt+ictviGRT2C8EYqmOMfcGR6NNM5kIYDrF57TtmaJ/tnVu7Z/9P3X
pNkmDWsB7BNDRKNjlLmptB00AvKPHFiQz8g4jjNRQAsaqrGwK6V4afxmU4Wbgm6Kfnv9ty7cBGQI
YP0B2zg4UH6Kr2ceLFaVKehBD+/69Qjm/DfVO2FykMX9XRWtEV4tzCIAjgc4OcB5aC0Z/EspNsiY
G8nswpDoIy8pt0Gwmch2rFQWQe41I2xqYitGka5jw4S/KYMS+FHrV67/ol+bsYHgLJNQZOM1g31p
aspC6Kgr+Xag2Xm+SU9tZWooLASARkunei08Lx3zc4tcNkBS1Y+iYHZrId7q/iS8+Vls516DGa+v
Ku5fe6Qk17d2zSR3s1ovb6NkhMkxju1JRV7fPA7JbY4pZT/pbVXQVib11gzO//zsLKX4vKnuhtng
3tundXgTe39K/wSxBisLu+31z1vyVrNMIhwrYuKvTqXWykpdoYLjphAqEaqDRLe9wHSgGEGgS19b
YSXBWqztYQJ7ZlGbh/Z+8uCzz+urPgN6Ajg1GRAZuh/wavK3xZ3igDmQvat2yfT93JOQ2GMM8qSO
PdbmRPD0tbNkZWvn08KFFIoSlYHPxnwrCFsuV1ryuxGi46gP4yDbxP+Ui3rbEMryfo2back/nFvi
9jQRigRcG7CUeO+NWLH5LSTR1kpiVMeElS1d/CwVWq2Y3kPw51fY7wIfysYBcdF8QgYVOaoMmRY9
NyVxrTb8A3T6tYQ/IxrAn6ClOUeKs92Mi27yyzIkM/okjHYYBJjITs+/JqsT3uLBjoPCip+gyNB8
jtJNWI8meCAAh2l3yvA46hs5XutILnklaCoC+oZaEpwyj80qY6PKhBTF47SH3u70VEknldqB/l4I
6Y7kd4qfPyvKy/VrtLjBZ0a511uM3oI+ZDDawecKwzeQi1aTf7eYE0H/ciUyznnVr0VHQETDFREf
lePLRRcFRc9CKGu4YpjKZpIAQSgk5Rrnx+IxOrPC3Y52ChOxmwoU5KT9mKITh25Qhyn4Hnre4xpg
YundBV4YxLVZghNITy7Y9wrIABG6UQZ7bUTrc4KStwfSneiGnvznZAVhtPhpWDrcEbzwoQlwuYCT
VEZJFtUo60dvtIETVz/r+kUW1kAtSxulIyMDcGaehf6VIJMwUbp0JO5AH8PJpc1Kqrl06maE7U8+
DNV57jsq0nkNpiOICy5mppVvA0ggjOy5hPRPr31cP+Gzi+IPHeZs5uXCKM6vkfhS6aMowpgbJkLt
Sa5YLj8kE3ow9zXK12ueeam8Bujof6zpXNMJ/ZBEBn6auFlNd0p+FHMwS0VvlbCTso8ApFqeWWnw
bEFyiJLAKioJHD/TfkgqG6LsbIpfhhqa8fWOBs9kSJln3Hr9fZBDQMUUwHY/oMgdHmKopYi7eQx4
qvfgndiB65x2uLgnjAiDHYRlAiZHshuQWLcjE9IT8UMmj9b1lV0IwRffytUsQf3shSC/IG4tB6e+
2VBdMAGJxyTVASM//a6R1lpOS+cS8pyY80TpEn6EW90e2SMkr7CXKYnMKBOPVCh21z9q6YpBuAED
c7jVKKTMH30WGAyvbUfQVBI3zlWVdYlsmEQBEYCYoqJU+D5ZCXrK7CB+nU8DjVcoDYDok0dDETGI
07bxiHt81ZgFrAugmM9zhf/1/fgZWZ9Q5mav+G+foSVtznV9FX9s9MTsnq5/+sLIJxJ0zEzhMYbG
M3i9L789CHpMm8v4KepgKy1LiZXqhzjY6u1OnHbdEJu929Rg+t6LALtNAd4tDnJ3sCQ2a/QdSyDw
i8cC91sMGiq+REvqCuVWb8KtUNo6HifjKQe7q7FBvSOL/nqKWeF99Q0ykXGtU71UXbr4BVwcKaUB
Ql0jnitB8p4Tp67bXReCL05ziMa6/n6e/Zi+iyRmab4b1tAYS69ITOJTzEeifIgDyWUotE06Ie8a
CjJszDNXstOm04MK3E2TPETKrewdoRLvR19N+ldTHqN+N35NYGHX0G2M3sRwNIeCSUrNKhlysUgM
JflP85Y+DGtazUvPOvS+0PJGa0rUAba8PDWtKkBPq6yp6xmveMf6qWd1GDWkWXXUxtSkasyM6JA2
ZnCnGJlZeNtxsjA/Y0lra7bgHgxwDBD0iJE+oXFw+Us6X0rDopfw8J5ARZLtkzW9h6VoDwv4N4MM
wQADMHcqA1/JC72GMGxDNy2UabdCcy9px5lPprwvdJWV9SFcY4CYd5rzEBdGuYPYt2FdeplKXSN7
1IzPudHVKM7K3V9wQ8ZcDAORFdSUgMq8XDuckq6guYBKgBgBpJyCeV5N1RLohPwpg3syu2CInAGg
Y/R8h2gLmsbqKEYtvdeJoDOpMP6hugpnBPguNpSAA4N7e9RymaVSg91shKNUbrw7QTskKOGnp+uf
vpAgoA4ISCNBNQB0Rtzy1k0ZqWWM5Y1RFBKR98vxoa23aFn4yOaCterD0m6em+M+a5Ty0auhXgXy
+2MjfxThUQMd9//vk7graQhx0U4jPilqUf2H4FfhSJXC5NImN9E/5NsYMMc2ScrMsyRyJ4fKTRK3
am64KcaJY+lRadEgFF5bee1ALM0TXljiXKIKeqs8zjKw48jFS4IZoBFKppW6qT2H9PUhNxgpP+oW
TzmrWQMtL7o5KA8RuGNUcoCRu7wgUq7URhuWhitv1GkTx3cJxAO81lTk21gy0Nnbae2pMfaF8iiA
0Td6UjBovab3OfsX3hXMDg51a1kEmSi3seqoKmGt1YbbYaa/AaHHpKFNXvlmTVeqOQspOoAGAHtq
yJrB6MtZynI5bKJJMDCQlFmafzOmLWuinRTe0/75+mlduhH/a+oXG2EGJYTB6HzPTcV97YGgACPj
AAZcN7KQ3MCvyag6Yl4Ts+E8qC73wmgUIhyeMHkoNStLTK19lWo8CMKj3+8SIBHCXZ++EwGQndI2
wIvYboB/a4QtWYGM/N5FlDgkZFn4CwIJX+hIALRrOh03JinEt1wqXwFygRoN6Z1Eqdce3Qt1BUx4
Y/4Xxc5ZZ/insHWW0YqlBMRlL2EnJc0Eu1RRzUVXDSk6DQtzTByRqYV9fbV/bylsYtQGL0joG8s/
GM0zm32MWj/kSD23QWboN04Ladh+BR60/GFnRrhwXzfyKIY08Nw6+RtFJ8PJMgbCTB1yxl+CIlrZ
tPYu/h0qoKUAVRswR6BpQfmlxCD9KHpoobiBAgiu95aHulv56qYL/iTZDXAp//0qzrsG+ifACX9R
sHRqEYD0ITJcEXOa47Qvd2IZrTVR5zfTpUvBN50Z4ZxqrYAFoVICw1W11paUmxwqDcTA6Je8yaL7
wXjRvT+jUKzc+YVMCmYRL3QoJKOYyTdJMsTjOp5wB/rMzeVo70HUDZoYrNq1M0yIOH3QbSo/tFYx
yAtPi0vTXMAy0rwxqFAZboU25hA/3Q/Qq9sOFhShvGiTWfSP0YA4oHNIbgva4/U9/T8+HGVkAAPw
3bwfIipEAJJgXm8pa1nWf0dANB0VeZtNiGYTip2m4vtP9aSunKYFYgRUqSRAQlUwAyJSc1UXXSua
KswQPCAfc3oEQRGwzl/E1KF6I5gDOpIQubN99j4x/F+UsDfVyRoPhgWsFdQSAXF3ri/F0m06/z3c
/Y3KVIFONn6P/qT1oP/0TVm3OxQ/JflNXeXDmb+OP+cqGKvBUQ9ABvLcy/jth4Cf6bTBZaLQWQjx
IAq1TSm+9p7hVFUA2WLHU+GsJGpWHvpR0OVVjmSY8LzTahPi0GL7R6wckqB2BLrLekPWaAvmc/f7
F4ISGXO5EKUQ57Bx5jSppMS+HkyGCyXsu0AIIG1c+afra/47rOMMKPC+4OoHNJhXqMylpKn7EcHA
ALV0DaaPaDjVOaRo8bZdJTpe3GB0FuceDaYhCZcyYeA/p1CgwUWrFTOWdngR+gDUUpqzWs5YhHlu
RbgV400oDEyQB5Pqm7yYMDIV2zUlTKWPPkSXr6/AQvDF1JligBYJw6CAsV6usppUgUpCD+EQMDft
4KGwJkH5om5WrtuaHe5Z0cpVPZUiEiihVY91mG0xJrhX8XSLVuY21gxxD4qwCkA/W8HQONiawZp0
EwTmGtZm8WyerRqXDoZSnhZGjVird/EHDWJgfKDPcn1nFgP62dZoXHlPxZMFJPn4kskzPaDs1I2P
c/P0RSLLb+9G4ly3t0DTgMtAMYSAvyAl5PFDGonERBpTz42Z8CAC+Bg8DtYMzngEBXqDKhvZ6GAI
uyF7twNRzXXrSzcRjHXzVJMKdpQfcNXZbU/UQZ1xep5LtIBlyP0wNapkL2INrHK3Mia2lI6d2+I8
LebnJaFLM6Rj/Yao72V6X2orJpbu+sx/R5DvAU/AA+fD2ks8dEI8F5L1BFTAkcTa4eApO0nZ62s7
N5823lNiWAWW0HmBWDd3GvUywzDUVANWloo3SE5MTK5YQiB86yiEV1S+kfuvql95Ea0Y5SliG0h6
F/pYeG47ZkAtoyxqHCoRLz+wYzdTggloAoy5HKwlnYt2IXyI+jDozDEPdOmwPFyJPK4qDwAidd8U
uOBsGk1Psuq9tva+XDwoZ7a4INmqWZFGIhbWz/4W8SNV/5TCvySc6O/+53s4B5x6tS+oEb5H0wHr
3cu7yob20jC+R/ER5JO5r614/IW6AZ59ZxY5V6woDWhBZVjUveG2a44qsC0i9dFNOfr5qUBNGRS7
unQz9KlTycH2+kVfKCTP5sEABh7wGW7CndY81YtpTGGeohPFJN0e089C+lD8e6N4kNKt0ShMVFgS
7+NRsbJ/iPhn1n+c7pmfmaYZBVI0HtBIEisBMtIGsiW9lUIDWF+JeUtRAmz7+A/IKpBncUc1qtQs
lnw8+9DagoJBsLm+kos3ATPwmCCExDwwS5c3YYQj0FoNbixENmeSpraGUCNm3nmbrrOH1yY3IfO0
YnSh8IPtm//VGPHAkvAJQ92XBi1SCacnbMwcXKLARwnbYbISiEap5WtDnSIwQ/89xGSZE+VmWb60
0qpk6OLanv0M7hCL6DHHeo+fEbcKNJxYqz9Mhe3bo6NtBgtMdx6wJ6D6K7EqwsoZWnLuBJNtKFao
dM7kLhe+pqE/5CGc+xhtm/gN2lbAGLMiqVgtmbm2xtSxeGN+VIjInAuj5ndpLwoI2OVFbDSgG+ag
p0+duisNU/V0M89umiY0RbD0VmJsF+jFiCDWbP8hnM1D7jLGL0G6zEObs2KMRGGCs8fQpClFjlFs
MJrilZYs39BiJbIsed1zY1yeTOWu7TVpNjY9zRNc1REyYf/iBM+NyJdrSpNp9FMBrh3phldVViy/
JwrIuKWX0EtNqfe3KQaMWdtPTpFZ2ZCs3aN50/igjcOD9RQhywLuzcsf4LVKnQQp8dwItctENQHA
sTADAdQSCm7poemcNvmkxTELIWMUOkR4/u+9x5l9Pn6DSxSTkonuQQzTTmo8NofkVJqj6BRa9yDi
8R+uzmIs3VnAG3B1gNUCZpvb2FGMIqGTDdybXt+ksavJX1P1UnkHMU82ntrDdRELcntS81n6kQ1q
zqNurFauZyv8wiPHReoAagpUALiAKzdiU4DzWoDbxCTI+BC0O1qCdAykg34DasmhYwR8AaUSuXku
PVxf9YXZjLknAEIciC2C6EfnYoJM+7KGTxfc6GZWWxwccGmj3IINgB6GG2/oLrSF1JZ7JzPL7dq7
ZelNQZFqoICNcQS8e7ktCNq+rmJZFeZjryexFYROqp46O741MEBne/Ldyvcu1NNgEOSymAY0ILzH
+crBI2kSJ7Lg1kQ0m1KwAXFpRyjS14x6G1L8FY3eVFZv18ImX5jlXoFSKqkFdk9w8+RhkO7kFqTG
hAIZycBy4YDGEnlrbVXBGnP88gIDuAb8sAQeEr6YLQVhoExFi5gPRl0pZJiTSie7oUCPs+bQqmBd
XWPxmw8sd6AhIQTRFcCTZukRzpWFuGoDrWByFMBdDm2sALoevnYA+8Tu+m4uBD6KnA1kCCCT18HW
fumzmrzt9UhA0O1yuqOoUtDwkKZ0S/XQlJQXAibR6wYXr8tMjQNuEgwMKHzXs4iGuhxVGW5aQBsE
jSXQz2FAadB3IU0xRnYPvXUTYg22lIMHj4DCGbg2FRUcZNVWJL9m/oPsPylrGcBSDg0Sz5lQF8j2
mUDuciUCXwtlJYsEt0ugVCXYWoY/byIFjgtvPilj9dhu/Hojp71d5mtwkPnS8Dt+bp3bB03y/bZu
A8El3pSyuga8SHP1gpWdBqK0NSjm4q6DQUJFvwRodb7LHyaVDOGYAtYgBRpEONZpux2VEGkGJhSS
ArpI0modfiFWYIQNxAHoLMwFM+7plTWt0GI/BeA9oKAny62V3RqNk3u3mVcwjEmAyhZ1swAMqvlB
Lm+z9JAPKyFy8cP1mRxTxwAIFK0uN1mJ+6QVwkxwB31Dy8YhZWgRtIxxmyvlD8S6Vk77QuIDIg7I
WoKKEyI9KpcS1Dr4vwdUfKDdrIuWUaCBEwpSZnUkXyNQWfRTEhYXYuW4xygzXX5bM4ieH/s1bKFW
YeIsb4VAHHYd4FcWTfKjb2BmP05ybd/nwWgGkr4WiBdXF70OPF3QwEWD7PIXCGOQjG0gCq6Hk2sk
qBoEaFkdWjDGRM1bkLysuJKlSARrEpSGMN2Ktuelvcnox8FLsZt1evCi2Kr/qrqpNdotFB+IFjM8
v8W1buPSRT23ye1oDPqoVpFgM62YPhWssFvMciSfnnn945bWElLRM4E1GsYq/2191XWNoBmCW+ne
W1bmTpGAMhPUR8k7hjfUxl9p2S7ZQzMcnXe8PRHsuKdnHktym8bYu5aYURNuhNt6I7WyKZaPQ7q9
/m1LnuDcFndO4jAUvXw+J/0wsbAF4n7NnS4F0HML3D0vs4ZkTTEK7nPQyLZu1qFgCwCLXv+Oea95
pw2wBKIFCpyo1HE3Tq/0RkoNpF56qR8HuvWHR+rtihL881KJAGIH99cNLn4WUGgz/zsabD9Qy7NS
h6bmUT2DFtxsgiSVYJiNByEYRdyIa/I/S44LDXWMXqDMoUAB7fJqla1UyFmKJK/Qnnv9JiOvwdok
5GLEPbfBXaUywWmsULh1PfBXe3b9PNEtiU0sYcaIFSrfxjdda8mtfBfhjvlAm8SbOtg05L9J+5ca
t0X3dn2TFh3x2XfxblBXBBRSdBxvBT5ITA4SCJAVV/S2qBdX3/7LVK0xqy5dKIzMAjgMPBlmSrmU
3Cj7Jmyp6N+SpBetSdFGNmXZGiPGUl8Z+S8w7RoKBtCK5SJ4GnqyXxUFwDlWyQITHUbQkxG7sN+e
CvBcits1i0vn/dzg/M/PzntZe4UnKYC0lJkBfma7Mz67SgK7u7FysRY/DXwvwAWj6g5MELeCtAga
SkMdrVqjtWJMWYXTR7nH1EPWA0Rf7OPqGBjOhCAzSqjAezd69JZOp5WTsxRczn8Fd+u0PDAmISCA
YKXfLWga9s1rZTzh+QHM+8BAhy5CN8QacncITU++wS8R2pspXkO8Li37TIIIlR9dBkCRu5iJCF7x
Xh48FyxCrIgBA42O5WSwLm5WPOhSIQxFqP+Y4sOO7k80TegEiAv0RSmoyIBL2Gd6tMUY621vdChH
neIMTOJUOmrqqWpXMDZLNwcCETPXz6zbxD9m66iotSzD+6cWj6MQgEpixRssbCku5owymzFmCLCX
R7jTSU7olPm3tQG6sdCHQ0DMi9+DEk+6ejUJXNg6A884DLuCAx6JPWcuKaTab5UkuE3/qnsMW9+C
JGOf2vFxOGGYwnvwQVgbYTLYuX5y5xNxEQkhcTrrbAA4JIIqi+8A+GMSKWVHglvQwQ+KNaMO1Bp6
IEwLbwrilP3/cHZmvY0DyZb+RQS4L68kJXmVbJfLVa4Xolbu+85ffz96Zu5YFCGi+6EbjTZQoUxm
RsZy4pyNaGXD3ocL/uwYxinrmxx7UpghZfkjkBNbGE9W/YYColtld1X0dH2FF99xFnGluMf6LA24
+uJqtlLj572n+qeuTnZlpt5U/SGJn0tL/eoJ7nVbFx9xtgVuCFTUzAa2nE5Ky+L/2gKFBVTmUEI7
1hjCYRMzsmVo4dDNIW39KDb9U+s9lb0CzyVKxalsl1uEBKuGSLc4kDMOeUkcbVKhqsgY/NPQKW7E
jJCpPkWTdZvLv65v3aVDmfeOK6DyPiHzp80X/tPJSCIR6t0+CE4QNFU9spPR6FLkcNU0vxuU8D5J
wLbBRcAoD2dEzH9srnXtbH7+BYtNnVkA8naIgxP4i8GLb4XurtYRA1RTN67RHkxSV/L/Xl/22v7O
qpMSKSbdi2XjyFCKOlGsNDiJJJewSqg95FHe7WZvc92OAbk+gD3uwvz3T7vb1Qxda0MRnNTkRvT/
zsQrkFcE/zH1Lx+R9Px/zSy8WFQyKqs3mOn8cVeEqOnFMKPFtVOX8LBsHc7LgG02N8ONgSpQyl7e
t6JEE5osDHPN6Ej4sPco7G0vOPpmt9O+jsL3OJI27vglTG42iooeuQMp7AWCNBvHsklGPDVsYQfh
pn+OHoLboD4qB32rtTb7pqV3NnWTEv0sDEKF/PyrlUXTDYHUB7ANM6Ty4HMRHr3wqyAfgq2DaM05
z4Wt+WzAcTJDchefzhc0sxubLjjdf/9h2PXudJLsk2X/2e9Pt3tmv077k/2ye0GCwX55idz931eI
Dh3CSff17+7p9cfT8dtfKAntBxh17o7O+3H3NDnHYPfn3/Obdft8Pzo3ht3ad/Dfvt98ef4Dy/yz
8+XZ2d1tfKA1hz/XUf7fQhYOP8kZ/DPmhfhH9amxqxvVnrYKJvPGX9us2ZV8uk6xMoVKlw/Y8CNi
H73VCfT8raDgI4i6NMPTTNwOQHw5wgtFol7F0JGeJC2y9fxnp4Z2EIO+G3+jDj2poSOnw6ErdtTl
yv6mmSoHBlFHjF8r/SVDgKcXcgbCFBfM1+G645qd4bWftjiajMCAtxIqHNcd0kk/N6AYq/sLdyfp
sopnXJb7dGFIwkiaglMMYV+cMN2/EbGvGWBsFVHZOcDjxT7/gG0fq12fW9ysRMO1l7iqYKxK9/om
rXjdWfKTSADRHWLURdKq5zHwds8kqHuxnzRH3gjC187H2b+/rMd4IfW8Zv73mTqdghSaf2lnNCca
BrZx87cwXk3J1cM3IU2g+rYH1S1GOy5uRelfkCREDf8FVJSO2ecly+cb2zWtVpojG9t1qXoyC026
Vbx+Y9p8zfHTg6ATwfrgCLAWVoIu60KaXDzVccDwEBSBN4jHRsozAtmxTda1NU1/CVGe1/XJ4qJk
1BuKkUgeFqffwJHtV9N9/XV6ip3YqZ3vAjOwpHl2c/ft4X03OLs/pnNn/7xRho1bdzl7ufgZi2sH
kUkTB4oXnJT4QTTRqmAEc6KQOfebykQHG/6ojpGbGK1ttOa9pASHASkL6V4w/zRS7mjjr0J+D/zX
fmBQ89BFbqtB1RWEDl4CD7QRfK88YGe7trhmUdr3na8LHNAS7kHRjYAStrB1WMm3PCmZIc9312/c
ivM/M7iIc+LUr8VUZX9o8T0FlufW4r3lBa6QbxzBlWARQ+iR03GCGWPJaqf0tRwGbYxUnPhedkAy
M1eR4JOr3VRBCk1716bv15f20a9cuNw54mAyh5SX0aeFN1H1KouqPAlPSvVdMvHsUoMediAfZAGi
cM+6hZ5sZwnDrR5+VQXBaZunSQYY1G9xM604T8a8JAa95qYQwKPzO16HlVjnPmsfDCmARnKEMjIt
/mOGl/mof7KyODtNJo5Zg7TVqYt+qIdIO7TBW5PtoMy+vq9rXxIqCawxxwJtzSJeCFtykqYdo1Mz
MeV1zP07r8sgzux+ZWlgW8ybOuQ9122u3YvPNhfxg6d7oZAK2LSIHxl63ak7v33MA81BlOE/NwXC
ltk8BAEZhZ5vzKdQRS/HkAwxj05S43Sz5vgOpGapPnnNo7BZFlp1k5pMHQMWLbqy+mJhXddJEBU0
WEvFnYCEYxfNvcH+VSgOni89hh3aqyjp6s9CsC/BWFRMRlnh6xCx5X1/LLu/vaD8Tn+pD3XtVMNP
FH7L8FtLo3Eg+Inq20C/MeC9aW4j+UekbtHvrPkPQILsF1E3qcPCf4T61E5CVEancGoONMIAsunp
QyrBVbnVwV+7RVDqSBw55uhBHp1/GK8J40Swkugkh38oMEdbZfq1c63TsgUh+FEmW/z7dRmOmhXz
KSwCU6GbbqPpsUwe0B6ywST2DRIUzX+sPcktopzEsD39aQKexbscGTXsXsg7nTKdkSGls6PojsLo
xu1Z3blPVhZvsUpGRE+oZ+f0yLLTxvxDpX5L7G91+z4ZWTg5Ni3TJauNTmL+b0gfNcuVsjfRvAn0
2Dbz92hr+notVoT6+APOAez/Iz/7dE+lXhkJ59g6yXeD+CERI9tQYT7Ktjhp1474Z0OLhTWDViM0
iSHZ+CJq9U4yeP9PoVHvM9W97ntWTdGGIm6aS6hLrCJTwkMoTDW3qalcuXuxWhq9gmNVb5Hw97qp
tbQcPjDAe8qsKU75+/w6iZD4odhJriT72lM6ZjdmJdqzFpAXj7vYm1xFg9jYMYWvYbiF4175dtg2
yNGICWaK0HPbaqL2iSBju1NeiuImQ2gAl76lEL6ym2dWFr5J9wfBopIfnFpTyu0C5KkePSgIVg+T
/hKrtxsbOv/oRbgBkQ2ofnrZDKctRcpGOVQTKuvhqY1k8d6Lk9IVEwOS+yJrd76YJDut76fDIJWQ
6RaGd2/UYfQY6Ia3Z7Qqo82Z529jT+bZGG24cbJWbiciSRT/8dFzfrVwNMi7SR6hMOGX5R9qiC4o
q/9p1NQeUkbBFc+V6uYHcuo/r2/K2p58UDXxeM8w8uUnENAzVwce034oXuM4/ZJBCKcoW1HsWn4D
EfrMODdDu5RlmVyTa7+JjDg5Qc4zHqDWL+12itAc9Y8CIAK58Qn4chvVo5bIs9hSvl1ZJrKH3KH/
Q7W1fAU7RVbSMu2SUwXXfTw4+vuEYPX1rbzsIuuztuL/N7J4n+LJMITGapNTP9rlCM27KthwjpZ2
9DN34Q7bB7vrFlfuDwaZsGXWEnrGZTUlErPQ85iHOVWVGe84LOJjbUoWkLks+G5Idfnkq+kWt+jS
KOVJ0Icz1TbgEx7HhVsKdNFLQ2gvTr3cgeM9GP5RA4RW6sYhUjaqJhc19NkY4ysQNjFMP0NLz/2Q
IgT61CgY88X3ooX7WhJsuUDRHnYb82QZbie9twhUpaLtGZIT6xtNueW5me1rKH/okAKpMsWbc/uD
7llDVnnJSfESm2r2AEwk1v4bIzP7Cp8RMvkleCOl+WHFIMZPlVbbuvZtqBpb2BRcXV3KJyuLV9Kf
kLMQ4zA9jfRvevYvn7k7IO6+fiYvkrp5y/gP0PM5+eDzLbZM7euob6TkFMfSvjYRGwyyrww4qd6N
dGdIB1HLbqXU3KtCg1JIDeMdUtRbV3GZjnz8CFgPwRXODKJLNLgkVULXmmwpCEbTbTwXli2ncUC/
28Ldlz9//qWnHmTH9aWv3YxZSYHwdKacWHaQaav6qZlwWPImeIFpjkIn59PbS8kuF7cQP6tXY1bP
IW+meM9zdr7PRiwHolLNS5xQ6ijcjvCKot/cJE8oStTxcBtag12Sk0xILBTBvxSe4/9ixTJp88xc
AlRr8RsQY/HKCk2ck8gb4pg9z6pPeLQbDWaPvaL27CQfwpvrRi+mhPi4qGmQ+FHVZ7J42SSBCWLy
ehOrGmwsgvcjn27kIX9PZMfq4faA9b93YfRUrF+ilrr22KCaQYtb0TYqJhffe26jA36aJSFNcqz5
758CXLHNvSQAq/psKoK4Ez3R0VEMdaZx8ilQaRBh5ml9uL74+ZZ+jmEgcyYkA73Ka02p5mPO9pNN
QQuEIVas8DlvxsCtA1kCVy9PGw/L5eGazcC9x3upQPuxhPGo1UzIpWIG4pam/9sUpaOM0j5rwr1e
QFPQfyub+yDsYMc8huWxSZoNn3hRCf5Y6KdfsPS8INq0vjHDZz2BqSZxhfG+ix80tXinG9Z2kk17
MRlS9IZ+Dww1MNd71xaQnel2Iz8K3g3jNcrWb5rTsLPN/yg78NISnxmgsxfHvZggmE9bPnifSvlt
mEf9IU4k6U7xGNAu/Uqxp6iWALVKDbzemv4YF3njNnUo70WUUZ/UwJxndZumv5saabKt2EscoUAU
U+Txdou0eQs09ZfQog5fWmG0CwKKYdcP0DKynwlq+P30F3Eamrz8sojBlsmoJ81jK3ntLlNF3e14
gQ7RECEbgYbs7XV7F7f1wyCAMNwwo0icm/Nbok1BIAhN2TwGtK+y9MVsXmSio6566arBNrofVS/d
Cll/8L7Vt31w32q/cF9TYGw8TB91oc9fb/4h8IBAxiHRS8N3nP8Q3+oys8/r5hFpj1tfumv6b8j+
oPxdBo7vhzu1hNLPu7c6tLkF9FW6Jz/YeU9J+8vXun3hP2aqfpNX78weBvwfPnM8XX0a33RBOvRb
hJ8XA/MfvxbtT34MmQpcQue/dgip2TXJ0DxS0rkbcttqVaiTDXtMEFlsXv24RVv3r87QCeXhOyWb
dnWjuWhvpPptX9yl1UyyfgxqzclgldWsL9o4zJymG/CXj4x3uavMKnwAtAjslxo4YlU1ML4m7WNi
pMVkV71WPGfSLMorT0ELhsoXQ9VNKj2x7NY3gnt5TELPLgdE3cWQTrfJyCy0hWolh69lAYza1lvV
vItKb8h2bVpJxyhumfEsvSgDFSWY6e8p8oGvF34b/S5Lrffhya6Kx4GE4kcQVyLFW7mKBlfNGnPa
Z0qsgBCY0i0ytmWMMX8hlXoXrz0zOcxQnn8hVQ2hndKoOtawlxZe6Grdv0z60QQjZCIP5takxPK1
+TAHl4rKjCZzuR8u+5Pnl6ax1X0Dc8C1vJKT6u5tvvX123qxJjjOeQgZzwPVi6NYBIm6NEBFHeTC
ox96j2nicfqqO0Ob7mPhUY0bcidP+nbd5IVDwiQdRYnoE1oIhLLOtzGYfKWioys86tEdvd7bvnkc
SBFD9et1O8uXk7da4YPMKzNAOizF9KTW77qYk3OMHdvc8C2Xa6AexEwY8RhOlQz+fA3tYJWGPpIJ
CVNlJ2Z1U5V36ELtumLcCH6WUfz8LH+2tGiQpkWfVXWi+8fJnBxZmERb6Js/QmNu9LkuTtvCzsL9
JHXZ+XSKsKO2DwSabpH595qfMgoc/U6qrfbB/HKeeREcHEHkTPZHdAdb1fkGjoUaG37BBhYPBDOP
g+fCraJ9JTfopP31c3B5xM9NzX//dI86JVfaoMVUkHh3/YtS7rz2MU5/EOERPWwc7i1ji4hBkHJD
pW3JNmbhnYnYCFz4dpFqDFWDBasnGxLT68tb+XCfd3JZodT9doKMDYtq+iWM6ZCYnjtBf8DwbeD/
u25r5dif2Vocxk5vBTUuLP8oAswIe0ftHjIyjVHfSKxWDv2ZncVhHMLa6NQEO1P+DjoA5mt5LxUb
5+KifMPVOrOycETE0gOcCljphW+hbn7rvPQt8+R7+TV5LlVX8MMXOWMGTptaFBA35tIvvdO58YXj
nfLCUirJ41QaX63+75j+h7nKx+Jm4C+jfUSuH5SNn069nnten06Cf0wsqBsGSQu/tLrcO75UFfuu
LPJj2Q5bVeS17wapAKgG4Jbwli7cYpcK09iHTXDsE7G3I5Dtd6kxZjzJ4papNQdC+WQO7qig0O06
v9W6XoUkBXVwbNQyEnZwUxDN5nUK7pdk6impU7+CX7LMh0M5le3OE/1ui0Nw5TrM2RICzgy+qYze
n/+GNMG1+GMYH/2+D78roQVev/X6nTQ0gjMWVb3RCL0oqvJRkee1gO8x9UPvYbHo3EisabCa+Dh0
yO7JHtyPlDbRR/SrfhdP8SHyPKfVw6MM6dr1q79uG1AdUx5ECqCOzhdb1qOqTZoUH+E3Tt4iKxcP
o1Ki/mYpsTOA/oYrQhJ2pSV8b6S+d8sy9zfewhXnShhPNZKqOUomy95cYxSRLAxKfMytrkz3wzRp
X+quAgdkWkFe7gNdFRNHycosdL0wDrYmeNbs80yiIcLPYLJy8b0bw8sEPZuiozgqaLZFZXLQ2rr7
Kso+Qyjk5/diIDQHQ0/lrTGblaPG8As93TnihlBrcbPKSRyluG1TOOIl/5TD4Hawmspzs9zcd1Wp
Hq5/7TVzZL1cLrgNICBfHLQxauXaqMrs6E8ZbGSks3naOiWumPmiLX3Wiwoix5oZSrRI+T7zOOW8
7598VdaJZtUHU36UG9M1/NbuE/3WC8ObWH5M/cmBVqgXTLuVdCeVhJNKr7lOlfvW2HoSVj4w0hlM
F80SJ+RIi12O66AJVL0sjiUVpsKAVCDID1Zs3hXV0DpR1L7IQri7vtUXbT9W/8FiAfvLTPG+rCJG
c2WgltvyWOXmTef/FMrnMv1meCcLWV8QA1rU3ITjF1/eYuFf8dbg4Q3q3TJfGhbU8203x5yxcykr
j5Ka/WsMfxdpPZOlUbLx0K7ZAUkxdyxgagJwc26nj72480yrOMYxHlJNUt3W37xE0zfszP/OIqak
2jBzgnBFFEZzz+1ENJzRms3L41iHu7Rikpy6nNaHezV5VbSNeHnl/TapcDDrjKYwgIH5Bn06s37Y
egLz1JTC/DR/loQsO/gwYG4EQmtLovxnzTefichlDpODcvcMK6yOheLAwHxjjtKhjPzHrv7ai1sI
wZV7yAmcZbZ5TudnfLEmDqpg9Rayeeiwt7UtMBZ/N7bkgM1JO6Q7vfjhTQ8Z0q+p8SOyto7j5VrJ
BiFBoMU0X4Xl+IQo9vmoK1FxTDpmqP0fouJTg7zlMXCtULGv37rLz3dubPGatXEujHERF8esQfml
AuK/RTx0MdfHQNLMhcqLCQkvX3BhQqjCJjU6Mz4iD7fP76R7eJb+aje1kwO5BHne2Shvl1vduvkb
nV+C2Sr9CJUJOnLfheeOTb1H0AKrkpjsBiikYoa+otp7SI3i+foeXt7rc1OL+LlF1HJWIowhz6uj
0DWNlzjZQjNt2ViEyUIVCRWUognDkBkz9V0RJnD6p6ar503zdn09KwfwbOsWH4xWTp8WohUfU7+0
p/y2TDiA5r2o5M5kbnBgbdlaXDXK7VoWGnwm8TnX99rw1vxCbNdJ0q2BypUs5/wrzb/kk6PSgFYU
UYolJhvzyRngc7ES6oujEnwJgsothC9p9NDTxPaBqPXSVtC0ulJeVSCmgC0VZfEFrcZrA5oPHMg+
czK/+hbV/V4cAzvxSfrzr9e/4WVaQDmL14xzR3mBIdHz1TbGOOmDGCfHpET/87EtDmrsNtqNED96
9bMq/rlubnV3P9tb5PtGIudjqmEPmlNb3GXu6eV3YU+7FMalDVNzcr282Z9MqYvgRJ7qxKpihsga
fyfm92nwb2iQcx0dSK6ZjWaks7EtysPF0G2YXvuEFAnBxc0fkOm2802Nq9FUJgUEfjUIbmj76tE0
qXlmv+Ot2f9Vp/nZ1OJeBHFpqFWOqWH6NjERIKHGK3d7L0cb/iaPx4NiuP7Uw2hcwMxTOqG31+vB
rlFrvr7dFyqGs/v+/EsW9ybw1KnV9BzPc1se+13nQvHYuP2ufclOQLTe/cf+qdnBK46cX1zYTjY4
oPiv/4jV0/xp4xenGXmf0kfBNzmq/nfej+k7DG/QTbWv6W8x2yhIbNlanGQvITrrzSI5Gv4hCwqG
SYCz7MvSTv/AMat1W2wml32ieYPnsSCQHsyGLdnDZmoVTzLa5DgJ+2lfM38g/ErBCqbTjTS9CO0f
5a6bHkMdnd/Unard2O71rTLkSlaLRyKXBAylzUXpRUWrRkh+jHR2OC3hrTkM9+l3hlBT+hV/psH2
t2r66/ZwTyhP4aW4TedXqRKEODWaJEWeolIkm2R/8O0sQkbC8aNOmgtNRtnQJWvzfyldDxS4RBEU
b1kZ5X/x3DF5Qtg4p9QXA5V1NAyNWHLANbXei+mNzJ0ek/s0Pw3JsHGQ157xz7YWl6kUI1oZeLsj
zSK//poIT4K10Zia78LSPVJrAB0wRx180vOdjRW9aNsaT2zFvYv2OOUHNzChSoOZbXg3o60C1Jo9
yFLZPyj4oLFcBFp6I6pT1pXJ0Zse/Vl286+u3/rd/aj/6K2b635g9ZlB7sOAWl0Bmr5MTMMgNPNR
FDBWv42RnaLlDX1Z1A3QWku2COzM1x2h1Hby9HvcKlWurRSSRYWeH3zelMXPdzZXqiwMujg9CiLk
52nwKPj71EBOso0dwdyhpH19tWv25mQRyANhg7bE8lS+ooSDNDBEHYp3mnAPtsfxvBdfdY0M3pkW
1p7rBtdcH+xD8z1ga9EfOV+gmnRi2aZqyiNe6JHdeM9/x4D//ebXr76yhaFZW545C3NwdsgflyOx
g9FO8KVYKX7Ps30Ie3Qfmo/M0UIqHdmXPPA2UtULaAXfjvon2vNwVDKKuRziMxIffFQtZMdpAl5B
gbLNleNYflXa+0Z57az+OTG9x16xC03ZMbPiyA8+zXDQhcXUMfisuVP4Wwjv2m/X9/0DsrS4s8xz
MH8EAnbmcFjcWcsvJs/3kvxoZtFt2Gn3VVP+Uqzijwb4GVLJngOnMcuu1uKhFGSnIhENbD8gfJXU
fO9VuiNW05MQHahxb/y2laBHNcBaUQiCA4uLfn4oFL3qFX0Q8qOh/x288TTJkW2iT5FPri+8ZNCx
VM/6FLttF9iDd6OarSNQfRa628lD8IP69/UfNNtb7hXKSnRNNZCY7Nf574nSSvWE3k+Pnuk5mspo
rGpkj2EfyW7hf7lua3Xtn2wt3HXVZaLuTeocC7hCe6AR6pRsfJ24qbHFa721rsXlS/0wMSln8jQo
wU5hEFj+IojNPus3stW1p5fjz8Ab8ECKqMvBnoiakZlbuLGqR34nVguAFDl6l/DqxKLTxqIbJMp+
YtTOSLfm/FfeP2yjAApAknbBslMAe8IYpV2YHv22cvLQuI3H6qu1yQp2AeOab7op0pWmfmPBobVw
1VLcCUbt1elRAche1cNODPuH1v/SGr8S33Ib3Z501e298Mav+5+q+jXZlBac7+zynMIcJ87Yb8aS
jUWyULaVMk1elh4zUQqddggaZ2zi/8Jl0zieGaTB9ujAUc5vQxfWICwbFhpM+h9RKr/UY4MO5uuI
Em84io+aL78rmba/fi/WziqvIC8hGED1gn9WLjpNLZMyZcQuc4wGgA6qSj6DQrU/bjjttRPDQYWj
YZ4Qpr90vkA5U/hCfTMjekTJNltLgFjZkneSN27V31dNfTwNiEZTM1rGwIyk6EyCzqay3eAjOTvW
9UNIpWDDp64bmj8bOsJQyy7WRPpaNqHRp8dQUaFH/hr2AJLjjSbZmhEmdUBpMnUP/+UiTVYY2Utz
i+hBgGh01xnyn77KRVtv9C3I1tpJp4UsU9sG+Axk/fwTeWleiIVH2FAJPRWi5zwcNjZsJTDR5qvM
9L2IANpSv1jrOtMayjw7VlOXe3fp0NB88ejYHAphbLzbQFBIkAVvtCJXoG144HUS0931Q7+yoZSf
6VGgbjV3/hZXDerqsQqaLgOW9aKalDJb20Kf+LqRtVAA9kd61RKAPYt60flmpnkSmDo9w2OYut+s
XWf/hTnbeTp+/bZj4N9+a234Izae1LWC92ejy5KKVZipGqUYjevKhQQf4ZEBUaQxr3dVdNtYztBB
QLbz1JsifqvCOwGW4uvrXgkG4WGRST3BFMvicnO7PGF8SYmzIzA2fW+EgbermM+B6ZnxK1Mp9pWO
XtukFFvV9rWnAlQUk5vzFBDY6sVlTMMhlwP+68hzVfwsxaa/1fNBdRBD6G/DxpxPlBQdijEcmI0u
dae3gA+EUpQ+M1YoOImS1RvudW0zaK4anDI8Hz/s/AwMSDUmBXIix1KIzfsqt6RdTTB0JxeleOeX
lr+r+mJ0NTUQX65/hrUzzqSQMssV0VyW579/KpKKwdhBPZ0VR0Gb9l7R3WSRM5bi4bqVlbCKVtEM
tGLDSRkXrkm0gmlopjw/tt6uLH/K3c23Xvu3WQNdM8N4ANBBHC2VlcWXpVU78DpWbGMR8xWTiHhx
EG/7STnl3aS5VB62Jt1XHBWNI0KbOafBVSxu75QGQ5rFeYEIknInZcxOw+aVGI+5IrlactMdRIR8
rm/m2uX9bHMJx8wKpYFdiGZt038x/cdQ/NGZL20i3qaU4hLlpKIcXctPE2jUNHut/PxQbBXXV16A
uV82DwtBms4TcH5sLMkTKoaFC5KpyRGGH3W+FbTK/AuLaAplEFgE6EoTbyzfGBEcTZyVPR3p+EaK
diJQ/IJMcdd1b33yJo2t7SevSbzbEgBdiXTAixMLUKrC9y9HJ7tRHzxPIWVsE7nepWrzU0EbxYmN
ULTTwizc6x9z7fxAZTPPmVFeJuo530hRiPM2HcecwKqdSlsPxcL2Iep9ljqaPp11W8Y6YkZdVKKC
LIgbsdaK3yFSJa4D/A49+HLoLKeabUShQOfRAhFeBw5iSXGyr5SbXshmV7wxV7BybBhfJg5ijASR
0SWYQ/HGuFOKiuZj+01qGzvaktNaWRAlVWkezWeiA/TX+XZGCQiUDojZMVLU6sYfYVXPtWF8qpUk
Plq5DFRKkH1oyH1jo6+14kjn8hTqhybtxwvwf68MfW1WU3GEH48ildU8dO14E03/Rf8WX8PoJSAV
gGbLqQYg9K3UjzG9/mlwAl+3fWV3/Uiu1dzARoBRpY80t6QXrxEMGmkuW+Ay/Ey4M3Ey3dQ4peGa
XmX7Xf4SGDVUPUbn9qVpe02yb9Itdfq1gyKT0iH/LQE3Wg7rjrrqo4sNQsOLQ3pnr3X79/oitwws
Ev2uNicGr5LyWGf3g/htyL0tLz0ftYUDA+U943rYR4KcRUaqFUKgpB4fKkv2GaqztzDaqG5e38h7
ZrWk0ja3miYrz59BKEU4RdULuNTCYhaUaRSOfnlMZ4bqQHw0oGhXd7kCe+1GwLK2fcxKzZNZHBSy
jvN7lk6FaBZ5XR5zo5J2eT2Jjp+EG42ZtfUQm0ggCVRy+uUh0MVYzutCLY9qUTntJLsi6hR6Hdmw
Uj1D9riRc6x4fvJ2MOeqbIBxW0LbIa4czLHLK5Sf6Xj5w53RqgcFD20HGwtb8xXsHYnTXFu+6L1Q
SRbJauLqGEdmuVOt8tTHbX6ThRuHfG0DZ4mxGaozzwPNb+yn4G5CGWCoW7UiuEv2vRAcpeLAwCK9
/eJlk7185UggdUQKA6wKNIG0uFF6UQVxpCc1enj522QNThaVG52ONRNEWeB0IFKiQL4ItuK0H3sa
gwDG6g6OEsOLdl2bbPU3Vs6BSVjDKqgmEXks3J/l4f8SCTSVXJn3nRHZwgQvk566XXi47oRWLBGs
ApFhxu6jw3H+fQSarInC4NwRHhRXDf80+ZsIJ+Emg+jlvgFAm+U/wIdRm1riw2QhLTK1A/msT6J5
GjSz/+GX1DSvr+YylMEKPU1AOFTi8AvnqxFDOeoln1AmC7oHtc8yaEMQlFT8xrr1ImgPhsEskAau
hZ3ZjNbuuvXLvcTVEpOCSsZhgMQ+t84keZHzYubHui/QjUki7Vn1jMT18mG4Q50w2FjtCnpx9u3U
VIF3UMZcBoqDDCN6oBbFUel9MMCT0EgPtRiZdiIJxsNQZ9FpqgkFzCoFm6zXnv5d7wp0mzIGx/bX
F3950fm4eHx+EQeJz3C++FBP+0D3yOJCaXyDNPFBEd8RaGrr0jGMLbe8kkBjDXoiWIVpXRAmn1tr
6jjoEbOZYY1ynrp1XZTveBitt9UukZ+HPKegLWQlvDuZEKrf4bZS5YeeoenA6eMKWkulE0okwiaj
2Hh1107BPKYMlhUXTs35/KfVVpcaYSkWR5h+Rv+5iZ6r0Kn6jVhvbbtRPANrBiibbHax3VHla1GX
esR6da3fjH7uHTQvlHZJHGmu4IVfoKGSN2yurox6KFcYvL25TPq6UcwiNSKcaKpgLwpCOksk3hll
VDilXv+8fp4uw+i5+EqbnviLQF1ZfGEpbbQ8kzFW56M9N0EsWBnRhx292G5ja0eZe+PxXXMehOtQ
ppB54XgXHy4nfCYGwOnW8RdZ/FFIu8C4U3xoGWv1T6Rv+fjLF5gFfjK3+IJ9W1sidFfgW6LmCX2k
m0F/B0q0pWO2dlBgmpr5bE1GJZa1bDXyi9LIyHf486FP/H09jI9DR34gJ2Dpo43Tv2qO937mN2ak
cVlTawchbIuR02/G0iEMAJBPVvt3Usxf4vg7gEzk+ilZdYGkW3gB4CzUyhcB58wyWKmqVByrhzj+
17ryvjLd+HfdImXlSF+/Xje39s3o5M69FTq5oKrP73Yct0Ld1WoBwJNp6hpIPGwa1rjF3Lt20WBd
g0eLV4xPtzj7ge+VltGOpB7ISWa1WLij5r8Pk/pFUPW360tagQIxUcyUOnMNzNIwz3O+Jqk2vECI
ZYxRh0UK6ybo8/0gO0w7hoozaaR4xV4e3wzrixir6JMRvPUn0Xgcw/31n7J2dvAqzGHPqpIXxe6s
GXIlKc3yWI47WT/W4X1dvRr+jSZuGFp9Pj5bWpyaWEu83AuMksqvrRtOu8vt5LcW2sw83+ZQgKOZ
WbvTFnXaSheUrYbDgloneRnSCedbHTZTXBA+lMcJ+VeJoi80jrdJ1d+KnmYnlkQDdPgaFcnXqdiq
SqyA+2bCcYLJuWtH9WPhbqoUQrokmspjB6qP5IIxnap8bKr31FDtPHpMpBdN/ikyVd5493EOs2sq
PCHrtZF3rHzjeUSN+IzCN8HC4mfIYVLSI2LnUwYXpX3qyD03VXE3QqOVi4oTBz4w0wjOwIvznUZ8
Y0oCTyiPrWwcG1CCoXyPSOvr9QM7f6/z/Bon98nKwh2MeTnJIbNuxyhJ7nTdgSbUpvaya7KNA7u6
HMoQbBh9bAKe8+X0fh5qWlhWR7Nrd6KZwL4h3zbK8Of6elbNGLqoM2sPMesy7RBavxy8ifUkgmIx
nyuDYC+T5hBQW9hw3CuP7ZwH/K+p+Zx8ygsFEXFaOGCrY9BxAOJHLfKdIBK+hA3MtKUV2XEJaZK3
1dRbXyHdSQP+J2pki40MO8OrFC2qjhZBanIT/va2ULSrZwKQIR0UGEBBO5wvTPNywu4ymBPeyGas
YpcT/aqRtYvzjau0Zok+LkJxZPA4zXmtn7awLet6HKOqOvrAKcJEd5X4jsnnfdn8vX4s1vwWSgXk
F0zDoE2yDGmtGv3twe+ro5RL/8PZefXIjSRb+BcRoDevJMt0t9gt714IaaSh90n76+/H3oerYhWK
0ACL3VkM0FmZTBNx4sQ5/busmtujUs/Lz9JQxamtK5xlFP1pSKzluMjqo0iqPduEW9fGytl8ZTXA
CVrX4o+5pgirtjQ2ts+o2vlmgbny9DGSjomkH5v+Pxy2P8fabE1TKsK+EAOH7TSYv+0Xa/h5fz1v
fTjqXfjtkaXSVLh53qUKucMwW9rnMvsU5di7fIeQGSqf7o+yXj7by+n1kaFXkwB62/kV5UY9dprS
PiNFW9UnTft2/+/fCNBpiIWmpaIzg5z05iY3nU4yRUaQgm5c8RIzz2+FVD3KKf+vsRP7kItcdrFM
/fsGdUqUlEfgF9A8x9wu90I0dNJkjnR/5f2hdr4Z8Tu72ylK3Lqd/hxic7TaIe/L2JCJD3KqHiWC
VjLV2HJ+rzviIMtvc/mgNqf763lri69QHLmcBYi/Ba/6DsSdf9c8c4IGY/AH/XvjuMvQe3ob7egW
3DzRiG8TxJLuQAfZnCd5iBJlsM32ua3VH1IiK8fBsiOv1Y3Gp41JOSoacgZVEZV+F8Fy6/PR+fH3
88XoGAIHeTKF581PcIohQgUJZFB0j3XivCGB+RAlyUmJlBdh7sB26wfbHgbaLcE7MQdi62yOXEqx
pB2SRODom+OKZSBhlYfKzpt261z/Ocjm6o+6ErasGotngeP6mJ4W5600uvXyH+593OYpfVJdgqGy
GUainTMO+5qA3ZnkQFUKr5itxy51dD+utNS//5luTcqBLmuuxjy4229uw1CUtHrg3fzMNmjQI0Gs
Xijt6OdGcw5NIXaGu/GhqHqudblXvssW1ZdTi1p2HnbPrRDsPdNuPEpBGbS5eM9u61YWQJHeofGZ
TYHd9jbz0cLMidtePFtxXdNt8W+ZwuZOIl3z52lxngXtTEd7kfRz3svasVOL8mWMrfIYF7EN+bUe
dr7sjclTaEDVZhXNgQq9uXaaxJ47a0o7XjloZ5HtakPvm9rORXPr8FOgoeV7RVbIRDZAh6NOTR+3
cf9snpzmMbQPSfMkrI7C2kNVVUfVSjj5D3+9jRgTYWrydDKvrexmZ1kp3cF5/4zamE2N+Tmvfvz9
1gFXlEljcXIkzdpcKGVYTFwz3fAaUvbG+1rR3LSXvb+fyJ+jbM5Dl0eN1i7t8Dwubj1/7oVfKW9H
KuX3h7mxFQzix5VPSlbOV7p85NQpDXNRJuOzWf0a48dY8TTxz/0hbpzsVw1d9PZh7NnbOxEBlEqm
tjA+F0uQJp9quNRhph4c9JnvD/R6kDa3L3A47Bug+TUh20Td3SxPaK5343Ofwrmf4/pN23wBGEdU
URsLWiLptAGm1pxzVSjvWwtdi29D5PUqLkQ/R/P7Yr5UZeo2fNBWB6d4m5cv5vDJTEwvGWGJiexs
ps27+7/61vJA+6OMhPMfjhmbH50UyGAsoTI+W0nql46PL43bGZ8SM9nZt7cHYtMi17wiuZtAap7z
Ojetfnzu6uKEBM7QaO+jpHo7R3m2M9S6a64+BOkwWpMguMhzX+6qaZGnKcu08Xk+RenDaBonUNTU
HN12t8n7OjzEiI9zaCBJQkFzG84kQz5NcorwgDnAk+G9EE+pn8T/NMq/tfTv/U+lX00L1QgcF9ZP
ReV5G+pq2Kov1H7Iw43JnbjDpz3FgevjiPkt/CobaBMYdbsZ2qUxo65Y0ei8VX1ANHfU8SxV9L91
uGSv0ZaHpxTyjdArts9t2i0mwV8KPpKbwpXjDvqxfZITxBCzwlty+Xl8GbJ8Jx68sYCgQsZatKAh
kLjwcl+Ek5V3y0zSquhNgHzgd8Updy6BG0gtdI7VE1VbV/FKwGWSO9vMEkLOHu0YP18Uy6us4sUU
ce47DbKx2JO1ftZSqVJju/OnpfBCdDJ2jsCtqb4Saul94Ql0Nse6r/ParmSgFKzPD5lUHvTw5/3d
uP6Fy0NG3ZZGOEBw9j4swMvFpHASDnEHxFXXtVskWkG9YgDoasOg1hXhR7b+b6jC6ZSbnbfp+ngT
ylMYWycGuLF11pEGwwDns9rnJMrPBsCKGQfRSl7Lojea/uH+NK+vLbh3CLUgNEq5E0DlcpqqDiOa
/tjheYbc+FBr2D+odpz6sRDzg6VV8s6HuzE5lhOKIxxHQhdjE63hj1ApxVAxXiXOcMa+1CFKPxJ2
Qq4+D496ph/vT/D6BmOCfwy42SltNhdRrTbDc+lYZ5VGrbjxLdhVCzs0C9UTLWSn+yNulpTHHg4c
CS0JNboVV1mKokfaONldFTSpgvioOZUPxpjbnq6ky1MujL2C9eZWex0PJJimGIXnn2aOy0+IN6Rt
hHJVBxZtfTrF0wSAv7G+35/Vlsz1OgySnTRsrpAvXL/LYSy9s3MKhwyTViwhJ+cROVwk3tO69hZr
1P4Rc569H0YEKZV5tp5CRZ98tRzHxzkJi51UcLOP1l8DWQhWJQ5DRD1baNipqVcmqtoFkj53R2VJ
PpVW+tE0UFxxokJ/kEL0vO6vwI115rmFFUBFjHXeIhZl0UU4PmpdoLGD6TiWYvRw45EwZ4l3ttCW
y/86PV5AUGJcA3hHNoutV4WGNLOKPVOsZNYRE58Q7m1P16qTJRJBfmLSEGR0bfslrrLBPkgKjhxu
pUnRPyF+q1/7bpDeZf3c2m7RLy0KsfhYa8id51V7aBH8ojW7LOXYpa243sFdtsWo11+PYZa2WsDy
3l7FpCPvhtXYXdAqeT26WZQ258haCr+qLCwIu2GUqE9E5bHrzeqUSZP8A8qjUN24b6Sj1KTo3clS
/5gmeELrIRrVQx22O59zm0C9/sq1jrJKoYHYbL9nli3xHJdWF1iIeaB2kbbvOimCHDblixfZeXOU
uj73DDN2KPOY+PvhrLjzoV9PzR/PDD9iTZLBM15bZ0mtLk9VNYdIeAKGBUuY4dNYqKER+eq0rF3B
oTWRZ1VJ95nzHfbHGLJhf2zhhgq3nKfo5ziEGgSzUTREZsrQvNjFbHitYaSPKLGUEfUSe67JQSe0
f+04NsufyTwNwitRoSdPGCLtI+K5hFqyFi7LIZ/6sEMkbJI//u3RUeANIbyngWCu9OTLWbbJMpvZ
OIugUpXqULadQi8yqcNgOLsw9xpob1eUd4X4mBuY6sdmRftmTVJlmbGQHvfDKFexMehS7P+c0Par
KAw/TVYFhVKK53Or9RwEdfmGAXO6s8HWgbY/hNsC1ZZVNRztqctJR1Wb1JLB/qqsycEnJ/kYmnl2
LscEqCfFMDbt/u5xfd1MANI0uK5+yJghX45odbrRZvoiAnOpkb+2CLvEoiPljwzygX02nqDCiYf7
33YTKP1vUHiOJAcm8g9bHCIZIqw+U0UE2HG27ygbJmgZlZVvNf18IBrsTr0S66d4nmMvXMzyvwxP
uM05XptSt8wIGd2kou/53GaN9bJuFOM3HBYUfDL0X1nRFQ+mLnVeNrSqBza7xzbZFmTX2VNOIVbj
RVzZ6Ju0z5Apd9uhNASm3CUfcrPDB0mXEam1J/OUIKN40KZkPkx91XsR0fuxE43kEea81yD+eKJR
G78qx+iLNYi96twm9Hn9bWTqsFCh7Kngs5fbQe4nWrOUsQ6iCOTBFnRxDLrlkZ0obgNw986mkPa2
zh1tJ4K9fil5IwGE6aWl7+1Kro5aUj1QGmyDAUe/yW2jjmZPRzJ7+RTqHPydLXAdcNEPhJokQBig
Np/icp6L1cdjSh9JUEGAeJfr9HzpZjd7tlHT3ZHVRvLl/pZf/+DmZNNmwc346qmBiujlgEmUxumS
OG0gqelylNaNB/a9Vy27Oa0VPAJrAbfddjxTtBmhoUVd0E+hWXhCGbQ284CtaultEuYLkZ4UauOy
k0XeGJZiOBrtq9oUEjKb1TSTBQ7gOjl1/q4Y0NAgfxcS4j2R2EmxbuxPwihj3Z3QDa+cka1acVqy
yS5ocIYTueFZpjiYONf28LVqqzp15Z4EwI0olqAEhIEiDE1qgCeXn64e2zIb+n4IuJmcL5GRf5nM
vDrUeWH4sYFLnDNpuTcQtroZ5mUeeBiF0UQ38J4cwj29xRsbCRMUmpRJpbmvt92TU1rVYYf2dEA7
r/4+nqLlmA/dHhp/44YGGkSQE5tkGJLbTu+aAkOTJOoQZHrx0jvhMbNkf5aQJFoeqhYdMUv7OOrx
ToR+Yx+BGtGpDMOT1d5ezJOylKU1tkPQRv3gxhByFFF8l7v43Ojn++fxRrhMa8QqVoYZFG/tVviw
qMjCu9AYAlkRyQctlHrzXEjp4HipCNMXM+3L91lo144ba9zTvlx38EZF2xS/tEjPjqNcWW7GM/YS
1cn0FvD7W5N1ypkYt3toM0l5O2j4st7/1bcWCGNOIFUcedb2hMutGMEP66c6GgNBV8xoOAOsk+GH
NjW1V7f56f5gN84aSOdqikFMvsJ5l4PV5qgVbbm+U1M7eHO7WG6e579EpH6PB+F3NaRMXezFfbdG
RReKdlT6SAwy/stR097srb5OxqA1jQ9d8WZp/hnyUxYSh4iDgZPF/Une2OjcWSvk9trxt00K7TGt
pUlUY9AN5nmKLPREP5eIsdbZwdHKU/krxGbu/pDb8tP6yFKoeH3vKMIC+11O0Z7p+MnkfAysxUbw
ppjthyE38TpBIfckdHk4oUBbnaNkzvzCsL8SZ4qDAtbpFk58MmZ7rw/8xrZaH0GuufU/V+x5BcOL
KC26McDvKX1CFFWcZpDpk8rF8CDly14Hz63xUHGF1MH5401c98AfpI6lnxSp55kPFH3xK1jyLifv
R6RVX4lFxd+fGdiNRDNAcivxbLOhCuEIEw/EKeij9FsDhOMs/9bG/Ckymx2a9Kv61OaRB3uDk0oR
iox/q7qY8gilspP0wWyq80dEND/1XfpNbobal9NleYrU3PHjVrM+0qdSefnYtS84eWUHS04SPKMT
Iy3cuS5/m705N/QsOPWHjokdQxBcN05D1U2rbDohmaIeR1CHnRO/rdewM3njKNKtnQVkIdv4oask
y267bAxS3UpRHJD6/IHUwf4QRdoxG4b0HBWifZcndnSOLVSZFRXW+WiWZLpJYR3rWJvQuDQ1X1A1
ObVN6hx7xxDnaihnTNMUgSGdGbpybr+Pi1TyY6cnz6GTzSu4hfyszh+TYYB9Oog9HYwbXwfjcWot
NtEXfIsth3ein8tpCzEGTYaRG8Si5EM6dNHHhJrbYRyHtnDjTvtEa/HsiUUbj6U1Twd1blN/6Mfl
0M/QQ6duEI/oZoePNheU11LgOjlGZJ7K2QjdUk5wodMa+ZD2lb6zka9ffn7/qta9imxwZ60h9B+n
ppXVrA8NYwzCpQ5pX5VqpJnwEb1/O12fTUYhgOTR51pE+v5yFJuecjkruQt0IQm/zJTlTaRW4zG3
5MG3pl7dmdX1fQ8cD8FlxQgJZ7b9QYrZad2yxFNgFoPqZbY1vkG1anH1WBsOVlbFvhB2hbeBsae9
eGtkJKZAUaCRwy/bxHXZgDByWHMLdVMdnhI1+pQu6LSOg4Hss6zOb4TQTnU37eHZ108OBRdtbRAG
u1Fp+L5cYbPoTcke2yUYxIkIzEcWaHpnmN2jIp3m2uv2pM9W0ODyVlrHQ5/kFYg07PXf/7FvLIpK
c5kmSzDW40lNEldT8OmL3jWK7i3lnrzHzdlRAcE7iRCFV+5ytLlfF9zolwB1h95vnQYehyNpnHTD
cZXZepYgUPpzs6JOprns7KYbuxcgnUakNbsGRtzMdQKbgYzI2o7qcZ4e0jgY2u/2fxqELItWb1Sl
tjQ+UWt5Vc7IZLaK+N4phZ/k30fzd4yl2f2zeOPLMRsH3TFU8eE1bAIFGtcsZZS7JaDdJ25f5PTZ
6D/J2ewhC3Z/pBtJzsrzZDKs/srPVS8/WzyFkinnzhxELbmLBt/4kMR+mnkdIITuiS9C5G6rQow0
/J2h13O22Z+r1zeUcHbN2id4OXQYVoNQo2UJqLQOHjCdGD3eIPvIbjGenCluXMlIAOeMuPBnC4Gk
uBmSndRjW6Vcnz70kYDCTNaA2Hpz7+V6306dxa8oVV/7En4E+fBNV/Vt14OhfH/Kt77rn2NtIuuo
62O70RmrTxZfz90FVEd5NPLY443Z+bI3bjnSZGAisE3Ow1bXcVEmdZoqXQ7AXd5QALBH4jqD/9VQ
+hNf1brdiaivkRxwFe62leLNkm7JVWDvU5U1sxIkRv4gkTV8xG06cetS2iNrXi8jI+ErgzMrdA0+
3eXGMeu47roxVIIO/Vr1nd38GsxHWVDNmqOdVbw1KS5rMEOiOko5m4hVbbXWcvJEDTA3FE9la8c4
3kjasa+F9O3+5rh+5rGY+d9TSJnhyoxZNEprRcasBelQ1geqPb03LfbehK4vSnhmYOsEfOuh33aF
TFZZFvIoq0E/6B9UDDfk1nETjO7bfM/WZP0Ml+ebobhS6NMiy4IOfPmZyCxMc04sNUBF7a0m+4r8
BmeVYzTLJ4QWTi2oDd3uO5DU9QdbKYukdoCKsGrtzTOE7tOYOWLQ0K0P0TGlmCHhSTEgfrmzM25k
c4y0SuDyEBAKb6k1ZbtEeVowvdoUSmAM4vsgaObrS7M+FlX0VtGxcm0kxJsGC7ukTGkWl+sndpel
eWkS8ZcCaVxkFDGg31DjJLIBCbxcbqC+YdRCWQvqrHTb4rcWfr6/QW8A2K9lkjWGZomvvFNsI2rt
pVM0LBnlNHWVXutQNQmRCtdn7i+5U9vPSZOMpU+eQV6jGW0OkxgGnfC6ROqnw9iLSfJi1ahiL5dj
dJ+cXhQ7B+lGtQ49W/KZ1ayKdp1tn4TTTHGdTqYWWHWnu3mWW6c+a4enKnIaf6aRwzMWdr2mhbh8
NvbPXurnnW1445ghMsYWpLy0lnQ2V9RoZFY/tr0epPYPrV/ltM6lUxyLUN25dW8cMvSQMDLlUCMe
sIWz5hBPrLTvdMT3Z6gtA7apuSWZblvn1cmQ6/RQN1N+lHIRn4ZJ25X0vr61yBaAZdGhWeOurcpW
JNVpqwyTHtCw9KRXiZvK6dtZdOdJTp6iDAED7UFPfiRKQh0B2W1DwYj37YDJ2/3NeePcQzsjLCOc
odVnS06xQmPqQR70gOuaDhGlcHFyeaKR/OP9cW592NV8bE0eVr7mJl5y0MFsU7U2AgfVa6dbTjPO
H+MQIUy/M9LNGf0x0ub6VJPWriK7MoKsbSHTfUmK5LGTf9yfzvVTSj5JwzUVGGowRLaXl0Zb1xSR
xWQEyJJjsTpOo4c96CeEdtAU6Olwm5W+/Q+fCgkXaM8G5OArpqtehh3viG0E0wi8O84W1A8714+1
aPbMkG58LWovVBpJbGnC3Jbc8lgzO/5LD6K6fms68Oli+Y3R/moQ1L6/kNfhlr7GCAiEAM+vDcOX
CznXSexU2OUGOC09StZjrSV+LCMlr/zU2t+lerw/3A1Qg/EAndCApE7K0JfjQbkb6l7MRlAYi9z7
A5GDypZX5pPSL1PrTU3sPEUo8H61ixL1ckFR8mRJJa37s96gCDQqs/HcKE4iu4OJdauXG9rq4kQ7
ICpchoh/6WoRw8O38rFypWiR38yWVZuullrJz/uzuZGFMBsicKZEDA74vJlNqJgYf6tGgM2S2iSu
Fc5uLmWnmiZoW/ZSBecU+aWHJD+Pk8vMd77ejSxgvavBCxmdf9iChbpG9LUCO4EVpZ5ehe/HnB63
7osWp8/iiyU/Fv3oCnHMY3WPw3fruQIR5TsSM3ODb4v/U5NBuEMZKlCnH8liePAGv2fdW9R4KRXS
da6lnqlONe3np/vLfuPtIKsCAIZwTjy9ZYMV2dp7YDRmEA5QbcIpGg5xIaRzOTi4QqhydbBbW8Fr
pZ4QTafadbg//o0bzgQyJTRcCddQWy6/eoN0MfHVQCyKjLEfTVXuGxCIvSbRup3M63Uum2CUtwE5
SCQmaCbbAgRhvBjaHBOtpUt6QLbWT51vTRK+ZFA2Q82b445+TbzwouFoth8jfdUWP8/luTae6+h3
Pp+cOHEVtMY7QBTUUwFTjpZAo0J7uL8ot7bDimKAU0KjRrFpvbL/gG1CC/RIM3Mt0JVvYZP4Tef8
ohLp2+qbFXPo6+HYTtq5y/YEQW9wsdYK42vDMT4ALNVm5KWS7JTAiYg2OqtadArDM1/tq11PXphD
C3sjN/lZz4yTpQk/7M9xIs5hOR1bIz7nsfn+/kpcv03rzyHS5FXnR72Go38sREJ3ahHns0mvwmG0
fen5WZ2/VHv+BzdH4SyBf1DsukZXrWwxYuRgA+yYK69eUN7P0lY/kLySq8D6BQmx//ppXxWTIWGu
PnPc4ZskZdZSuw7DBMXObhlPYRfWfqqqhVsMc3q+v4jXZ3zVrSJWl5FNI4XdRBGtXJtmK3STKMLx
6lxDm6bzxqJ6XibtaEc9eZ9JdCHe3h/2+uFlWI2GgDX65YRvjnYdGzFMNtMMpPLj3L6Np3/yCLx1
79W9Obs/htm8G6pU5rMc2WagpdURnP+3Al9FK/uXdKRthEgUsUJ/lHa6tvYmtzmhHNyy6AkBAt7V
7DxZgfVo75XEb2xLFhAJe2JW2hy2JaUh7tvGMhF1bdoVuInN6Cme6uYhz8vCt6VaHOwa7cz7X+36
Ql6/2v8PuvlqAnl3K86QqRzoRvQpEwHHD9XXqAnF4f5IN245hqJ1g7wZDPAKLi5FOBtjxr4snR8J
fiOWc+Zm8tRcPpfqU9Y+DvE5rvf2y80J/jGqennDNfVgQGJnVC5zSMPEuoMb7bFi1mvy8qlZp7b2
K/PluMM3q1grphRHhWFS2fCV5bzrU3V7Ev//9zeb3qx1GEsDf58Uz83Fx0j5bIZ7sj57g2z2uJq3
XSn168maFL+1TDdMjTe1/tepAEsFH48arQIFfovkRU5qIkjncPk6UXToQA+9vih/gf4Nx/sb7uZH
IdogwGTbkbJefvloqKdGlWIrSA2IlaaSNl4NWeM/jIK24lptBHygCf9yFLuR22xVEgrGUqke7FGh
AGwTv92fy3WugZQtBXsi/5XGqG02WGYuEI1DYQelXKCdXjSylzu5jaWX0z0itbO4Y9X8zJG72QmT
bw0MZZQq6vogO1tUAzuSeZbkyQ7CccGwzCzMIz2FBS7CyXKYUis/K0LtTkZWVof7U94axIFurd1l
SJEREhAabUWLNG2EgS6NdmDUHxf5M9bBxyIZz0uBJmPyfYKRmyln3ZAOg/E4rLgOBVLa3d1Un12n
q840GD3aCGIlcvJodSupcbfOvL7am3OPcc1ryAa2ijLe5cePijytrUTi3Is8/Y2ES/2xl+SQwC1s
XnRJrzy70TIfGEU/1eYCGIo7CGKcsYdkoeTbsdYfG2U0XqiDyl6b6van1BlNuKBm4/eK9HMqlux9
Ikvjzq698YrSE4J+JskPadDW6bvua93OZ25Fa1G8dDZ8ufSr4UssPyzVP6J5qxjf7n/NG4eRiIQQ
iGIdzRlbHvCczE49hyWKUobUH5Tc+h4KSHX3B7lBaiAX56ivBtOck62ksNUMFWqxoRnkcxNUzqGw
ngDyRREXbra4kRMfl/mnGf4u09gt4peIRqNQPEXms0bZTSnHY2KPTx3pUOtm46G1P/b2uVHfVB3N
oYcspqA6mO1O3PTqfrXZRCwKLBKoh3QFbkXOJZ3SRsitGMiLUrG38zb8oJit8zERpii8KdPkk9pb
Q4Hrms4B19XYieAGl/O/vZ7QedlQ51uOyJUl0BripvoWtk4SuZYaykh9W3kJy3lEDiq2MlX4aoFk
UmwU4p9pMRaczcYs0XwlW/R/Uggcsa9qSSl7HXF4hxZpONCwV4k+P0gGyqh+Had9Ac80Xf18ytn5
bjSdZbuGVDTBakKdQegNURFQcwPtDlGrS05BeO4eiRnD9/gfKl/1OAuBIDoV/KIyMqXnLgsly+1z
JUs9ZFGdU26P+pdo0drRdSaj/STiQk7ddujKLzm+MMKNuioiaTGcHiHMqM58uJsQOkJVijzJSXgc
u2Luen8e0cN7NAeL/LJtAWkPRl+ZyQlFJ7N+6ETXf5cHSVEPEoo2+sk05uZ7BRb+zYyGojyyRGHk
WX25jGf8Yy3NzRfVqA/oqZYf5J5S0c59+9oz++duoGEXVI4yMCx9yhlblhpVNE2SuFjwAk0X4ZpZ
1OZu2MFW9lQ1VSY360FSNSSUJleSKNHqsZO/tSQsid14ceanqqHfV15s9agNUN5cZVDGX06bR5+L
oup2aqnbmJXGDUxgUFjgRV97BDeBSdJZjlg6CWAvketTpaDBqtRT6jvVED4loyoOYSz/baD8v0Eh
xgIeYftsbRIcuVUSuRoSM5izc//ZrnR/qQ5KdxTJ38IV60hIGvO48xTRB7SZXivHdNRpNTmNo7lh
bH52mv4BXOgvswuq4VyN5E30zq791JsYokhqvZYLGThI4sAavhqiMzaeNG2vBeQK9FpH4orhOSEX
pRN4Ew3nZR0uwyCMYE5/TV33oqXNaRzeJGXhisF4mWztJJfvROb8yMY9lcrtm8PYUM4gma57hZlu
xjYaZ5GWkMgvnFe5sfRIpdUtS+PRSltXocVTQaiv3wmc1i90eZwuB93sFQ2+VpbTKBho8Y84/yTh
d5f8bQ61Tozdz7KiHco/bMbIHbPLIAOaQd+kbixSv6WnJMJkZud120YbjIPME3RSYBAwhC1xo+/j
UFFbxQ6UqrRPeWfTKA573KMtTTmqvVD9KDcjD+mPDjqMvXztzK4+2oPzNbPU/mkuRiWYQyKlvEUa
eDaEFkgmfoySyNIHfUBdPzRK8xgq8Z6K8dYhkS5MdLCoCKNuh84Ce+8yUEoWHBH1Lg2DJI9cLVtK
N5aKT0MkH+XwTWifGv3JaS1PXhVKQunNOLeHsp4h2fVeXfiG9MEao0MbKW4LJyS1937fFRoN/AtM
iC4jPw3Okrr5faLNIhk8PQwU5XfMR0ybo9K9yw56E/mlvOCLAxim8bYp3Zuq3fuy2+BoHR2yH0ZA
K3BjbCn4qsDwR+vyMChoeXOrRJLdODR3IrCbc0R0k9rBegavnAIkJbZqJIWJM8bmX82CcJCq5/C3
FHqaFCRh99GIxqMRKUdEhzHL3WN7b9NLJon9iIY1GcgUYuSbFCauVIo/hLKBrZduJBdHmUbyjp6V
+6dkb5jNla2ZYRzZwywFajK7wjhJ9S8lsXYGucIy1smsvQu4IJDNEnRe7ucuxzkiCx0paO3spI6D
i9iuOUI/ML61A8LgeRd6di28fM53XtyrboZ16NVJiUSQtgB6ri+HLlIh0YCSRs+hgi6f5Uu6dWZ0
w3wbKlgBYp6xaMbPXBs+SL14i+3qPyP6xkInRJse1dIEwH6b5J49v7+/8FfB9+sPg9YFgM/iUCO+
/GExEHlmNkX0PHQH5Edw7/A0RICa6pgbDxa97rQJReX7AmdxfAIE+o9q9X41EcKFzVeKswIrt08/
pdXBcd737VFNy0M9ndN0AIduvaR+tDt9x8zu+k0iXSDJ5FVkLa8UTKCjpVqo1vxm6TjD52YkSl99
gqRjanm2zNLVNo1UNErfX63rd2kdeJXLIaygfL1drDjVDTq4o2cnUZ9Ha3RnxCRwYjxkRfzwt0O9
1nkRYVOB+CHeXn6XXLEiJcdf+LkJbdsXVnrsdGU5ROV3Gj2Ofz0WM4LiS8PligRvapQ5yIVS6EuO
NRa0BOp756gMH6n1rb2XOxvu+tuhovLHWBtI3VLzuqGpCX/zOV872MPRr+bZd5AiOJax/TWV9OUY
y1nyEMlpd/4PE3UI1uATU57ZBr5NyHYCucifpfSNHB3N6k3eJr7T71WxbkRsMHpXsEyhaQNW3+Y+
A81uC6dIi2dyM6+P0PFtP9X6vwAPh4VKbz64Y3xqSsk3KmsnLL1+lgw8I17bZdaceqvzrdlTHjoC
R1x+mfiAqK/yVBiZ9u7+Sm4RJhIeVPTJeeiUQTR42wXUILVhWxO2scYQJo8TFToPem0NoWhSEyYn
a58KcETs69s23Nmut8Ze9ZI5f/j/UJHcHA3UscpJwuU0RCxwxP5LbzIvltCpQbIqU7V3tVZ//fvp
QiYG1mLvrAZSl0M2Sq9KTq/hVIulcrKwZ7WTlX5lnY9ZJ2hF/nx/vOsMDc4KFVcaeDj/iOxfjmer
c1Vqk4Fd7EDjO7DHGEeSX1fTWL5tpypVT05mL+0ZtlFm/7o/9q0NtMpd4R/L7gVBvBxbzFXedN2C
E3dBH+EyC6qnml76fz/KSkKlxYgLgZaJy1FUvM3gJMm4i4uy4G6TlRenVuYdOPJG+AR3BWItvYqQ
znkrLoeJilEuMhEWz1QWXcuIPTHSOjWcZXoI4ng6SkZ0EKYbF/YHKeyD3N6LbG4E0fT+QO4lSF11
h7e7VbYoMTjGjL0rbRqubKbi2FjFs2wVP1SjD4+ILsVuVllcR5MIvVJffliNOKetPB9DLCROpcg/
Ig5WeBnJmLtyFL1IqP3B0gr9mFB6/fuXB3YMEDyJOmzvbQ9js2BsnyGx8ywc6Ygw1MvEC9+1b9td
ReZbbwEC9xxjWtqgZm72QCM7mdPo69K0R1N57E7RIRkfU7r6DnjT3t9v6417mVIadFjYa38w+jLw
GC43Ar1Uai/LQ/Gs9mH2Gefg0MdldHo75o7OzjPUnZ136wSTLXOGkQ5SUVe8HM/qNac0C06RnP92
nMyF+1PwmI+PZbTnVPzqAHo1N+i7pGvksld6CSbKl7DVJdYRu7532YCAjRop8tmInOJNTL++Pwja
2eRCag9OIXFLo6LrwzdLT6nZVkdNK5w3RPqpB+FY86wxGfw8aqV3RRTRbK909nl2hOV3XWw8RUaT
nSjfvkRNLR30tKxPY6pFj7I2QscXzfBbt+OZ9LTKPfw2G2RWtfZhVjsS3cqyj6B6Ia2Tmdh522+9
CkBwdLdznxDKbj7wkMNnBVLEm1FafhP8f4zl0FWU7MgZ8vQu8mYZTu9/2FSUftc+GhQ7t/h4Idmh
2k5t+YxSwFOrzBj9vNHjMrDEt/sDXe8mbjDuY3JNmlPZv5e7KRMikbAGwmKboAkf+ELJfcHlkS3W
SzEsH++Pdn0uedSReqVHCMgH1Z/L0cKFnNIx/4+0M9uNG0iy6BcR4L68krVKcpVkSbblF8Ir933n
18+hBjOtYhFFeMbdaAswWsHMjMyMjLhxb56eFP1XaxymDqGktMvur+rF92DVPyORftviO8b80oUx
CX8Y4AcwssjYXJr0+jroRAkxFM1H/QzI8lBndiQE1u8aMqTRzmiv5aGmWGXmkHOgh6BDie2s+H32
VYwy7VWGnGiwjTYfG9vIdKWxczFSjmOdym9Z4+bPlq8VPzxQJO1GTBKPNkgt175XKHruVACcKwNa
WjBaA0DdvONV5tdb66UFuLguPQk1PVy5aJMPB6c2vERm52hNuMZKurRkvOKo9TGF/JkdN73vVRFP
rwwwhX4c6M3+5KXDLkZf1nfFg6VEtHmuac1e7zgOTXChULGhGcGeu1yzodXREh+89KRDGZZbu1T/
XpjZHbCEyve3Fo/p206yEFVjcOo6p3dlAm/OomozkQMDhDaS7KJQU4uAH+BbAkD/zuty95V+F7N1
EiUyn33Q5joxWkw6tG8z6OF8rQfzfPt7FscPmQcbhNYv2gsuxz+OsUWev0i5UqLIUUOqhH7aIqjY
RiklRCt78lTYvZDDtVYsT2fZfLeQk+W1gqTjFAdfWm6okohixAY1e3XT6oITRXvFF//5mc00E+hT
iGLquFcurbhSj0KgO6SnTjrApmDH4eeWUk+XjY4hdvSFRFvSGiuA/OvoczIKcwZ0R0Ch5gkn2Yra
WBxGzp4OnhL1zOt4JfJcmjyoCqf+RzrbyW1eDqtIPcv1rEk+HpKIjNgv+hSvlv6X9r8yobUBGAAN
nD+pfcOVFGK29OShgRzRY1EIn3v32QWJ5I2fb/vhdWgzMSTAWTQ1UfCEn8W4tdcXytArTJkSb8dW
JcBtHCUdt3JbrTEGTms+9zzwYLBw8Xyc9uFs8oKhrP1JkD4SsnvXexbzV1G1VQ8dF0KbH4P5vbLW
WN2WXAJ0Gk5IDyCyGjObtB1XoCERCKeS6e4qQxs3IeQgu9uzuJAdJDEIGSJbCtoDYvbLoQ0t7YWK
XGUnyc9RV6Fq/OinheMOL+kBMfhNbmp2tBZBLDkjfZ1sYZpPuG5nR1qr1JExyvRPq8Z9nrzE2l0p
rmUjls6pjzZmdwN5nLT1WwTkq3CAuPY45jTDwykOfZxCQ+OKNy55/kdr09d8QINCk1saSukha6bF
2yaSndTIbSX/Elb1QVPWpFaWfAN4DWAhWOK5G2abWeyaMBRa3neaBlgkrInzoGdfq8At7DD64yAP
tghSgNPNxhT3UlGPaZSfPD1Nt9VoKAXQ90beD30SHFLoqVYmcWFYjInXMQ2G9K7MW/JGK4zzNG7y
E5Ik/s6j7m3D9vOPctHUd6hHAR+e3g0mKIbZxupNMwgHEz0VtZfdc9tA1WTmgrFZ2VgLHjH10tPE
DzMOlmZmBEDtEUoFk6oKWdnuJe/9h0h8UcuOB27+GFN5rpXhOP0NB9dWgd3ER74GBQo7S9odqfyN
66srabJ3INnFSUaWkWwO+T4+ilb42Zry7my1ijGfWqPp3+IhCkInD+l03nSDmh3qQglEp6EsEG6U
IBI2bajpe1WhhW4jNUmh2UjBGz8isBE/6sFFGcQratnGC8vKGcJBfYJOrKRHobT8rYvckLFVa7/r
naKki5ngs6hpkIA0+LfQyKq3E2gm1x0Kn92fsDH7fhfrbtd8zlK97g5lXkaKXcBfVNlGZ8nB1jPa
KXOZuhE/eoMOniKHdHdl5aYj72qOSLGR7sbpr8S65MjKOyv3daLYQjnqSX50xYSsd9WJxxRUo2OM
tTHYge9Xsl2VcJC0ljgJC3bBg4mowAp/y3UAyK09dSMBuQFYR9rk8mxBvYm3KKibE8tU21msHLOk
3ijWXooV6Gu9O8irdyPNXl4UPo2duxIQXR3W7+ZJdvG8BBE7JzoO0lgyGyPWT13l7dJCl3inBI7v
ZsFKpHt1Yk+GyBpMep5U3ua8AkURNmE75vopM1PAMHDOxCUviMQua5ru64fOXdmjKwaN2Ra1CksB
5pXpJzo97AY+TwtO4CrfSJpqG9Efwfqy4llTTDLzLC50ENhAzrls52WnwDT8uhPZfQDD2y0nVXav
BOrfsaGvg2YCxBuDbFRfqoKOhTZVsl3edfpemJR/bn/J0pqC2mZROQuxM3Mp5LbVFt0swGSltGms
vSptSdatrOeyEaAvLCpB7Ty0IEBLdEgl9VMNsLGiwklNnHN/ZbuuWZm9ChKLlI3nplip7mqSmka6
V7WVAPDaUXB9EuEUCsl38OPlDoTgFW6HTFVOLi2j9ALK0sGNjnCbOUr8RQrMFb98r8hc+gk7jfYS
qijTbpgnPnwRxZ5SC9UTIVTigAMeYaYeNHGbBE9y9Diob6L8RSRFLaqpU5O3Ktthh5L1J0+lfShe
uzGXhv/hc+ZPolr3esWr+BxFeVBdaD71h9r6Usu7Przv0pUay3VECkyJoAMYwSR3wWxfTja+H4WG
JhhIgIv6Qx+lhu3lwCFdorkdaNPyJCcedwFXylOr5YNToHq+u70/riIRvgENJjhOqAJCaDdLzMiK
H4EMNYxTzP1IpWsTJd/+3QIVAO5gsGhQgE1z/iFgNCcqK2uszFMuCqoTsdk3YpyvqcMsrBwpCuCl
5GPgaJofqVVWNRlitxypTbcTlD8AgB+E4JN6RPhywzP9n48VMiJUUABuAHVT5pw+bYBwaytETJsp
3mkyKfQUvVY109cUaa83PVU+Hi78L8hZMLSXs4cQcy7JiBqgGNzep1UdUJ8PniTXWtmJVyEw2P+P
duYbX64oVIjYibrRNmFCiYIvgJG3+Zp+9sIlP1kCckLxgZ/eSzof/CHAxc12IiJKORR2ZlMptuh5
sd2ARd64sSsc23p0D5ASw2zm9sKuaVKN4yc1t7cd84pHgee0iowe7wtNmYLw2a0oQjQpGJ6L4O0g
2B2ya0nyxZe3aaK+uLSbFntj3BR5fw619Dnv+xfqgxPgNY6KlS+5yu5NnWFcllPowSE4b4rQvQJE
bCVbJ94o1JOltDoWsdEdBiWNtgTeLc2nrrQras84uoMsHW9PxJJ5GsFh/mVFFNIMlz7m60UeWinm
hc6CUtWrNrlBGJiGBlry1nGEbFxP0a7VVoZ99XB4x1VxBJLYnBBos/OvKjNRC2EtOTU/isgGgeLe
96qdrGScFkfHnP6Pldm1GbD5A2+yIj6JTvvYvLahQ53kT7FWp5m24uwuAyb2H0PTUfvBsSH6qdVk
xJCS2aQKv8R/bi/T9XRRHOAZTAIDiC3UPpe/P+Ript1Da07qcHaDbxpJyWD8Y6ZHV1t5PF1PmUp+
DmoboG+QMc2Bd+4gRDCIlf1ptKDTFRp0VHpHcL+SYi06ldyn4MCdvRLeXJ9AGJ2QW+jdIQI/b2oZ
OsXvNE/uT5L2GbwY0Qcs/4+pPqwEawvTyFt4soVmERyN079/WKaqEZHF8o3+VNB9CduP3ZgpbfpA
86VnKShWAqr3Q+TSK1RyWyQ6SXhSn56X26HPciNKFcOp3XCavpmF3Zuc4U6h2o1qR7oDL429f3t9
br6We+Eu/g4Kv94HO7+38z/9n/wpv0udtZfftavyUTgStCjk+a7SKrknNpXbhcOJBqWHDkRHLiBM
la5RrS9NNblL+nlUKiVX77neDEuB0uRwqiq617tH3we7n9o13Nv/Th0wvfc/GpvdYI1JAwbCLcPJ
GH3c0xGzcmOJ3iclTv6m6o+yemiF/CHLD4Gw4lFLs0nQMXFoTPC/eRuxKIhq60b1cPL1Y2AIxzSy
dRBI/7z7wVL8x8hs949pRg+xWAwnsrd7Qw3suBvumwfP347C2rotbEXQ1/yXfNjU9z0L2Xr6Gi0j
KseTEgJ6Dd6USnZE8aehrAQdCxEwvBlEAWiOgNYCJnK5F0uDfZfqzXgSStojjL35TazpZ9tkxPjQ
i2/TeCVuuwaMQKj90eLsros6OYIjBItGM+5MNfvcPI6QsTnko9BO7rOH3swPaW/L7Yrl90fg7CCY
2PXB+kO9e/1IpBenCUS5G0/fvn0K7N2np/vM/n4O7LNlJ3ZhB/anfkOIb/tO4XjbY7SNph9sf/fz
Z2FXtmTTK7V9/Pz14SX75ph2u31z7VffHmzZLvc8oPf+lry2HWxk++nAdtsYm+et/Xn/8HD39+ne
t//+/nvbI9/7G2+NaHazlpbZG1XHiDQ7s8+7+/t2J2+HLQBix9ohj3IPzOVsbd0HfWN9rx5g29Sc
4Fw/OYfOvgP6bh8Ue+WyX17fD7M8u4TDqOx13Zu+6eymybbM9wmprB25fT36UT4By6vGz2shxvRL
ZxOBspE6NbXCI3AVv8E63w2FhERcGJITD4RtlEcrV/L7npvbgI2CPmZgebSJzAZGm6kYuVomniQ7
c34iKsR/0PVzYvvr6w/fFu2T+nllfReOAToD/2NyOvc+3JRJoLZjZ2FSVd50JzrEG8Gp7cR5+TY5
7Hd4OOxql3xTmOKT89c8KUfwera+baBtFHfwc+iZzd0i7966NU7VhQjl4tNmh700hFFgSHyaGCtb
Tch59qH6HpR1RZwSbKshOCkVvCmquHIML84JsGSUnhTaPuboKYmqvzQopXgy2uaxzQ5pcqzMn5Ha
vN2e/OsBvos40gs6HY/oAFzOPbDLcihDTzrB+lvVD1be2kmO4vdmkFsnlZStUf2+bXHhMKaXWVGQ
hOGMpL1qtp2TUY1rKdKlE+xs6pjYYSU5cvi3i+HwSu/15i5quyM0048rdqehXHr21ENNjw5Z6Iki
c+bZitaYvJs16ZQ+COZhVCUS8sivDL9g16cDtk6fCz3dSsb2tt3r4GQyS/wDYIzi3Lw0F8YNZ3Vj
Sqew4uUR3UfC9xqN5eAcCCsZkOvcxKWlWcTZ5nIthb3BWtah3fwQvRdZ/JIW0ca/c2HmvD2s5WUE
C0c0BGqJDrZLzxFbo4bHnHFVw3Y8W0QKcMa4GlKjoQQLqAsV1m+Pa/a22aUxMl8UqCkdqzyrL60G
FtxrmprKJ9Ogp9Pa+fWjgXSu6zTBD0FcmdClMeKi1N4nRRA4cmYnUykG0RiamXxK6MDsuk1Q2SpN
lYW5TbhJi09CG9kxMlq3x3i996d+/4m1iMSowhV+Oca89vVhDGP5VIifwJk2UbVNhxev6VbiyYW5
xM40PCIiqsazw61wYyUo9FI+9XnlmNkPH03CMMhB33HgW9odsiu3B3YlaUYG5MLibPXitG9HzahY
vSyyoxjpj8xO228AawTFKfpi3wobtbLQBzVsMn224Fv0imwyfqz7X5VW3LvWvk7srkC3CTerAmOf
evo+lg1HU2hy8Xe3v3jRA0B5clxMxJJ43eVaZGEiN3pTyKdc2IUu2YOw3KQ7AOlSAbNpYbsGbf5r
XL4LuStYYAhVyZFwVAKNurTqD1IOqqXF73ztNzplTm8FW1HZ5LyRxd88XtEQKO3GgKI+sQ63hzz9
7tkxyZWAt1Meo8Fh3o8qaWU3NmUjE5SbGhRCVbYb3ThamdiFewfJNwJUONDgu7Fm905XFqOZ+C6e
EKbPbj+eilFxsqDZCHoKNYLIcipkw6uVw3hpZicGalJyQCBZztl66n7ZlQKZ8lPW/oKatMPCIKB1
bytExaYdpLbypxLkze05XTQ78U29bzMQQ/JsQdtCzqtSoP5Aj/ZQ7iph2PR6Ypv9UZe+5VH+qgs7
OXiAbnIlUl1azo+WZ7dtRgtFZESedsr6oqT/vyNyqVEhuz3ApeXkGoApBJU3tHFn06rEgZKGrq+d
QpcKfETjfv13KI4C4ghe2267pyI09rdNLm1N4C4Te6BFjAaq53JOxVGjSsyWPXmVLW7r4VmGd7YI
9132KsbGrhsjW1qJIa4nk8cjwdyUjp/4ZmeTOcCCIKDlMp5iOVS2TRPox0owyuPtkS1ZAYtCaDSR
PV7twMFXRyXz8/Ekj8T3Q4A0HKTx/yowRTzCNUrKhOIC/R3zyK90kX+IimI86cKY7MwAsi6zV4KV
0+T6Lru0MnP8LLF0wC68k1r0wh8M9NG2SL4S3cumcLRctVuZuwV73JuknECJ0Cs5B8z21ijHbhRJ
JzdU9O+ZZg07qTUJDzTXL21QReHK1p5CgMvjkjj2ndn0vyPa2UE2SYCWPMsIuoDJ0GTh1j4Nl/A4
CllRtyvbbNpGl8Zg7DeRnKalmm02Lwf5aQ9SFO3KU5mItjHwau95l4efNe/PaN4r4coWu57MS3Oz
Xd0XQpdYYMOBOIaOFg8OG86ptNfy3wEZl4am4+XDC1Cm8qTWnmgAX8t+xXn84AfhaDeyLRu+LRj3
gqBN1NHNWXXfOkTYbu+3Keq4mtWpHgKVBU+tOZGPYea6FRHnnhL6538P3lF/y+M/EaSRt+1c72sy
a1PzF+3X9GLNfTOuAr8Q0HI9jaX3M6E/hovOTVZuuGt/xAitnmAheL2Tgb6cSglF0d7MEvNkxUng
AOxlTNSaaQ2qu//LeD6YmkVzepKaeg4RFeVjM7UNNU+3QQ8X9f9h1j5YmTlh541hmw0MyHSTXV2P
yN6u0cQtOcDHOZu5HzT/Vdp6LExibFIhT50EJEBjvJh6DC9T+Hp7QEu76oO1eTlwogPKdJdpk7S4
2lmN22y8sX4eLO8hKodxxR8WCgM4BDVreCpIC17RzapjVQatUpinYUg3MvyIbl19qixpK4bmZmzv
rLrZo4F6VOXGEe+iIbaDRtpLWfPdCt1v+eeoNf5YkWsr416RePxQKvQj6Zwouj24GwPKM7xgP9CM
k6l2G7WEpJ9vT9j18kx+LJOOIrDgRpzdIWMZwDcPmg4Oy34EO8vdLm/qfqO6x1Q1187YhdSeaXAn
UqMkLuXBPnNrtY9zS6Ppg+D7a2gd6EBPMuS5BNsvIccNmsFx+/qvIjz6iWw3ifDPhBB0FU/kwAQ1
hBoUdC53cCVMkHMhV04tbLMbauSKrYbiGjZsIXyi48LEFrHDxJ4/i2W8QhDo0Qv0U6Hkdloherzl
zWd8QYe2fOnOqV+uHLPXfk8dDDY5ExYT6NTf288+HPJWRseX55ZApFqkIQSz+JonJJ3E6E0orHYl
7L2mUgKWz9MC1gkq78zi7NhQmwhCrUAHcxjJ2yIdqezL6R7gF+9bS/4JeDJE8tyEZKmNj4nLvqjr
aK9RC3ODoyLnCkQpcXmnSu1wN5Taz9suvQBIomsAMRwiL9CzxJOXi2w2Ek11rm+cPFO67wT9oazd
ZxgU7Mz6IvMMQpN9o1fNwa3iHTzFifqgKXeVZG6l9iyvocff49bLG3D6mqlRGAT8hBK6/JpO6DvL
dYGZyF96AgsTKoQ3C/J0h1ZTrfkZ/JI6x3o0msPtWbja2FAnAstivrldoYiZnbuNHskVXGLWaWzT
7eB/Q9reEbJHY3yB/vq2qWt3v7Q1P3ULYJyUY7ClQK73xf1bnvtsU218eV+Y9lqL0eRcF/M5GaNt
i3I/yBNQH5fzSROFmqRhjTFF31bZMyoYtoDoekxtJfu2lkC/2lgza7MrX5FaL+f0tk6p/rceKpsO
TxgR3iYV4NuTeBVbYAiBU1p6p759/PZyWFKpD0Js+e4p1ge74BqW/e9Ws8aCtjScKeuFBWYOM5dW
9M4L0Z4I3JMhbyJrAxQ/8e/NfCV4WXQI0LGgqt45sOeQ/5LhdbGBmRG0wdN4qEvbS5yQklYbO97z
v88cGT0AViDEQVXMPF0MGzXMhdDlWVJCr7OR0p9KsnKmTLM/czqa1BkPGOuppWv2Hpbp/9DF3BNO
mp5Um07LBFvp5OR4eyTvHAVXZiZwiAxZEjie2fLUYaxGjR8LJ/e1fJReVImil9P8GT17GHZ3+met
3dIQDK/9it3p82d2QfiS9XtHM0MwMnMLQyuFVBGFk1g+hFT4B02zq+g78tdtndqqu5FzAHjSistf
H1G8IU0Oah7YNFLM2dnRtRMCLVe8M13udjv+turKbpufhvQNqbIVW9enBvUXcr4cGEwuvnI5wiJs
w0hIR//cpX/6QHoxm09i1GxA40HnqG66NW3kd+Dn5ZRii2wY/2+A8HQAXhpsSr8qR0S7zirnU1L9
aJxIPKO5RhMWxCrjQ6396iClbJrPdEshSkv3iFDfwzW2D6Yy0Tdkl4wcGnOLDVNSRVkj6FmYfGCP
JHimaIz37szVxmHUXSvogrPpPkS5R4JM2wnVn9z9hmDpynlwxThLxEWGF7+is5/tM29/azVKzC4y
Hue0fQ7TN7d7HYeHAcJoV6+2nYRH/y4EO+D9QUN6+istzzJ0nOrXNlegmhpFW0GEpp76K7w1RPb1
ziYaxO8nKl5uDHXmGGJNx9WQKOFZCoBLVymZ87h3rZUddqWZwAzg4sjcUOkAYj7PdY+DS6IXEpSz
JrOZ63oTi9FxekXmkPN5wmOdFccmFzfGV7fPbDIpsg8CBZxt4lG6i7/SD+0IvC+GfDuEu/odzN3D
p6RtkmBtX04H5sx1QY5P0h0wI8A5NYufQG26hj+I0bnxnSp9VrNyV0x6DvrPRu4OboLc08rBt+CM
4G95iFJ4oh47723wU1mKR8OMzqV155cvUvMYeHd19QAof+UcuH6BUPeZ/gBWRMSWQOJyX8ImXkDy
7KZnP2t3wKbtIBrskpF2smbnXnkmiYAbupto+CK56aeib/95sMwt5AeUoEBt00Vy+QVNEBl55xba
SRAsJxgAW1TQmVH1kOO9uYJYuZ5YaHunehd9VNO7YLaUnj5EpWwG3FupVu+CRABs0mvyg5tJdHKp
lXpWm1WBkGWjsG4SAYCkuJKmjv0xCcxIOAW5hByI6nemk1qetB1jkP/iUFVOTTvTl9uX2PUJDwiO
XCvQCrbz1Q6TMr2VcrkXyACZ5eikeaDpDs93s+SEzyrXrgbXonoaiJW4Be+VrKnwLrgWZKb0PJFE
BAWMoNDlwpKfSlSpG/kC1/Mzu49hgAH46z+klAacNmWjtnGSbgTofO00ieCN1csDoay812rY0G7P
x3VAaQLARDoBvCJlyPkjrfODNDVMMT77Yi9tU0HuHWwCCcibtfhhwRRJU9pjAR2Q8573fKUdGe7S
t6Jz1SvKJpqwpX1Jq1vRD2sEgddcPYwJViuA1ugBcKhOzvfhpZsJgEyDJkzOOfqRNT1lZlHBIFs6
7b1OrMK5Ifev7OMHDpF22KSlcajjZJ9XO0PL7LLsd0NS/KzoGpZX9tr1S2/SxCG2gPWO0PdqxiWl
jX2/TpKz6FqIYXPVS/t2SDZuTh/Md6lsHEPbKSgX1vvauI8T4Z9XHNY7c2pHRQGK82W22Tld1VrO
jOTsindqqrLn4k2yVhq62tw0mECWCoeNOamcv4f+H+bfUxv2AOJXxDXqna/KTlM9WdDSNNqZCvTu
tg9fPyRm1mZD0lShabzBy86j2R7NorNF95j3m9cQvlMIbLSTrKxFitdB+GQTQqjpgcQiGjObhGNV
a/Vldq5gq7F9qc22oZw+0Wf6o1SHasdlFdyHbQDDfJMMG2WowjsIIGBkFq1sk7uh8MNPhbW69dK8
k0WHhQv+O2hLZveW1ypDPbRDdqZyhhcFBk3idWvQ8xB+97u42I7qOiWmzGa6iASYCp4jkKiSMCNI
nxktzVCvukrPzmmHQJNWqfLRU+kVL7rEI5VVeQfT87i9BEHY6FHi3qNi/5ZJRnHsitr8u+IMU0h6
9TWkUSbQFpSu88eraHYdDY9ydtaejYNyH+aklezW7v8qcLnbwTGrbXov14C01/XlaRIYvE46j9Lk
ezbsg8fnIkTxRqFm537MDoWk295TOeSbqq1sCynGSL9rLMTMNgjW3R7w4pJP7yP4YkQUt2b3iRUM
EJuMXn4Wm/q1aoZw6xawYMjaqO7DVDQgRh3Tn7dtXh3lDBb2RXY4iVDzqn9WE8DMCeOYnQMywzRh
hUiM5o3glHSAbW+buoq8J1MUmIHhEfvxCLk8yfVxqIi1pPxsuN8V+VW3Xm///quAYPb7Z/tYEnxN
T0M1P8vGxv0S1uhY2GXhpPEeR7ltatoHM8+kO25qAOKVSblttlIxaumhGxv5OfqbH/PHKLLNTdE4
zYuv/j8tTev3wRk7CX2w2FLys2adDfOYtZs6cvrq8/AsaBupXjl/FzzwYlzTjvxgLZBHvYuncanx
sxZsJe3J/+ElL6sJiIWlmhr/iJC40ae/L+0UCMlFmjmwVMjaw7nb/S2ImETvGSpSJ+qLze3lWvC8
C3PTsD8My7SEgSAQcyOKsuFLswZlWHIHUHvAaKAtIAhTLn+/JZhmGpD6P8dyaQvViz7cRe5ftzhK
haOjD93CxXJ7RNexB2kNnvO8MEnvQZk+MwlTY1t7Ec5O6/KYfwqQ5IFX6YFk82/3BSqRzDyGMBCs
NfwszSTqSTBukuqDD3NmViZpScMhDmKm977gbVXE7G6PbM3C9O8f1qryRQjjTCzQUShsk8iDc2wg
iX/bypID/jcREKgNorfZWUG0BKxFwQpck9JLrB6Vih7BQzjsm2ZlT02+PD8rKIXrELYTP5GSuhyQ
HsaDFQVZcfb0nQ/lfPwkJ6ndGysg56V5+2hmtjItrHdZVU1mcIQ6vfPlw+0pWzJA6xWdJXAooWM9
TemHhelrfch58BRn06wcKfmUrsf601TMpoodBBrD5BUJ2mh2LMSIrWrkqcqz0dwhhUKvlX7sNhEh
vmLsxOBRkg/t4PTb/mBVr4GvbmU7jOzOKZuNJu0oqyRrTVcLi3fxRfOTIw2LpOoNChxCfRAjcfJF
O/X/tuI/1wPIk0G7wPDhlqCvc+b3npAR6ElGde53ofkadw/5Ws1w4XC/sDC7SsKkqZExwYLSDY7Y
/tXN+4B4Vgo9pGuebjvL9LtmK0lzKs9ySpRwI84lp3pRj4s8yetzg8CKQ67R590Qxoc4BEPx76Zw
Sro4IRuiHDoLKzq9JXL0q/o8dpKjyp+kkMTDsL9tZMEPoKKYInGq/mzimfNjdzBHo67PCeTYUQIb
ThT9MLLhrujylSjwOq0wZUytScaIbBV51NnZFHYVRywqFGeEuu6laj8YOL/6rBjPBq2HiRruImjA
XUE9VIK+9+M1LufrscIvQHaeJkBAnXBcXm50FWpqxESK6syHgMf9E8svrrDpEay/PafXPsK7GWTu
OyUrLj/zR1Q4ghDF5+osCUhRpBmE3PJeyNYygNdHPcg8BkT2b1Jan5P91ig1yGk71udUDe1OesnC
oz46g4I+xJDS0nm8PaoFc2TAaBsFT8+feR22rxWl7iKlJqDWvwjNDpBeWzli81I6YyGulWKv9zS8
fP+xdlWJ7YH7+qFUn4u/3hOk/oa/e23jeC3amJb8cjtfmpm5pAQBNZohQ33W019DSFescV8WbxJi
l+4mCAg1XNWuw9+3Z3LBDxVkNshl8Rd7Yhr7hwuny6reEhK1Pqt7mIQ+Nw9r4KHrsI1RfTAw29Qw
dlpNFGIA0jBHdyRb3yj7bBPsbo9jwc8vzEyf8WEcbhSXSYkq8jlAJFdt76dclJuvbKYFR5gw2LyU
IWShC3w2FilO8nzI3Poc59BnQDbTkQB1U9D9T66Rr5zuCysziaygOQkGhfTPzFjdkuc1g645D2H6
e4RvKQQUV47SRuvW3sQLgS5kaO+wWhBEU3bicvbqQdQ71ZObs3/0Tvmx/SXeoTG9r++ih/qv+61d
mceFDNSlvdmpJCau0Iei1JzrXX0k8nhRj/mWfrUj/Lb/7BcXI5tm+YNfSJ0Y5rUiYkl9tbzi52hF
33vv3/EoZI/AeZEjJ8FFrnZmptH0OCOMac5d+MkNz5riPZfaVhDu9PKv3kHd41FytKRDOCaQymef
U+9we5zvnT2z04PU7UQBzf2JHtvsC0bRhQO7yZqzZcYQAdudqNi+dy9nO1d7HMfNGKdOadiDDwn2
Y00OLrce1nCpk0ve+obZYSLLmTuMfdtwC5CqrR8aJX4w6+pQlQXdMePbKK7pyyxse5gYdJJpoHK4
CGZnZtbIVQdauznLw8Ef/qS5b+fZbmVqFw7mCyOzx0Wbwp9vRn1zjrv71gBhKTm9BhmM+Fnp97F3
LPWvwfNtm9NqXc0koFt8CkDYVZCeyWGiJ/DQ4raBo6DOibhf+tXV1sori3YgF4ZHkmwkUN/L7THq
lp/EutKcg9D60SGhaPrCzyT8OqhrDFKLZwyiGf9ranbGNKMRd6Cmm3O+IyyoN7Vp5+Uuy3ZNZ/vx
hvagst70b2vSJwuRHltTV6aWHYCqKLrMhtiG0ijmDNEKs4cg+lQ36baAsINSzgY8zbYbKYfzDVLr
QrbWv4ppdb69mNPIrhbzwxfM/Eeo+lIPEE89x235GMr1q+avrePiPvhgYraOTWhaXQqk6ozWwraS
fNtqH1R9ZRzvAfitgcyWMGmKAUZIrCiH4HsFw/3vn75kB1sZovnCTgAi3beHmPQxWdRvlOSrQ/4n
+5n2jk7/BBqX1IB7J/yzikNZm+DZdaK4fpB5Da41yOmmlbZGtza/y94LbSYtbgB60W249CIJfkAD
UTiE22VbjWgx7/1Nefwl97umtcMf0VH+fNtpFnfmB4PTv3+4uAIFtqNAn8Z0Fx/7neh0ysqb7rrq
N11aH0zMjuumC0Q0ka3pylBf4uJT4EH54iA4mNd3pO6PWqzfpYGj0hdFr9QpMrUHT/dsra+OYk5d
X21tVRhsDeFHs1vJtCyEjRffNot+4oJ4rjMZfrHN64L0xJP+JEWv9E/avf44lPLKi2LxmADtS8rF
ALAiiTPf9quoqRTBa89N/VkcAMZYwSc3mBBa8qex/5ySuB/JASZitS818dD7+Rrpx9KKEz8Aa6Wv
g6Bl9iTU4X4bdHnszkJX2oq3r+TOVspf6poyy9JZMUm1Ig9Dw5E2xxGmFRRAkSV1RCmkWUit/xyL
YSXsWooEEHOE+QWmpInH79J7FXRUStkI+3MxFttQfDDkbV8/9r27yfvtmpDykq/QFkzbKY80Smqz
8zWxGsGV9aQ/C1HrdH641+jP5UQv6vS+DQ27gCVeHDa39+fSW+Cj0dmJWwqU4eMk6nmt/fGjnWGA
qfqmZ0cebrcNvdc5ZqcuQSUiZROaEOjnzDO7Fkb9TMeSkXlOGVROapaHRqxfaJ/fuNFPNX1La7sI
qnNA6yuq3HtdesuDH5nQftcDcz9C4qaX6baXYidX3F2BwG7zXBcI64jJWmS/4MRgxEkGgMQxjKuX
hKT5Ppo+rEUiHppso39DItLrt9YQO0n8s94mvwJ64P/AWde7v/zCblcSO9NkzCfro/3ZOQ0Hdl8B
OsMXQvlYGMKz2WdrofbkvFc24BsROT4pUM0zqEYZSLFWFP155BJAofS7qZx0rf6UZGd/NO2Kfq+s
+QtcfmuM2toET848Nw4p/FSwBq5NNu5yZ8WN1qiK2w3nuLE6RzaHg4iCKp3kivsiBO1PUYG8yquF
fVDIxdYX0cNujHDTj1K3Mg8Le1yD1Am4OFl38vyzG6oVePXUSciXqOJbkf0RreYRZWKnE+h8+y5a
aw0SC+cWaEeq9NRGSPvMX98QIGtqV7cDpcfckbz+oObb1uic3o/t0YcY1bv7L86+a0lSHdj2ixSB
N69Qvk0V093jXoixOAGSAGG+/iz1jXt3F8UtYk7sedodUYlcKpW5ci1A+0b2o7S+CO6fxY8uiU80
X2Muu22FwJAB94a8gapK3miOeFXj0aSZxnNbnXNwwXVpYJgPrtx77nZsd9L19wwcVGAgP6qeXi3b
aeCm1f9UdrKy25duLTSPAjeCGjqUq7SZ65Oe4SadNo7npn7oGGIrtvFlMAF4+WzIrfs0eV/dZI1x
Z2kLom6D6gHieUAGZmcsJtMIUshyOjPIsg5QDk47aOVA6WlCqQDgSg8JRiMokilgEIOPXX8tIbew
AmjAUDxtEGnFCszz+E5WD8K1zenM8y/gNX1sfmCKHnju85D3YIqKWUi0kI0B2mUEOSQdaKKS37Kq
fqfFz/vu+dbhgHUQ+WOwnmId0DJ7fR49c4TCuaFN524AnNbh0xHMImsVwVuvem1kFqnpRWWnkH+Y
zrQ91WBuYqhwbVfJsJesAKsO4ghwzeDSnl1pqextU7RCO9t5EtauEYDg5i+Vr/8+YWh1xroBI4z7
WrmVD4Gtl0M/1CZcOzvj+NAbbhaYpRfdt7GQYELbO25NvDfRt+XPzwURgFCiJ1I7p90pHg4QWcvI
U5s/07hBJdfcmH4SptZaW/DSXoCeHirUANKpfPj10AyWQ6gnhlXIYI4BOCmLrQug+ErcvrRMIIkF
2QW6xRRf47WVtHBtCs+knWv8vijiPeB7LxD0/sHSbHt/HhcH9MHUbECTX1GtpbZ21q1pK8cnyBms
DGbNgvr7x90A/WOTcwsWtBHQQl4HvklXYvvbiwM5lHegPCpX2HOzwDrNM8MVdqkpTEwBMT+NP9X6
tDKQBUSTsvJ/2pjRDTmPCrJalh1zcXoqCao6H2+iLjBPxqY6tU/Vd7Zi7nbekJKykNIAJxUQP3Oc
j5s2UsegjHMCXYZW7ClUie+v/e2s4acRZyCjCbQFYKjXK+M3hDR5Q82zNgGrR8W2R4dfCXzWfTO3
uxmRFB5cquCNG2xegBgEUrR1O1nnkYFhRzu26G6a7FNWrOFpFwzBF6DfSPFH4Fky86EuKQ3ZF7p1
rlq+y53swmLvr9mgl6Qtv9wf08Li4BEHQThQxKJRZV4txfutKiGb4p5xUwap9p3Bkd63sLDbAGAD
JhrlQ9R+ISZwvTrtaNnV1Nbe2QVOr3xs+Rg1sQ6v3ftBk3cVmkDIDzvrgbgYnnzoB618wO1sAp0C
D4R2F+WL5hW4DG2Qw2Rl/jltnrpOg7rHkyOQwstW8L8rdua1t2GUSZPK1D+TNA/jLA8ksL6Gf5T0
5/0ZvY1m1YCg/YnZRDl9Hl0Oo2aIURb+mflPo3FCoiCIQbjbVT/0RD+iIf3TfXu3/b5qe6gHOJo0
0CPmzlawduyqAMEOOdtpC75b49DoJ63uL8LT0KQtQxDhgC8MPeNP/hRNNA0a8pv1JgIZsMcAQpv9
e1h3/UFqKT64Yt9rDZdqHjkbEacB+Wq3wTFuw+S1Oskn8UR29ydgYcKB5gIDD6rwkMSYT7gJfnFV
HE8vbk02E/lRdOZBEL7NYgir9IDgrUK5b/YSDKGjESEBQkfor6o8wocBenafxEbCldjHiz9CQIUk
SDlLl/ztoZx+f3TLtpRPw9MIG8q4ttWKTpSp1zvPnWePp6xp3rwGaoGCC3eX2yZdmUzlvK5ehYrS
BU0CwMojLsZr4NqcYNDEbYUNNny5YR0kBZy9FPLFcuLPjizWrN0kXFSvsOoJQWkScFZt5koTxqy2
AUvNc+d+ddwvkicPtghal4MaHakrywutbm1Cb0cIm4itcEJRX8M6Xo+QirhGOgaUF0JO4MHl7QWx
5V7IGIlnOtqh7aPJ7P4a3h5RNU4cCtVghtrS3I/3RaWzrmi9Zy5AAQ2bh9p1mn2daPoB2I4Hs4vz
x7Qg7b6oq281Ug4haOhYYKeT81L7HLKQzQVopPgcOxPdcLlKD3ZzSVso9eEuU+sOXsM5ZMbtiZ+B
fcd7zkmLbmBQkiVdCZqC8mVlKsybDQZDYCFHZAt3BTqJ6+kviS4hgpqAif8J4/08tXvwVUso6rZv
aIkJshfz73hETtFq1zIeN5cphqh41/DARacwGBmuLTfCt1LZMZDw57Tf6QKNi+j681ZixNsGBZjB
UxrhId4NmM5ZuGP7CYsFtfxnVxPO9zHpcNfoqeV/dY2p+cnbEk567BP/6wSGCh50cVYkAYGvYbth
7MFM0mWpSw/pVMt9Kbx+TcdjaRogoAM5b2iFIB2o/v7ReSWNVnZK2klMyfQI7as6SI2x36+s84IZ
Bzcg+hIAGkahYzYNTg0eisaI0WTutuxhQvDvB7oogKuBlmzgTE69L9zR21pFbz/rJqDSlcOSsO3L
bku83N2yzqAQWy7WuB9vfA6AnYoIW2UXFV/bzMM1fGCFlhfluTQMGllZqu+TmLZRnOhNmGbodURn
EDg8PT6iLwvMGPcn5uagvZuH2qnSmQT8eD79KTiqO5aiDckt/U0ltWxbTHGGpCb/ZzikA2/jIXK0
Ufw1IA1zvdIjzyiowLz0AnGY/jctEeDLTBeHsaEa2mfS7sf9od0+lmFQTa5qG1DP1tmLvHAqu6NZ
kl2c5pc1vPbQWAbB5i57YwYE21K+i0lIrDUespsbEpLHcFnYZOjGgIed7bQkhZAbL7zsUpmWOBjc
SHZiaq1t4TQsyMZqTYXiJt6Y2ZvdyD0U5Rie7Ril+8D7T9AlLdAEYiNHG5YQVbs/p+9P/asLGdYQ
1QD0jN4OsBvMvVbbprRBJvrShxCHO/hbupEbEPhuvA3dgCcUJOYk3PUoin4zfpWXTg/tKuzXYNHK
yuwrFDWmhnAWXbkQgb/eSkSH+GSHBulLaSMpV0GeN5egSbHsn+BS/VmkibcShywsKkI6V3X2qEbC
+TExOssivKP0YmaP+gTJ7unyNjZrhENLO/bKzMwZ6LyxoDRUUggnJHt0hblV8qAn2b4utnUShxTV
7870Dkz3Vp7dN14I4dzH8c2iECiD0cEtSHHRIC5vDw85PfMBTHoX1KACkPI7Odve30lLS/jR4mwj
9aRoLRxOehHjM/HFBmKiyRNhOwGt+fuWFtYOGW0oySOl7+LxOptUl0AF0siM8mIJJNRlti+zz2bZ
P09Gs7lvaWH9cMmAWlQRCSHGmpNUeCL328ko6stYu+Aus0PMYzaEkPjKyxwKR2GFbiI7R1PcimG1
4a8PBFDMwGmhZoFmN7if6wPRizozencCZU/TfudDOE5Bg7S9vzPSbVsedcoDoe31jB6cVTa92/m9
tj1bSZ+2YAPTdNgeXlLQBNLqUHZJOH5ZGeMNXAkdP3jAqo1qo2I457mu8rr18oLXF6JfGhsktU2y
H+LH3H9Axhg5UTAlXGzy677V94f47cz+Z1WdnA/xyThmg1vVdX2RcHDFm3ixfxZRfpYP1gYstWG9
B6r6sd5pD2jdPY+P7Dnf0v100T4Zn8Z9u7OPa0f11t9fTcP7HvzwQaVKHbRdU1/0lmwIeHnswQpL
cdQ1CK1MIoTK6Lf7c3DrHK4tzm40kQ55ok2YeNlEiQY3Pz1VzY5nm6x/hj4hWi329w3eBCWI0oBF
wSFSCXvQgFzPeVuySiJiqS/gBgqlTjaJZxzKakWpZ8kKLg/8hzsNmUD1NPgwkX7DPZ/XE7uYcYAo
i3xfxe/cZrNUuIn9CpFIpLMAYbw2ESdDhed6yi8kBnsSihBy00NQNTDNxty2HP+vGQptUw+QXqXm
UH5Bv08ZNonLjvdndOGMoqIJEgv0er8/qq4/pBrjDFGLzS6Z1eO9ptROT+glAUX8GmHFwqwiO4D6
MYizUSf3ZmtXMxRqkZZjl7obg0obLgI4tByNI/cHpGZudizxdgJSGPcxUh7zHhHfKgt7kiW/eBWV
O55qIKrupjUN8YWdj4ZTFGXBW4ec4NxKk068ENnILyhb7+y4P4GqIsofSDZ+04n3Y6TTnicrp+22
9okg46NR9VEf9mXaJ2NXew2/jKQ+FvlnLpAVE6eSyKASQ+DaHYDgx4GFFSFvicgu92d2aQHRZIst
i5oCMO6zYyENd0hLqfNL3Nq7bmhDKbttS+qVu3LRjMqxIDWOotX8xoon5LR8ZvFLSlDQ5cDZkdbb
jcz5fX84C+4SyOX/7MxuJy/N7B54B36x3aPBBZrhX/UKlO2PNT2jL38F3qV+bb4tPUU1p5pT0e82
W7uk68oitYW4DE3VRladO5+7uvBDVA0hR1UbbJvr+RrJ3ZKbAWgCDw7VKXhLH+VSpFq5VYqLnacH
rcXh5oGt/0JutTA/gZ0L76tuqvaErnFXLkwu+L5RVgVACZVPeza5OiAKHgMr0mWya+goeq+Se/Vm
qIrIRkNr1npu6BNUQu8v6e3ZV8UBA0bxDkEORW2tDwekAAihpKRpLqMrgJjQafq5cZw8um9lIZhT
MqkI6GxkJ5DKnXmyipcayUoLgyvH4tCko3OyuZ9tTGInoOLRmk8174fPOenQv+10ZFfg/XtY+Qh1
t15vKHwE8kMQroMGACpj12N1Cq8tqO43F1NwI4D2OXJuwv+hg074OI1ANrpS8YfEdhnWtKu3NBE+
srH5PzdwqhQSspN4TaM2A8jW9XfUDajqkTRpLh0yEVuAR9rDlJd85eJfWtmPVmaRhvQEilYZkoug
oO23eLOAdG1s2u39Sb09pGosuHiV5hmIGmZWYnRzN1mJOdU7/mC2cQ4qJ+dXbqT7JEnsMHW6FYjP
ra+DQRBiwCQQ2zgv15Nn8Kw0iQ+DtjZC2zzVfxl6XKNlXbgrXvX2nseD2MEbwABwSaERri0hw+mi
hVG0l0b8lsNnE0Kb5ZuIV3zqwgReWVGvkQ8HsELmdzB53V6QuoNCCRgKgxRSxWA5BBFvZRVoC6nc
NcKa+d5AOIKiMEpLuI/BKD/P4I0CHX9+Z4sLcDN9yBgXSJCn1spD+MaXzs3Mxma0rJoG7gHQ7jXg
ggIZEnSx+z8xRESNJnLTP+PYHNHpUv/jHpnbnV27U88GilSxuPjO5z7ft+PbkH++v++Vr/joS95N
qDlEJIpSw9yhJRYqw7RJmotbfDcaiM8DTgot9i3aWcDlje4ayw6g27zird8Vpedm4TkAVlEcB0h5
X+8WPpWCsXiEu7Z2+Tl7M745r9mTPMWP1V83TE41MkZQpQ+bI01O+bDiUuZ71UBjBtwWKuRIFqmy
zrX1EWqDcRyjrJLRwP5V9ekx95wN1+2NY/krodMN8nxubOatGU2NtEz09uJTJJF2GpgCIOVXjWg7
kxDbCiZSjKdhgHc6WNXgOltiVE0atp0AR6jt2nG2j3Vfqu51ZtBDzBvXC2mRoTvOySDYvWGy0aaD
4VDgfEzmNDTkk5z+3t8ncyeCUQAAipUCqhFVkTlrFt6VidPSSV7MUeZ7gvLPvhjTBzQh5Yd4FNXa
HbewROpg46pFMg8IhtmRy1jdmyWl/QWdgcZTVrbkrRlL9+hkfbqNiWzgXtiExKLWyNAsGNkwZoLH
18lliOedEdaTccgZQ66REOOYwxhCr3K142aegMC8KEJGB132iLLgyq+3UkJGawB1cX/Ju9gPHKN+
sH3RfKOTLh6pmZvBgDThljt1dkTTjn4SEChZAUbeHmGF/lLldcC/cMvO/HvVVyara6O/ZL3Vn5D2
eSagUvhqCdZuMzLU5y6L39zEfNaZXONjfy9FXh9kVUKC50c2Ha/aOfidGiNFHd0cLnli8LOg8bCz
DXNE+SidQsQo2q4w0RLY6UQ++hPEdp1SpgfAvNm2TFj/I6d59Vy0phHmPQE9J7V7JDCg+GYOjRsU
PeQbacrhZ5lwTxDJ42BtksUz6A/7sPWtOMCDCCSzdWyHjjZ+crLJ30lNJgcinRdRcxmi4XNLEB8G
fdlChaqq6pVn58L1gGos6HtB3axi/DkAr0oKQVMtGy6p/7OrjU0yQow1/QwZrYNXGJchBhrL2CEQ
fMEX3j+WC8fkyvTshkCRGHo0I1R1K8N+tov4RTj618Evnht5KghS7vfN3cS/aruj9K763lERBzf9
9XZvGLjvBo0OFz3PoUpmbXKQ+gIhG1LDDGrShmZbHwkDbCWxdiu2by/7a9uzfW5VsnOFWw0X6Y5Q
F+NozJmMjaT7jvwoYzc0/HgzVuDvsJpi32c7V/NCQKZNugZ9XJr099cN2GjRWTIP3fxcmyQfBNY7
7wJ0oWqIAyR6+sbmLxAXK8HH0qhxReFjkQFAUXo24+7oN2YjJxywnKD2GNv6wRa++Pd9BJpHlaMx
8X5Cr8z1unpmWvpe7g0Xp7QjmUJ510KD4G/LB/XL28o6LkwfinAWQJ3wV/Cd6u8fIsXaTVoUkZzx
krX8kKV2ILzPfDxaaMwZexLo/nSyG/9cQUMwRd0ZYx39NKjdQ+P+qgD8rgTd3/+keSwO342HKpIO
KGIhMTef43EQsc14Nl2S2MLrtBsasOYCfpyNuIjvm7pdToWXRD8FBo/Le/469iHnaVZTOV2g49oH
GYL/bVyb1ea+lYWgA1cR3BG4bwCURxJgNsfSrkiSCf1SJLLdUpq1R6ZZdcA8q9/3IzGiEYV7kEIn
yS7hprtBT7y7Abuut7HlJPc6jd3Hwq+rXZKW/Kmtqb53td4NU9FBPTLVOzPyQeS7EvAuxIVIlMC1
2Ej1ostizq0hGR096eXmZUzKDTIW1jbddP5fqwsctrNBvzaGeQCNQdBgZBsQLFZfJ3XuRMDWkokL
ru76U9RKftimqIu7xC7xKc7JCatdurmIH1CX3fG1UEeFMtdXKLQ+EEcDlKE07+f0KKbfF71uVuYF
119QbvlJ3+S7X+YpfqjC4uX+xljY6bCFFx9cKahu5+0MU1driaPDVov4vmKfIagq/DX40m2s+C5e
oiC12H4AB13PHChSZdrkpXkRxRv4+3b52GxpD0HJdG3qlFu6mTqEcza0w1VRYGYpM03utU5tXug3
hxzcLd+P+b4SO+TUyGmqw/5g60G5Rja9cIaRBzXQkARMmEqHXo8v7zNs0myyL8J2TiMfrdC2C3/7
zysFP6zUPxVKx5sznptGn1lDIbxLq0uxcYuWBqMQj1ObrYnKL+wJ7Lt3RRtQHiGSvR6OZUhqDInh
XXKbZBvbzdqN1Vnlxq9Ba3N/UAszh45TDYB9UL2hnWx2mWlm05Zp7noXwi0HUiaGB7XOYU0ZbXFA
ypeDghIIurkVlzRmywbiXcrGFEeJKDTDLdLlX1pImkT3R3RjC3Gv0mYB3gBpFJQ3rifPJQmjLKP+
pTG0OiripDZ3xIAmeiDQnLdKJXprDmAZ1HRN0BerTTGLgTK0v3nMdQlifRr4kMvx4++u2UPad993
ZWAW02XkOwt92o7gQSLiPf7XVhKUJZMVtPLNWmL/49zhvkRHEFDEs7XUe9/OGkmTaKxBewEhq7/F
lKyJDCwYAes4SInxAkS/wTwt53GoqhPfS6PzdsV3rP3ybNdrxNdx7eOXEXGEa9fYjQdUMJgPn638
1oe7w227ukRfYxqN2Rd4kqNtncnXAvzZDTjl6LQzraNdvLL0uUrG0BBPiaE9DE4oPH8laF76ELQa
YLvgZQL08Wx7anrZNDmccdRa+SHNKJpoRMvQGutWQZGtddkvWEMeDv/wEEQ5ft5URWKdUDAz5BGX
U4CDCVCh3GgpaNu390/doiFItSAKxwUCjNr1/MLnsqITcR55HnmYpv7gl9PP3CtCN1llQ1BTdHXH
mO9iN6grmEBR4KV7bcsuqeWhyTaPsjy9DOxbOe01+dLRvRx+2ggUNSfIdcg+oZVjQs4MaFGUCAIB
Vfj8j0Po5f7Ib8gZ4G2QgMFa4hZHMdyfDb0qO31sNFlEI4K/fdbklRn4fs8C1qcnP/erT8MAlXHD
R9Y612v0HttFeuyl3T9gKtMwsZvVRuibaxjXhg68smpPVNy/ymt93O4+gyjyYBVR3NNXyHqeC6/b
jpoMjNdamKFZ7yuUlRE9Sk9LwbU+BXTtmXQbrikWPSSoNNScUPrVZxEvRAlo2kIVLKqdBzxhn/Mi
4sU+tY61e2wMbEMCnItWBPeXY8Ef4w2IDBX6k5HLfK/bfhg5mLgSD1mVIkL8HGRKKYD97dI1XNSC
r8INjXADdRAEA/OxyTTRhA2oZJTp3hDySsOzU3pkc38sNxBwbC1XUZaD2hbqz4A+Xy8jy10rtr2e
RrFRQuV7J2yk79P2WNl7k1QgGxpDKsGYUQ+B3mYb4T1I+htoy40AIMwiT2VcrJzzm7r3+yeB8w6x
nco6WrNVdVKb2XELECxN6Ysfe0dZi192v7Mr/xdnMhzjOCDjYTT/QLCzLcbd/SlZmniEsYrIWpWk
551nhPSVI+u0jKoBOGB9gIiSnYCD976VBW8GfgoFD4OqIZKIsyOd51bV62VbRiXErUyeHcfpdSrz
F1L+r8YD7Ama2AGARebueoUlapcytRxMZ1VD5vrYJsPKJlo6EMhBgm4DxTSMZXatZvrUm0aWlZFA
50DY9M6veOjAO06qtZ69pRMP8CV63DB5uAnmcWtBAT/qOKuica+ByKV3dsV4GJwozj51xoWMr1z7
99MOOjyAWDA8oJHmZMUAv05lCXh8VEjDhtikJIFPzKNmvN3fEDcZXZxySGbjyoYMiW7MNwTz62Ss
rbyKLPO1BZNwqCGh6L+1YCwUn4TBV4a1cMNdmZsFlbHI3YmOVRVpdg12j9GUm461f7IRpPhU+uJk
egn59z0Pm0iCoAYDLVxrZtORjR7rE2zm+p+pozvbYqE9Rdk/Q6FVdA5lPJwrBAuQkJo7tTguiUWb
KkqysM39nT5uhze0m1XIImh4BN9fuXdupFm0AHP4B+UavOe92dswrrwccjVlHeV0Sh7NzMq2cVvI
i9FUw0abvGbfJ9qwaRNUEQUzrB0XhhG6xIHSSFIMOwvJ67C2IZcmiNnsIF1lotHe8sMhZ86RD4Om
VCLSjdE7dpCnef2glY1+8OMelHcJ9L4qp+12Av5ql/nDuGVsLI4iZ/ljwzM7kOgeeKP65IYxJgX4
zx5OPEmrTwXX6V6U0BmXHYqNhLebhBjpCaltdjKQ3j43k4Agi9t1+/tTplz4fMZMFN0h/KIhXeAr
H/zhChUGbhv8sY5Gqyz3ZqxXO8T8Q2i7SDEPJdV3Urjizafd2r6/Tdxjb1gaSloIkBFPzaPjdPLN
prTwbutA22DpodSNvTcd+ywa7H0h8g3X1HXHdmh3Pt4f9YLPx42C5hbQXuIpd3PXEm/yeJvXUe95
aJ/6LDMWuconr5yzJVfy0c7sAjXszqihrl5HMd+ZxVt11iwSuPFXT1GGy5/tGmv4ki/5aG+2/1v0
tycA39SRyL578lMPonr/VFBkHrF77k/hwlWD1A/AlEo0QUE2rzdO7RYJ0ER+FXEjs47Sy1B58aCk
3NP2z31Li5MIxljkmEClfaM+F8uyplWJQVnysR7s0EOh3MlT0Ov9Qpr7C1BjzVom1FgaHdLx6IBC
zAea9NnCEV8i8JQEDjLd6OyYZGngiR+Z9dobXWDTfJuUB88udl4d1nG66RFw54F9wKs0KMgp6UJE
2Ua2af3HUaMnR0LrzQa8xHu9PzU3XJzKvyLNgvAfa4FK4MyRt6nnp7kPh8c2qlk3BIC0FiEC7WSr
HZuv6G+B8lsqAjT6vtw3vbQqHy0b1+vvdpOXxXZRR1XrhWxydg0rNhNqP8TrdyzmW42nn9EGt3Ki
lnY4WtIUcyyKGOh3vTbr8VJPzZzVkYe2iEaWYVr9zfxfDn3N/U/3R7jkGj+YmoefHasrIQzMrS1M
gasB/HQ67Z88B0BPczLEFuwY0Ain5RqT7MoY52mXATWnijQ1fPJQvUxOF4z6I+NsM2RfafH7/iAX
l9GE41evNiX+dT2fhVl1kyNFHaVxFjB+rtEBXpw1L98afvbc0ydNrKVnlkw6WDsg+ABwhnbltUm8
tAzmdAWLJvDjgzqNHyq7LAPd5FZI02F88KWdBKjUk306TMOhTdN6x32oYPTmBHZSJ/s99X63abjV
Hjxd0kMVM3kwcMXHelpu7k/Q0lUBCiaUcQBSwD1pXn+t9LUYCUXcUvHgSzThleXRo+gLTmqSgJpR
rAGclzyPem6B4wcNmGiDndnzJkYnUrJo2B2H8F8775W/+Pjrs1M7UTqYWYxfN71mp/cvRfmN2sc4
BhEP+Cb3Xf1DesmGeehUie7P43tD1jzSgMAJ5OyAvIeU9uyd1bHKH3GIWNRObBsXDyBremlNP7Qy
b8uN7qUrfoMuxxlOg/jEaRf4l4k+jDYN8VRGtN8/pNqeFFCD60+gRAfl9inJg5Kscd7cnHpUlAHH
Ukl/IEJuehC0KXfqNCcsctwRdP08HOInTz42mnbgdf6K5Hq1cpMuPbMxBqTbUUdBMWXOT5BaQ+P7
2oCZkYncp2LAo5+iNQmyZVOYC4OeUtx7wWAM/NDa9vhs5GO5z8zO36AcaKztEbXDbhYKzgA9Uyq7
PgfVWB3Xu4IwFlks2XL90PAgTo6Ve6pIOH0y3REKiM/Fr5XtoZb/xiraMgxUIEFoYs52JjJkYzt5
FYu0TN8BWF+DpCL5TVMWeIn9R7ChDPngfS+qXVENAfGSp77vw55NuP3J1wS0bBZPDoz8bUzIN62S
xyw5LTSjA3OB1y5I2Wafx6Cs5WhDx6Ke9d8RqfohaUAfYXllezQYqFDMwgM8TBJrS7q6WcmEvMcb
89nBSqB2A+Ivxf197RVar6uIV3EGZtIJlKF8KJFzzL2k++bjvfPYcydW3SwT1Clxng5ScpCl+dJs
jm2eGywY3YQ9aFaTfGFVhzI/NpR8HAyL9ap6Bv7w0iy+3V/Rxfj+HYQO54l2jTmPgpNrCWeWhn1k
jKfaHo4Oj4O8QtjbJ9vyxXQe0jichBWCvmolSljKTuBxAVYuRICgm59Tf+lgzauLwcB8fS0eaODh
PxO167WUxP9njP/ZmV2fbTEUbu7DjlP+deOn1FNKHp8o+zYJLwR+Yes7ge41z/5apH97TeCUKBp2
RY2D6Z15U04bXrkljksGOCI4d9z0d7naxbBmZHYXeQP1kb/GbWFEyVQH8rWJn5LeC6Rgmzw/lPTN
/ObajwXiTQDJNjWCULISLahg4Hrj43UImA/wMeh/uVlIbvPYasce16FFd2YpX6W2Rtq1sFnwEoTu
AXKAwADgcF8fLhCJa3IQJY/0MQ0L9L3Q2grQSnLMysc0AcGfO4Zc+1zHK2O7jfOu7aq/f3h7a2nR
A18Ju47zMInToO8tf5+7obkGHFtaR2QFFYjUREPqHCJX1qZHqqTiUWP7eDulXRwS2+Toh01W0dq3
fhyDwjUPd4iUD+T0rgclBtKBIlfwqIKIa9ZaTwyy8K7q5ktwXXF2YDl5MGLQ1/rVZcXjqFhsvllA
2QmSI/AjKhTTtW0eTyMf0BwW+YDLglkAgYarpQ6wh3ngoydz4GO9aRwQ9eZNQ7fVkInQG/vmWDcC
7MQQ8V652m+CCdxlULt1LJRHgKqZpzhieDt77DUemZXxAnTsJ0dWmH/3V22Px8qqDu6w5vnURTSf
A5XRg1Hw+OLwXM+BbUhwVfQ1j2STb90UIhAOO459hDS6wcdNj9AahZiwAKNvNUIKNJ5Wxry02dBC
ptK0qmfNmn2A2aFfBNUnbDanQ2RJHXDuO4gcIAy4Ntbb2Bw0Eh9MqU/5cIDytqynQocmiqyn78OQ
I1T4m/T0b8L00+SKUJj9Y+b4oWaNwVCUD420wiR1Eb9o+9E+DGwN+bU0dhSKdNTCUHm5oWXsCu7z
wqU8AnVKoFEtQCVWsrWAcWnY4IRV2VuodONNcj3swqKQiECuJ3JiuW+YETSa/4dZ7AC2gu3KkVo4
zsjRAcKmFtRCU+61LYtrZjZ0voi8mGy5xkJNehFtRTCUyM5NkrzWNQFRNC+enHR33/iC7wf23Ndw
fNCjA8TUtW1UHWoXxJACWLfX2vk1uisRysI8IseDRi4DYEBcoervH7YPM7Rq0KZOROigJgYQHdOT
QZ+SNcDSwqa4MjPziKnVdczWYUZ8NTfWpXu9P0uLPw8MPJAMSMWhPn09CtGMZjd1k4gomnA0uh1B
TQ6Br/+FEYSeyOajwgxew2sjjeZmlAF1G02WCHkKiSCU4Pt/bWlTTTCA1/w/K7PNxrvE08cOVsTG
Clbc0uJi//fb86qOlskWGgdYhbyUO5eSUDP/cuOHl/5vNtUHO/OYKdEyTnvYmdqjF4O4KRGBn+9Z
seZnF7AIaraA8oN8AXz9PHVPqi7v89rA0aRAP4A8x5SoH5RBRgBBCnwwNYNXt9oj+kzfpPT293fE
8nz+Z3227WhWFT2HQGoEHZ7QNJFidECCLMEMACLq+6bUss+uNLRY4F5HyxBSRvPHTzVYWVw3tMHm
c7SdyQndE0OClRtwE9rrDFyQhqZ068snB4C27X3rS+fLBBcTECi4TiHKdb31gfeq9RpNQdEoPqHX
ZkdlHkxjvWJlIQmg2iwB6XqXVQIi8NoM0aumMxzWRDzT0f7I5a42jR10ux5so9v5CXlk5QEUSUff
6Tb5ZO5smxzuj/T9ZX8z0eD6hMIjGqVRP7v+BsMFnZXuiSYCf/g35j3ZwPVrRNuOPg0gL9kh4cIq
srF7IzDcpgq4zh/JZB5Skeyk/aqna8mYxbnHAwchK4jCALy5/qA0drx6AKd2hFaxyc4CiQbqdFpJ
eKhR3Yz6g5HZzCf1iF5QXTYRIdN+dHjgjc+m+OEln3QNPC0rC702JBXDfrh0vDQ3CAVmLyItQ3tm
VwSjE5VGvXZols6nehv+36mbh2FUIzli8SZq48CqXn1vClrja7XqhtTtdTt7aG2FNBZYYufxvtSY
lXZovY7wSoK6kbFN0iMon4JGt7ajvTJ5y4P6z9hsg2ZlbZd2AmOV89f3vyXeG6rWJpLH9w/CksNR
xWrwcwAr68y33cBrBA3D2EYc7yOt+iXtrxJQwX7Ya8WrkTwU9df7Bm9PvwJY4p0JrA0Szd78OZ+Z
cjJsiMYiaudh1lebxuYBR+MFAPa+dige847v7SILbCBt/rUZGszBCpCiuv2AHjPmLcremCRZUSO3
Rf03BHS5aINGGv86p8irgrgebXYIJ0F0OVu6pB1tbXIcJCy6/yHty3Yj15Vlv0iA5uGVmmq0Lduy
3X4R3JPmedbX35DvOXtXsYQi1jrohzZgwCmSSTKZGRnxPO3Dfa86WuAK3FHKBitiIVdvdhlljYok
spTr05lXKuD0PCHozVGOSS2yANW35bfVDF4ga88EVs+gzietMIIkMPTKqznkYbRRrc1Mqw9TyHME
bzD5aZQSNFHgobnL9aJ0RU7kbD3rJaeZuyNuy5ogxTNa0Vptv+9SmzMANNn66gcej47YDBCCptEQ
VF5kyunvZnlVWcxzNzt/HfyFBWqO5yyBylsCC22M92RVOBLOy0wh0Jk9SyFjOLeZtmtrdPzW10rY
9C2sZRVaUEHfLSedCTEyMy31M18OpEF2sUsigtOh1oTd/dm8eYpQ1qmF5rpxybpFqzyFC0CHqS6B
GWsVCy6w7oGrsxRWAN1C8QdHjwJiLepuQJCjDwHGqOfuUu0SZTdw6Jzc5yj9aYz9uDmhuOYhAKUi
7LhpApeqOemNKa09BTQaaDz/rTUv9SjYVQr9T6vRBLudx26tudkgr/Duz+dtzm0dKmSGcGuA+RYw
jOuhFjOIxfIGExrJ0DQp/6LnwSrl7jVSSm9KuPOgyQfw7jyrC4ve8+YO+ba89jmhZxiJRSqeW8oy
F5Q0rL2u5t0OtFncV9MaLgjp9vfHuLUDAaoRoLAFKTdQvl4PMYkasBE1SITwGRTNw1qXzEhvAJNA
NZGxO27dE3sLzTBgulvFSujqxNDPg6yXQu1lS7aYk1ariCo6lhYyywoVupQFpwxdrNbeJFoBR+ra
uj9hGy6J9OQ3BSGegKhTUv7PZZmK+02rvei17RNSTjoZMxfU73MkmWrgTLWj5w8Z93bf7o3aIGpO
kL9EzL2ygoGrgzrJpk7WEqGN8ZZpRGBlIoS9yoSAKeYrzgXZi4hqtJqg7T8drRH0Jei1hRoSGiMQ
HQyZD+AuKBnDpnqW5Giym4J/XUBPvZuhkmqO/Jg7OVc7dcAjKpL551IOo3M6axJIlrIRTDHy4MSN
DqpOjWsYjrF++fWJso4MGxwFV3Cq0X1My1IPupRFSKFIjZ00kY3mFqcEFfkT8n89lK2J2A/2/em8
PcUubap0kyUko6DBtYSNx73nfvppvPUkx5uBcX5tOSMK8oYKQlcUTum3ioImh1TPK6Q9oJdoDjzY
CLqFrxlvgxt21dU1wOKODiPgTfAuWj/jIlzniqYEsVHZeKJyDKPsfZpbE2jslRofySO3qxJL5QzQ
qY0WDz3oMFweogVNkpCm0uNfkprDV9AEV5oVsr1p9liNYCJAIbuqP+7P+u2xtn4o2luhOIFYnL4f
UymvUNrPGy9PX5bpGPoB+vIERrP97ZUPI4hIVqZZkGnSDeiAK0yLoSMjJwZPdbeckngw+0g+IONs
GRGDWeH2/ISxlQUQ1DmCCuGO66kvAgO8L2mD9JwGYFNa7/gkQGjF0pfYNIMyIdqv1+IPXRyJOmxQ
seUbrwPNkbWUeoyCj8TvwK3AonbenD68Y1FbB9YSCbvrETUSiKImWWi8VjzEBg9arl2ETrIsfA87
xuRtbXxUfMAaguZ1FGKoozSO6zpMwMbl9TH3O191HPByHgnfANohIFPOV+98zQKTbhpF8QdNSEBO
o2PsenzlUoZocUBOSOvdIABn7RATkLuVpoQYJtfctP993+lvO5axPXGz/o9FlX438QtfilyhwiFd
YZ9x1rtkys7spNZAAqs0JxNiAXbjSi+6GTCOua3FvDRNuWcwql2VLxwWkwu4F8WovyKhs6qmzomW
jwUINiSdUeDaNAkZC2SJcBQhVLye30arwyJZ8zN1upftDEd4J6Anww1zZqvjTd4fEwuOUVA6g/pm
ddZrU9BbEVA2RFJknj5jBNtmIjtiqlqCso90xan5Z6Nh6ebcMOOvhy10F1ZuU5wvCGmujVZhi4xn
HLWeIljlZ+2X/uwnj8GeMzUbDLofImdpLHbMrXsE4Em8fhF4Q5OFsqlHYicJZd16QF0AbNNZwj8l
a/0eFY5MMNQgdY4GqetR5U1YFrIwtQh1n5Pic2p3GXojjMhGJ7gdhYUpR6wk09YVDApHoJhgFZHN
6kgXt5bOpYk8NxLyZqFy0D6SsneF5wycziCiecOTkRFlsMytv78w14ZZrwWB3Hp8O5MAyjFDDaql
tPhqpLMgHivkMe7v+02DKK2i/IcmjRvEVBaWGtdXQouqlLI4oZ5C4RvC6W5aFPnOGKfOLjvUxQIo
AzLO1a3bAhHimqhBbRWP6+uh6o2UgNlQxcy2/RqQRq0TaklulWGXWfcHueWZa9PVSjuCUi7NhjtE
9TQ3Qdx52VzWdjeKBdFC3Br3rWzFDZdW1q+4WDtJWISUN5LOU7OAxIliy9FzGPpy3TDWbNMQLtkV
2wUaWrrapnaDYnRB33kNX5siF1nS4MfCe2ewDG3MGyRsjbVhDFh4MIxdjyiujCbttGjwxDxZbD7t
iwctCFMGeGPDERBk4bUOodAVjUwdkEMWjFE4QBYC57wPDJC3RFDfVCL3/vJsmEFSbm2CA/kP+ump
N1eeFUYjVVrnDXFBUFYnmDVJYBFJbVwswACjtRUibHAGuoV04OVgNuK89yIVgvFcXyRmNbZ/B8Ar
nRxNiKdqVFvGobE5MiTOEL2t6Sm6dz9NclGouQg2459d9CjlD1zMeNhtuBwuEdR2QSsJNhOdOgZB
XdtOOgBvXsujEJaNimhxFfCjPYQNrRaQNIaLb3ieBJAHnvuoxoLilvIJwIeMWYyU3itao3bmTl3A
kgQa1vsusbVY2EOgP0a9FHVryiWUYNECNR17ZIlA8hU0p3JRTOlZqCtHz4rn+8a23uRoEsORho2E
1DB9lbTVwEdhrIyekQvTQ9TlimVwjeihG1PZcXjPmlFtgBm05kQn42PxMIjq4DQpmLjuf8nWsFGT
Qoczgp+V++l6W9dygjq3loye0KmFK3PAxTfCZKld8Sqq6eMM92Z46EZWHhA75OLQ6o2eMpDqXps0
2qptDZkbPHWJcXcCoWo1Qhw7RpV2qHVW5UPfFbyF2IJ7wH1THfPQQMqCR9MIr3EsNfWN6Prqa6ir
h0MyaRpGdfCmjq8sqQw6e1ANzgR5VGFNqRQf+kpCH1/f9gdhCFnIoo07F6giBBPAKq+En5R5o+7i
Ms/z0Stw0WqN/qm15y5XzaX7u9TLLgp4lkz95oAvLFIHORoxDYhsw2IWQQpr+FH7adDs1k4qEPtp
pzl6v+9hG8cF0q7ovkZWEJVe+sIt0XFQBGo5eQvofAtvNCYSzMj9sATdN04+GTk6tDWjaf+2507S
BkWBLsXkJaBH76GAh6rcoRA+7o9mwwpKuTJ6lxS0HYHr89p5deDumkwcZ69RtJPEodc4lDOb61oW
V87GqYfbFvK6wFCiIZhOqPJjFy5gh1u8ZFC5A3Q2WquuxJoReN1aWYEOBrwPty7+p/ZirY5zDbLZ
wePiEgDNhsgsONnthMEC8LR4vKI1BbmM6wmro5ALwwDu1s61bdTojNC0xIR+MOtYWV+G10m51RBi
IMAKENvxlKEUYekgTN3o8fOZk6JTXYKYcUme10KfSKrlRxH9CcZf/cii6b51cFSp1neIDt0xXIjU
W0eOM1EOsnbypl+xYQ9APfWWIDEuwa1pXLuJVKS+sWAKtWulcIgEtNVOXjPXUOju0MRcmp3+9753
b7gDgPgokkDSCfzNtHRVO3DQI4c0useHj1WVkH75ed/A7XEHV0CnCv46JGrwzLj2BmEYkkYtQt5r
tHK0q4SXkUNRpyeg+6wiX8UPIQRmT6OSM27cLcM6spp4vQF1h4vn2rDWKkKWLjEPqL9OmtlRJ4ih
cebEm/EAbELG4t7eWC/Uf7FS6IdFppPuAIv1IB3lIVq8euoJP+7UdCDT7N6fzXV3Ui6PbibkDHFQ
rL1m1O5NkaLCmZAvXjnv8vZnJMlmCl1uvKCUkmFqw8lX/SmEfeBeByE5lZeZq2IaJaNZ0KmhO1M2
PC+jao0QC9S4ZX9/VBtOKEMIE+lnTCC4sKmQBPngRo/5gfeGPDNMrecjq2lqlgDzxgKhPoc2aexZ
POrpHH6gZRBmMSbeC/PRLDJvCWtTY7F2re5MLRAQ8GD8hc+DhIxWrk7jhusCTuK9Orfn5ZFLdRNS
UFAudyUJLK55YIv81/3Z21goEA2Cvx6kZOArohcKWPAgTRWO9/pJgRxTm4NPOBkXkqr1vksNnrFY
Gy6Ikir43MBNBj0UmrAiEGpZrtVa8PKHBgpotaY5gXDUgWeaChbTx5YtkPGICo5A5ApoUEzZi0bV
BqrgIRMfx5PVTrEZp9FjJR7Hl/uzeMsbA8IPkB1AjEA2UMyl+fCkWeiTJmtFr+JkN5jOEReC768h
Kog6K/7n3BJw6IMgRnDkojxnQ2DzUWEvY7XvI+GhCgeHD4z3+x+1cYZdfhNN6dkraJ4tp0r00iq2
l9iaAodTD53s5rrfyx3rQr1NVq7pNWTXkDTE6tI9mlOkLyjrprzHqbsszEkgvcZNZoGLTcsfUs5H
kRedms79MW5sflwPEBVblVtvdbHjspHHTisEr8vniIzaMKFlNpAYp9mGJ11ZWTfRRXpGy+VBW9pE
8NZxlQo6t4QOojOLGYozkRIGq9yWNSTUMY8iXj7oFb22liPlFaX1IHitADL6yhSDM9qCp87KW4aH
bGz+9V0lrc+qldRlPfQuxiUqacUHoSx4caPZSjKk0CtIBrCsA8JaZKx09oY/InUi4rQxVrA3XUqq
lbEYlTkQPGNsrUANH8DXkSivwvApcNC4G737rrHxcET8iJ4i0BKi5oqI63p0Y6OlWZEBNSEioVYP
r0v5Vyo6sxDmvaLYU8k5egCy6vRkpMZpCFgM+xtlkTV+RSIXly0iZvrKSLQuU/Wwxv7Lf89J+D6D
6hHiKXuuUw+VJpEZMKS0kVxETk4i8F/tNJuhOuzr0gO9oR870al6Rsf5/Wm55cXFsYs5Wdm0oCWE
9b+elj6DPFStIXlQdo0lZbApPzW6J4xOpv9IkshG6l9HoSr90xskROtEA5h25g9gtG75PyBYPyXo
MQsM1odtoFHWDwPIF9BCAwRN1HplQDaEgIxhvvB4maHulISzlcQV0bTeDnudzDIIXrLZbZnKahvH
iIZQBXleFOkBSqHCFaEeM7nTR9HrewjgDtxQA5nOsaocW9sNDVkghQLZy9pEej3z46gIBeBLoifX
b9OYWEq7IJUhOUHBYkvbOELWvw9gOLBht2dxm8RSpEu56BWLZKV5aAHtAqqfkMQg36l0+75LbVtD
lKyLCJnx2L0eVx5OEvhOsHB5omtOreBZE6IV1plAQEompCz+cmNU/PNIAmqyIPJCoeobeX9tNFbV
NNK0WQSo4k0pNAvwaLvnzmPXu2rByvpsYAxxu+BJivB5fe/QVCRyE/UdFOxFT+AWu4SMZA8OGTWU
7IWfLRApmIFa7dT4IYy/jCo59OPvStiNEihI5pGxgbe8CIkRUBPg/Y3mU2q2J3UU6kVcRE+f90b7
Pg6vifYys9QnNq3ISFloaMLHjUOdEsIwG9rUgSSbT7InYZjOUpOXrqJ3PwNDZYFVbjHvOJPWziZQ
7qEucdOyNatJXqY4sby8Rea7cY3UASLcUdr0MPHtSxg/F8OvyrC7XiaLwdti1llZruFnzdJqVqfm
xtixQ8FGjcZlpAZoebulGKciKTLZK3PXmEaQBOVEmV7BY3V/39w2jwAndmmImuQwUKQim1IYko/c
CIRKmFpzD2l3YzpJRfoy68/gNWmEfSFCzGrJ3vKWYyizbbxr0KKNQAP3Ml439MMz0YalAp2C7C1F
ENpxVw67IGl4s5TRTnB/uBuH7KUpGhwDWfGYr5NJ9vKSP3FT9pqCRfG+ia2VW3tTgPcDfBPvTupQ
AIF+lcey7PFFpzy3Ikq8+Vhy+wma7Y7MrgJs2cMSIpOEVyH6Syl7BfTWlBG7xxvmwm6UzlI1v1Jk
K+wYha6tubs0tH7IRaQm9Hya4DzA3NVgiCliMure/anbcgRsdWAlccKhiWD9ggsLet9kwyS2iodi
UA0xcg2waQZwaWubowDwXxvUdEEiqtL4vFFgYLLnyozavcGlRyFonZnfVyKwxEv1YGRWPz0ZynDo
m8eq90feadD0cn+4Wyt3+SnUhPIrfXkO9ARuyMwuxdZcJzWGJIvBuvU3JxaXFAJ5qCsAJ3c9sbPS
zngzYmKzDFxgBYigfDFh5GW3Yl0kshHVoVK9clNQRgy1rkEAoClekHdZRlKhRZxZKUhtas1glYEU
nkRheB7kXMuAdo/3UoCWlLLXqpMuR6w2g83JxcWMzlgwFN8Q9CpGIZXFECje1LtFfxzak+IzHZZl
hLoHwVwXzDXoDr1ShEzWcgyipyxIzH+3fheDoVKBcQ+MHT8YitekFcmTTxmMiQPHiGY2neTCCJXE
QiYtj1NIcIDCwhUnSII8Q+HnvsdvHSEowf5nUagNXvZhEUYNxoG5auVfo/6PO6Jxm2HFoWZmgGhE
oK+SwADEhjca1YuMX42wAA76Y5F6vFr/3h/IxsKjkPJ9vIM484bSJABZ1hDLBexEoK5qoWZkQ/+x
scs0rs9oHWONayu5s2ZLUYtCqyeQfJQHaFXbNQkfq97I/xBbiOtoD9p4LNriIYtCUwUZbjqrT7Hq
JirJFW2nd/vBl1PwJdkFi+R5c/DIL63RCdR36RRhL5dLUoDzzQvwesvLZ64JLK15MGZWr8eGu0C9
97+GqO3VN71eAeABd1FDgsor6Lz/eegBR0HSBhgiZNrpEnqKAj6/BOs6ihOpEqTVgTkLnv+Fs1wY
obxeWfGkUVirXiOeZu2k5UdQp4z/uLscZMLA1CBji6o4ECmUFTAkd3pQ9eq6fVGmJ9i/4C5nXFkb
KABYWV8hPCougHSv77CLK3qoukiZkevw6iyZT6MS+Bz4y6yhBthLywoeHPoGaAbxWqr2wqDrbrqk
IBsHJit17s/qxnGFd6UIuAqumhVoev0lEtC6czlkmicYvqZAuFt1amahbNPIKn8H2hkA9ujgao7H
aay1TkPKfQ++J0k8Bu3T/XFs7SY0HPzHBD2OPqxSoYQJQ0KGLRK++uqjz9D7IjAg7CxD1NJFQjSh
mabWPKn5kUa6tQx+2HtDzyoDs+zQcQAXqLze97DT7pdRecnD+aGK4z8DzwhIWYtDPV2UQs+GJig1
eDxaWyfSRjrEbf7eXx6GEfrFEI9jFghlpXkJj1Iz2o+H+JAH1n0j65RcF12Q+0QBGA8glHDgzte+
rPVdoGazgbQk9FVtnHuiqaazZDflYpgxujaiOIx2kd6x8qHfld5Ly4gFUTHAAxP1OCQJ6cpVBv3b
cuqCxVcel54Ega1DsIdkL9lp2C0fXO22b/oeaN9jrpvquT0nsjtNlqaACQ6EAocOFGuV/RY5OWiQ
vX73z6bl++OAJFghzhoyhZQnheXEa1k88H5Qq405DqiolUKqkqqKOCJOQUXSpedJPHG1fd/yDc/a
ahp4XVTb0AmE/Cl13xpQlwcb/Mj7UUJEb9GfJ5AofM0/tUOTuobgxCAR+jshkWVKEAl9iF+jmBEr
0Y73/QVA2CAhCEYSdO1c+4QMRfQ0jTXez5RsxGbNZyLWgmZWwRAxIr8bvPVqCwcpEo9AMeJIpe4O
Xqn7aGpL3rdK8lmTz4/e/mw/KnKo3PvzetNhRVuiPL3t0Rgs8Tnv52SwFJKSkqw/9TZQKTvVNQg6
qcyaSJYTD+RQkCfF7WPSv84WY19vrvDlmKn5jTMNHN0KvuSj/P6Is0D27hNZzNY6HRKzYKrRrMcR
vdUuDVLnb9WFdVdI/99gZ2nEGgZi1eY6vsEOTdNETxnrut5yokub1A5K2lCUQqiN+cez8/On8eAe
QsvkycuOcRTfpJHodaXO4njU+n5tl/ePg2Mtx8qR92ZuDWeLkSLYdFWUFAFBXHubFJr8X0nySh9Q
a/VLAir5z6ixm/flOS2JGhBzJlFv/U7+3Hda+nRex7byleIYQI0a6cjrnZglAchV2on3HYUzhWdu
MQ+eyGJxYRmhVkoVB+zCDEayvUGmE+jZBjAOEINx09w8JOjBUAuVQZZrwjOc92vZKd+zH/JefwNo
OXoEzYBmZ8eyJFpsgti60+1II/K/cRQVyncgBVv7V+irbiwBY87nUfCtnOD5n8qklsmcOfrHg2+m
rKB4PbjoPQeuQA1lTIBxURi4XjqkJHQdfZWzz5UCyN2OQs47953jhiF8ndBLE9SJVmvQ6lw4afaX
lyAlb+nXpyMQZ98cB7I8A/REjDNYeAryYO92ACmR3wz76010b4jUOVamHDpo0eXhgwOjsXNifb7G
dunqVuym40GFZRwuOw5nS2Arv1ns76wJpvYGL0xjnunK7FfZ9KCr5a7nWpaawzqCeyOktgaIzVQR
ldTZF0Mnajub5/d6VTttUL/en8tNQ9/9jABBARtC7Q2liRR5kZLFFyIfmtFG97dcHJnVPf3NYEuP
B5UGsF+sDY1QQL92SqiFT3mpB7P/JhHcA8LHbH40H9bHo0BeJ5KbQkiexx+xadsVMSMyH1/89slk
HdlbV8PlV1ArB3q6PGkSbvbX3nvlzKnHkUU9sTWflyaohctiIa/zAgsHcQeSgjxTGmfS9KdFZEme
3bxL1124svJC8UNWV77D6zntYkkspyJe/GSvfOQ74QjukuRnvs8rkkES6ud9R9kMmy/M0Yx0Sj3q
UZpi8oae9ObxPEXWZDmFtS9NVzNP9mjZ/o/g8f0XAjbb/nrxwMPFcNabWjU1ZJodfszjMJeXaPHF
+VxrA4TYPV4HHflCxl4gSvuF3A+XxiyMzcaigq4B1y+OU2PtlrueaVD8hmkq6IufP6hvQKAJTn/Q
mmPpJMsekrQPCeGgrndKIQgbMsKZG+pwDBkKZ1DkATkWiABp3KqWgRggqXveH8KvSXwps3cQi2Kf
Enn5yuPOXcanCPW6KJVfunjYJ1zg1sgxah+9Qtq8Qyf2rg6svPuqo9JSwr/KshD+875vfD8NqO2N
MAEFK+Qf1z5CyhWXRc3EFP3Rvnw+fwgIqI+4F6Zfk4P3SoZYpWys4iE0RWK+hJb3dt/6lldcWv/+
/UWCZg7BxdIW8+JP7aF/HjWSa+8850wSGtUs7D6OsSY3af91TXC5otDFr69IOg9TlPowDIK6+MEE
dmloxYSGHcQB6AcfQH4zyBGEEtQD/5qLtiixCJpuiuLf1gVU4BERQhGKJmVLVD7uo45b/P7Q2h+T
Y5Wzm3E2KJ7NF2sYCYuebXN1pQuD1LG5zOhF10E95U+1QirAGbrRLIcSxBDW9LMHq5aemU0BfrTh
VxgCV/PACY/cSmdvhao7ym4T20aPbIUBAlLG1lxN046HxDekFEDZjh52KhJRwcvRcXmHTxPIpw6m
tq82ZeRLN00Au7uuuYbMK2Wi6YLEaAZswJyA7GDZGf70lvn3XXjrjaji8v2PEep+TIHj6FQRRqBJ
bolmaSLj4uJgVU3LWZzqVOyVkzOqQL5ZcKjOxRFQv0QH/licY4eVg9j2b7TDIf0OUCE6Fq/PO0mo
BjHUKt4PNflX0se22O6bMbW57K8cvKqjk3B/esjcCyMpFOv+VGw9q5BqBYs8ohIAaeh+PK0spkRa
at4fJ45M/UdM+J43oXWZZod+grpnNpKoEJwSMjNc9ZYljOTk1nMBTRAr6SEAusAnUe7eZwv4qiKs
RZC89OpHVXmq27/poRlFjvwqv0gTuO9bHhTnbguSMqj/9Y/oMWEcMuuRSXs2et1XhTIcqzfUDDgE
KjXOVN6HrI3EP9VvjWHF+zay5MZqZkaedCMwAgwZ+SbwjaOvl+7s1fR2kccsFHxBR/0E+0iSSd8y
3kFbt+ilEeqSmOtanJIBRozWndS3pCFgxs6HD4b/0IDY9Xi8MENfmOlQt6LMcfCfWTM140c3vOXJ
MYo8XTlnkz2MJRH2921uTh/ACKClRwgt0UTB5aRBfnaJBF8SbeNhCBl/Xt46glaww//8fXpIHWCp
U8+Xoi+FIZhGW16OPSCCK9EJeTUroLC8QCEG4JnlSxibHGzbyH+ScADtuZXgqTgR2RhwM8lhHBvO
OFeZnSjBlJHRwPvbLnogMSepbHGDgQsI9BFdjxcNJGqgNcjrNXReq6CDykQ+culvCKP1nxEqnkDo
NAtuBKSUwPgM9c5BMoulM0QT2sIpBOvbUShcQRnGzgQ6AznWhcNL2CyqXHnkBwQndi5l8lspFLps
zUCut6jjAQvjQhKwgbaVPMdgj5HkQw1oO5oO5WB6kct26Jz7y7cZQFzOL3XetUOZGzkQ4b7VARpB
tF3u5shQLSbAzYV739jW4xkJx/8upnh9uPKjNNfckAh+cxIspzUHK9svTrzT/zii2T0uzyLpHuaT
7vBWdOxfE5IxUAs3UNTvHXLxBVTVuwcluKrUq7vyTzpnc6Dqbh8V6VRndrU8hbw9VTsdqplZ4/D1
B/oFrUEtLDnw5shJu8Eu9CcjY3F2rg+jm/Pu4qPWV/dFEBdBebAuVZwOWWvjEOIXMwveRVLv7k8/
aytRt/ncQoFnrmAmnEkinbTIHgxXQtYpbxm7djNyR88ZeMMRGoOeiJpmA9pSkLLBQitEGcwYGd5j
/DbsezfH4ZqQ+sSf5B0I4HbZIfHGn5WZ1Wv2mZkQXb33dmb/+x3UzKZVVJR8kAt+PljdUwctraN+
KhZim3rzfn92N2PTFYSw9oAL4C+nbPFRNvVzWQg+P9uqG2Y7AZqSgmV44cch+NU+VouZvzCWdDNc
uTRKrWmw1Pk8q6XgR3tEaCCnUtcpBpK5tfTHwW8qB+rj9we6eZcBXY6Wi7WpxqDiNTGMoFfcVQIy
YOKhBC1pa4v/lOjje5te2Fhd+WJHhGHV5pUAG5xk8p5a2Hzhl1YJQPbMCHE37y/g9nBz4e2GRqFr
S1izQmnR2u/rmRtkPxX1yJeMCGO93G+cEBRiPPrT0B5JT1hXQp13wtPRL0sbXb8oMSXhqVIJ/wRx
nFhh7D2WNWrq5ijsM6mEtSZwJ42Ij8GaEkk784XVoLZ5nlyMaz3WLhaJX7o0FAdY0jOrQzgcPdWJ
PQw/gau473Fb5yOa01YSHZCuotn42pDYzGHUIYTy479pSBy1i4mQ/Ch5KGKr/+Y+vLRFDapElmws
+kb0l0cegYURE074JUFF3YDk42NzqFgZli0HvDS4rufFLKp9rGizAYOpPEAmaScpH9mf+/O35RIX
Juj0lb4IQwkOMtHvTTm3l9PncCzedMGKGLmQzdPo0hAVTFTjNMzgaxV9pV72XKhDDvMtEIEn/lqw
ZnX4MMkv/Usd9WSKVYbfb0Yyl8ap4EKfSvCylIXoR8ZhCaByAqAWHIQUXmHGFWNPM4dK3XCBMbUg
S8ZQW1DDd2aZ7cPqiWsP1Skunxd+MrPOiftdy+qz2LxmUFGBQvXaQoUO1Gt/kVu5zkX0/fk5dDjW
TI+la2jx3zXV4/QKSediP3WhrVcWCE9UZ2H1AmxV5NAZDcyRBFZnqLNSG0RsSy7AHkVSrjOb7qWo
zNmCbrAtlQchcXn11Mr7SbaMJyNmPKK2MulXpqmtwolz03V4vPrKLyfdKc6yx/ZsThxZrMxxODNA
eycYic1gr3nyroxIdhCPIk9E/ONczpVPC2gLkUK4v722LsT/zgiQQ9crkihtPiJRzfuoIRCkYj2N
kRfY2r8raA2a6+haAETg2kDI1dUUjI3go71zdivozlaADpnhKxKwjAB5MwUBCSX0RiAjg2Yyannn
UumyUJ4Qi1rCz8B66MwDqkleYLJUxrYGhcsDlTrQrEBbj9pA4LjK0nAUBB8olDFFD4BRWkCD2+OQ
rt3UJO6esopJ7bJOFX0XA2kOUiCgKqEYTgUvVaDxw1zpeIjvcohnAMVot0/KW0DyJzt9OZZHVmy/
VaqAfhmoHxExGaj+UBYH9FEvc2oIfkqOzek8uplGascMLfn5vhtungwoTSpQzsHg0IV47SaQaUmj
qA4EP54/R+4Pp+3H8Lfa7gu7cpvEFMFOw9tNY8Y/kvFYC4xLenM9L6xT4+TkdjaCcrWuHvvSlb/q
8D3V9034qCBDzFLg23phaGszIUI3POjBtXw92Clu8as5Fv0ZmENTBLTfIPXyIRU2eN9JmyJnZDfn
It3lv9rafgEFSonkWVntlL2A1u/wbxEC9LH8uL8GG+4F+M4KSkZhBJxQ1AXYLhBiK3Vh9qFxTpYa
lEFQNL1vYmuHXtmg7rl+zgdVREupDxYmZ+RyR+bkk9r6Y7+bmnMSnifOiiBDWJWjU9aPQvN//gJq
6xbNLPZLihp4OdtxO7gNmG+zVrYnRGdg9u+C8DjUEgFTEWnHyZGNfF+3DLzU5kwLIrLSABfgLUK5
Gxq026mf+NmfpeFzAnMzlySMxbwhAcYrREc29j82qLhT1wAErBfM9OzObnKK9tG+tT8fQ4J/bkem
ZySa9vKjSn4cXiAPbt1f6K3aA8xDUwxAhu99fe3iSa8IUzah2P5x/vwZktLkzNztdqnposjv494l
I2l3keuxxLbXuaMOyUvDdM1v7oDZgO7Q7PeL26oPWv81Fh+Zynh5saxQe0UHbew4NPAiCMdBrq7u
n9pc3y0J0m98zzn/ajINZLfBqIeDmNo1VfS/k9mbnXU+PxZO64KjgDwTzOYPnfT72nnxfrNajLfc
FA8/IJQMXN83uuXJxCsztACBMVAPafgsqqxWge+Djl6sCwt0cC9IE5rnZFjIyTib+ll10X1DHl/h
nBlJ3oyzcZ7MjvzKzQl+G5PCEu1pH5mvKLH8eSfcoXMVUzCRaTc5iYysXP53Avje91HLzGWdEhYx
vg/AO+QXkfXLnMQp3fIcPAX73HTtBz+xU6dxcwcqZqQwR8I5hYmg474LbN3EeD3+Zy1oJpBcHw1A
IJbFB/ZQNgG//oR26Xl5mJN/42yXlqgDUtUaoa0N1IRzDLldJx1D1vcR6IkB0PkRol75gigRHR1u
Zt4f5XcweG++V4+8eE+mOE1yQ/22/fkKLntSA3IZ7cFOjJ+w6BN5+tU7lT2Qbvfn9A4VLfKCVK8J
BTyrPTIRQ5vXFYo5QDqjiI8+Hep7ZLmVpCBaZsxF81qmu9LT/x9p19UcPZIc/8rGvuME1zAK7UWo
YceRMxwO3QuCFt57/HoluN9pZ0DEQHvSSRHa45KFdtXVVVmZelvciMIx5jjdNxO02Ye9Jq+uz8Pc
cxAMaH/ZnURDiURqpYpgl7cgMv9Ufjoq1WLTXvDSi3ZGN3c2343fCq0LdWbEd5XJrnX0Jminln4s
DGfOW4LQAbR4qEni3TUZTuMIPg8yNBZmyPvt7X1urSA1GejDQ5rgHrCdm4XX1uxxObc4GdjgoibD
tbCYZ/uEVADuaW2EdOKK6M3W26nkBr1vC6OcKWCBtgIlAhRAxwbXyY3LsKIEBWvAIneNjtTfix9a
LpTPaB1qSxQCswt3bmvy0vGRF1b4sMezraa7p1YBb7g87HSDLPWaC6OLmx7JkQQL9BcICRGtXG4R
xesdNW854K1ZRautXN6CYnDPreOVRe/Q6kTN0tS+kp3i0sg6bIT7B/HmQdXTEq5waVXH4/bzW5CH
hFwACEqmd3tQDkPCiRj1LnhyD7LGrbXKAo8N/cLhX9i03/Re14xNfH8rgy3XLcbl3Azm24v5Ulut
paxNbN27O1VraLTZ338aj8Zrrj0WVneKNDsyVN09Lr83f5CjjNEcErAsGmLRNk2meIm2U8JIZVAL
qBox2fRhrBdqBPUmIHiMEij7NQT3PF0duvSWZVxcVk4vb8JESh98KWFXBFU6K2AH+aZJ/Qi/lrWW
MIjybYn/QeOdqy54sNn4bxTexNsYKs747Mttwwy+lw3QrEVeQXcsmaViqzmsHtg67kZ1dUjfvhjd
3pBVTRVtCfkynrTp0oEdHVxqY/z7A3idJ5nitSky8OVgDNybwN33jOlRNPgunPklQ+OGPfOfSgCi
YQfJ/lMjn17EOgPd3SHDhGbcgqHZcP58SJP5DCQhxZCQRpETqj9tEI/UKAMbxTMaiYiBnApBh8Je
2UD5m6Ef9sOCb5s7eWMX6VgzgSL3dDnjolHdKIb5rHAhF7YjwqcYhLT2fU1kvhxowLCMJjY5Ko60
zNaca4TicH/9I2b3FPIDaKRDBRtA2olTr5LMiZSw4k6Ja4Wbgaqvj6VpVS7dW4bhPt+s1wf5GV4H
6prXLXMzF5g6nj3UskE5jT01WeeYEeShAJCwXod0h7RLaww95rtAgukg7Gu6EO7NLbeKpAvSLuOk
/2Dq7kIlEiGMwp02ggdNIfpYfCXo98joDUUpJNFUPd8kmrB6sO3rQx1HMjk6I5s2HhqAuoEZYuLu
8w7+Ryh49pS0ppq85O571W4hCl0Day8EesMv1UfGjXvN4OQIET4hSodE2yl459KdzBW6pCwB/2aO
KR7aaJCFqpwowSFdLl/Ms4yU5rARN7u+MQbNH/SkWqJrWLIy2Z6ilJaZ58PKUGru+tY/hDZrCJR7
51Vw2emSjTvRjtsHNjMWtstcXnvMJCBFBx4jtNVO7ipf8iB+0cDbKqBlcJWjym3T2IhDAyCTvKv1
AqJ93acMhS1Gi8pT+nZ908xAr+AcuG/6pDFqndLQ+pnIxc1Q8cCR8gf5fYRihIbFyTfsE7jYbKAQ
SsMxhv11szOAiEuzk3UdRI9JlBRmoe4j9a7OJwDY7VRTae2ioQo6IDPZVHV8Quy9kjsWeQ6ii9vm
QQ31vFiITn76CHwMP9JJgNYQKY/JyWnctgzxluUR/q186m2Wijbj718elMu/PzkoSKELbVQPGCwY
byR5JfqehtSiRoZNUhxFyNWz5U4N9LxfpcOuapb22M+Deml/MtlIQoDYZxwfSPzSx25fknsn1J34
LnReh9dQupVbTf5IaU+BZb2+0DPh7qXtydHK5L4RcoKxR5GGmlVTZpRJ991jXtoFMNOGWC6VEsYA
+sdsgxoHJP9oNoXKyqXLqPmqD0mOXLsQVhGQm2wD/iS5jtBMKbeSeAwdnj3Wpd/oEPUCl32beESg
URFKEoUAPWCGTUyEHmobir8Z4jDLaO+13Vs4tP1rysbDRyq74C29PlE/XRDm6eyrJ8+CoQdbsioB
IVRAoZAtJVsAhjv0NqQroTu5pNgysyPQwDBieEfc5w/pG46rMiVF49TJJ49ivlKC+7g2rw/o53WE
Bv1Rxwy4TtASTHEpdaS0QtI3IwYmBrIx0vq8XDFeqMvZgxDpbRRrabqUAvkZ7CDdBSArODnIt4Tz
5drLaq3WNVjKT0NYBJYXR69d4y3pZs7EFLACmbuRrxnSIlN64aQVY9fxPf4klYD6R+uyoL64q8Eu
E0aO2TTg6SqLQVdq04+fwItax4c4ySkJ3pewVTPFF3yKAG4QXCHQIJnyRrtlWINBOeZPzi67z7Vc
J8bKX2ebUjcUOhiJSIWFWG6mBA2T2Dm4j6Hii7LD5RwzntLXLEGprj+ktERuONZEnbvptJtQJ/9G
/IYsNJqzUYFE8zoW9tIaHk2y7LcRQAQRbiIgGrMP9pXXYs3XFI46Hq2fJPyXd+3jEkfxzMsN1UjM
LBBHPHoIp3Pr9xKkthB8nLyUoo7VU992VtVGvqmQvN1UxvozXwGCf8LTceENNuPCzi1/355njxO0
aMaRy2fCiWvAUpxZbAt2L6A4jSHSHW/B8yyNk5+EIAw/gDmMwTjZr0zPbwR95a5jDZ2hzm1hiGgV
c5BArKzQo/lSPW32KJ3N8ffD4WyklTKIsRPCdrbvKgoSJd3dCOi/01jP0KBGW28wv1r8+G+kfC4W
dxotV4jgocsCw3Kmh6+iFt2Sbks09h4BRhQsBBhztyDySmAxRGoQjWNTkaCkQnJNUTsgVLpN12iN
Sj9cYmaqDpx0670O5RIkZs7BnxmcsufwA6cOXtPg2gWYv6cdT3nEsVu0u5N1u311HtcR3iBLr/cl
q5OdhER3V+UdrHbxlk20srZq6d8aGSgkQO8BJ/+D7JZp+boKAwF4G/6hYsQVJKX0igso4U+5QBVm
FbPKC5d8lY4Z8SYf2Ixjt0tqQjOXGwGPMKCmuEXBJzj+/GzbRl6YZqyfCKdW61bRW71yTcznUuzE
469MIplzK9NFzNIuQi8irIi7mIovnQ5dtZf8KV2hjL+UwJ9hKsB9j4fr2PIOxs3pE93xGC/2JBgj
tDOfKt+U2nXXow9FOzA2hyq3EdJMT0HZeC8teKAZd3dhehKxdeVAwpTAdIgOHFCR+HthDd3r9s1b
Ui6eu7wuTE2uk6Dg2IgRYGoDyMfhIB8hmQtJvHdUNRchGDOnAU0keFxBuRQIwm8swdkmqXnJTVUh
FU6FCdEgzYztO98qddY00mesn3493pp7yV2YGz/nzFwv9I7cOxiarhf6Tn5yjTLRnC17Wx9topN7
ezguWJzdn2CKlZE1J2BCG39+ZpEoXJ6FSS2cnDig7boRDF7ZBW/+AUwrVNw3xR07bMskXRrp7H5R
kUiGDwDq4bt548xuHSDP1YYtf9Kf+PWAV0Sg3Xi0O7VH5HQOS+s4g/8a00dw0ODOAT+TOAadZ+Yq
Jax7r8qA+YiNjNVDVXNqX4/YCK2GoeFGip44EeZgm2Wgq8wg2C4cOBmxkdcaTX/ioo03rKOU18rU
roDPyLYhr8veseU0sdCkF8HDy09nm48IJY7IWlikuckaCX9ANI38ApjrL7/eywBobknNnx70gaeN
vQq1xmbht/D4ytEkesdv9FJGKhe8N9dNz7TYYeLOTE8PW5sTUDLjOugPILxFm12lO4dGVynxqfDI
FobxjLSYJvr0+dm6aXZ2sth/PnvgEaOD82iUYEfUfjn8zkXvlcrj5hVogARLqjkcrTS0bR4Wadjn
zvu5qclMS44PCO8AUw+6/oQWGpeGDOV2LGIn2xYXgCjf3LzTywEEAlBLA0MgOkIm1pAYk90ixK1H
nspX9kHedHpzL9yExr2sWVsOTC8gRDsUp+NROJ0KSo3HxN5SpFqPB9dcOJEzCRTwU//1LZOFlrse
LpVRgJRGPyiYk0wiYrnFpWTC3FaGYDoa8AFrY38I0jYkl8NeGYRTRe4ClcaJ5RodorbE8MPT9b07
FxSTc1uTUKZnOt7pUxbOW0ffinoUteHNPzFGb26TV4Wu13amfWkLVufSYhdWJx61QSGiDFpeOI3Z
+Z5yW2ctrZt7Kul7Y7stKG++DoPm2UQrP64PeG7zgnYGD3YJjCkA2l6eE9+pkqEOJTwCFK1pXNoe
g/b5uom5XSJ8d5jyQKWQ77fsmR8tBp/z+RKDi3rgZSHEKdTbIF57C8H2TLvX+KIA58Uol4EE0GQ3
8pWryDGDobTo9Oof3Ed0+O5L8CY0NqXx9h0bFK/V94Z+MsabUFKvt7iF2ZTmpvP8GyYBYklEz+V8
RTilJGXQcRSWEbESYVAf1dzLT1WY9vcupDE+JbCM13paO2jqFhlP3nXugI49NW+qGCqsfcKheSPv
BUpCBBlUykL2jY9FYGbSBvUemudMCT1Gl/Fw3AMnQXssF0RIIbkkeY8kMY5MyYllo2DqtwHdIDe9
V2cNbYuhfgZUvl4NXFdDOUtlyEnmS+k+zZJoz6cFlAHyis9yLelBuaQJiSQgogDYyMX/7/XPQSoX
SGNyWWYzYlyiRV1WgQX3AmUXEiGys0iGTF8muR88QTlWq0WSalFSJRwd4qZaKwnPrKIskX0acZnc
aBkf1ZA9SCK2NZIC3ZIUHf9ANSde8cpCYoalUtvWjoZ+2vAtxlSVdNTGXBInnb0x/lq6HyLfrd+g
/xKM/KfgPoeOt0aOag9WtJQyK2/jGKprut5CrmymCnC+ZREuXp6+XpHKPkE19ORtJc073ga6e+As
DvQNkRFZZOEgzpTjYA7FXfQ547T/APOjcTRRg8TB7jS8rd6Yu11o58AMpfSJ3IKo7DXNNDHXpUjT
mNTSF26L+dFKSDui3DGybEwOBxF9p5e6WDyJjd4whyE9hA8iengKyq6wp2QBvELlru5u+iXY2viX
p5cm9Nv+ZXna1uumfJwNxBdP6hOfaSEVCotPt2ljlc3+cN3bzXoAxBagGIdPhebG5ZKiXRNS3F0i
4i38pPa7ukE9f6GwMO/pzmyIlzbirOd9wsJGYe424AABtY+n3306prttNGqs7eOXLa8elMWn6ezg
gGYUOcCd8WIcf37myhlhYHrOHcTTxoeZ6xM3Bi4/1ujsb08itlpC+58w/u3+ZKxPHrB51//+/AE/
MzCJnGTSBZKawYAS2I7lAfP3lDaotomotMkZHYRDWktUTbdttRC0fUeb18Y2uZpyOcYGzGE6NXa7
l1sTQCra5oDigBRwu81XNzdrnupHOaCuvnQtzkVPIwL1X2s2OXWdG2SB67Hi2BGw679e8B6hooHe
ndVdtLGyr8fn+P5mfQK442ALGf23Dv1f5qeAUYbLWKENMPTmidvejg8AR7+Ttf72WAGYaAULu2jW
yeDBhrgfz1Pg3ydT3Q1pyXE+XGoIIOKu16AkXBn9/Rp0OB/OEu3i3NyeG5vMLbQzAnfoiXDaiUa4
lrXozuaeF7bteAdM9w7WDh5l5JAGKeHlmUua0IWgeSSedsgcblhTsw8fdr30Zhvd0g8rwN4guzWq
6rDTCBTnQiEyPKRfaM6X+ZbTBPT59E3d3K6eG8O7Uwr9RhNCempOoX68Psa5CHFUoIdyEJQ88QWX
Q4zkOhbyhhdPgfSW9699eh8zr/2SovUMVhVviDMzkzEyAsRIpFKA93oavaanNfsAYKacvt271MN5
ECndMgfQZ2+1Chy54Jj0zZ4yuqqDYqtGMeD6sGd3D2AbAI5yo9DNZPdkHp+zfC+LJ/aFuY1aS6pX
0LNGc4O0UHafNzTKAKt4NmJ5L+dX5nNOTRWPnCpdkUzhjXXsJDGa0M7Ur+tDEmb3EUpSYE4f5Ran
gD9o2zJZHMNUapSGTJnjYA6CFq1ediZ0PY7op/10xzIKRBoO0ZeR0PAejJfxHg3Dvg4GvtP175kr
NKAUDLqiUQ4MIJnxe89uLCdmVM71sLX0XavtoGJOUXHXisdoE2/J2pO0Wls6sfzcTXZuc3I9KwRJ
1QoiuHBBArIfYMkaeW+7o4ltRq13ujWqXDPskSn1oD8sDHhuAdAPBGQJgEhAtk7cRVmJIwkB/C1z
zCLVFKInxbsTwObTJQboyYIu05TcQvjFYHcv5cdn79hz65M7VvSbIRWVfhz6Ti/26qMM5XbQVgXa
F0jq7IWx/sTvwl0gHThCeJG6nmboBsXpOMaXxFOMTpVqlVtuoSWerIdBg5ZtRe8CvfLerxudvcvP
jU5ioNrvkzJDeIuY/eHJ2QFlRXe3JV19tvv9/jHdbgXtRrNt7WHJXcxsK7Tzo3SP+B10aNLkFId5
4ARSGZMT/wX+kLa1ah2UMh1jXR/gTIx3YWZyYlLRjcKqy+AsyJBZQ6BgThk/0HpHrJaCg9HDTW4d
oK4RyYLtDxy40ye7K4UZGZqcnJCLpCOx6Z21t7SCevQIqOnC0RiP3YUxXG6whnMxcqEjQ3npCsKB
hQoecdsTqN1d3asxsLr1auP69P0sqIxmoKUBpbjxOp22irVESUjhKs2puw1vOF2w4x3S4p9g1bJ8
jeweK0PUS11tDgvD+yaL/zG+M8OTs0d8EiQgm2lPrnTjFBvmWK2EeOV7JgCnTfUq8x9xr3matEU/
TGqGnvmmvkaiEeN5rkL2o6QQ4LzLdX+Xn/p6FfqPoI6IeC3aelbh0LJB40Spo7bAGO59eptGWrNV
T1zwqMSap8cuLaLbLrNIrpU+WLvs7Cjl+wI6olD47Bka2MlrDnqSUjVdHu9c0c7Qgbv2gc8MtjGn
t7weayHKhzQB+I4oRisAKcJXNLzpxsb6XU5iip4d1MEr5hFEI8gLiIa3E9+CcrHrfDxK16ZyvFDP
bg3V8VEnVuTmRNBr/1DmmlCBtXjLgXMPHyMfCGOUnqHcXd86P67p750j8sCtjqRFyvTeCL2+kccF
5EzvVkauynHpEuPcko2J92pS1N2LDDY2ooXGtGzDL53pH055MorJBdR1Wa/kLo4ZOOX15LYCiuAh
xBah+cZ5vT5hP2EwE1uTLd/2eUIabrRF0cdHUluIDHK4cWhGOS032w2nHdV4oZNwdgqBTsEbGMEb
qO0vN0fcS3lZsSGMVmVt1g7kqHou7Iy0XRUxwEBd1T0kHrtEJvWz0DcOFsWMUTF+FEmZTGycBrGc
NFi6IHhhB7SS8WhUuUl8boT6liwVQAzZWdKHz2+zT/a2UHSw/1OxXggmf/jsyWdM5hyQxj5hk6Ad
C/GJyaBCXWDIjuGjnpPfxrJgXl/k73rpj8N4Nu7JYQxIOohdhfkWc7PyKFFRsvWDVSHq1XtKoIwF
nv8UzGyatFd8I16Fsp2+c59Nq3t4YhvsBweAX/p4/asWV2MSvJeeX6eyH41bL43ssL4jnOa9udm9
qsUpFVf1U+tvQ0xJQktJD5mN3y+4i591NqwE5G3HUA/6GiiuXm7EhI/LOs5IeyqljS8hR7xP9qqg
VSlc7jNxEtrZJKHRKieQQEA3R0DVO85/7ASzV+DZjQ59KQS53BYSz5bQ7iRxRRYhMHOudLwHR55J
BOHT7H+P6pjIJxI+EmLh66DDAkqHRFxJleV2VuSvQ/JSqnsiHBcWaO66BzvBSGIhyCxePpezI+BV
WTJS1UFkY8v5d+XQaQMEiIXc3wfCSyexYNtZF7zJOYHBQP5JUl+KegGUOn0KoP8QMgIK2ug4PL7w
vJ3s3ZBx5JLU6H96Eq0n7BAloMozHpZWakFIqdYAIuttaIGiH9K5A+hJl3YJUB6o2+M/1ydkdA9n
x+jHp0zmgwHaC0D7gT2xQJwLYUtD9gY4aydeGPP0DTA1xE38owB2hCZkYKgAD6HPfXTOXskzyIrz
BimIWcVavBHqCjw2L32dLHiLiXf6YXwS5Ln+0IC4kGVPVXqfvjrxcWDXfmP7nM5VpsQsJNcmV8EP
a+PmP4sTOJZRKqbH8oYo5kj30POBug0U4YrbOFxqu1ic18lxdyKV7VKCDslkxRpuaeasndRaBy6c
QKvg/W1ofi8yX3yv1nTbAG8BzgNOAo3J94P/fIh+0ctQ4wVDLWDiigUVFTMA6zVEHQCM5N6WyGdm
RzmyDcFVQB8HCMzLKa0DFtylQMmfAtEgkUYqO1ipgp33ewSRXvRVqlaBG5dz3q8fj2nc/r2WuF5Z
pA1BFANo7aXhIczlwOnRGSbUnvMg1X1rdTwqamni8lSIvf6l95v4gVGEYMWxcm/HTI8OuSh9jofi
K+Ti1iplMT1EgKndDimfGnANr1kfpPb1L507yCiEo8lI4CURGsmXH9rFrJdGDj7UL81RzdvjrFQX
lEX1pokD/Z6QMdIAgkRieXSyX9ppGqdsUc4AV2eho06kBXsQaO7jg2QEH61VgY2eMYixlU1/RaxW
j1esmaNUBgrSQ6irK2gLIF73TWbBj32/06Y78vy7pjsk5XhHEPBdMv8pxZHdmFXpGx3SOq77Ird4
xgiJ9st7/sd795/uZ7r/8++X//wv/PN7mvUFJK+qyT/+0/pEP9Br5b9Gv+mv1etvxodf/df4F/73
Ny5//5//XUM48TXyX5PfaF18vta/pV+/HSv8ibLy38vp7178KRj/9XGjrYt/MJLKr/pD/Vn0d59l
HVXfZjGM8d/8v/7wt8/vv3LfZ59//P6e1kk1/jXXT5Pff/1o9fHH72Mw9h/nf/7Xz25eY/wa/Yz8
98/pv//5WlZ//M4o8j9w+QkgoRiBhUhXYJ3azz9/pP6DR7ZXwhZDcwN47H//LUmLyvvjd07BL6GY
jDQlTiCwAtj8ZVp//4j8A08u9PQjQ4yYB7mCf33Xxer9tZq/JXW8T/2kKv/4fdwjf+0hlEChLqBA
aIAXFPwt8DFf7u2a9124O7a0KsZbKdCr85Ni7ebDwm00HsUfZsDFha4UEVqW3MSn9EOOtNUA+uqa
YTZpxZpR/+YIH0IHKVcxXLiMJtiVX4MC0hhcTKPq9jTXGWJInMMPpaUU8o0LDwIq1PbJh0KuJsex
qhViBtIcNqdiz+mF4u2DhnnhcEeiGL/LBm/VFXei5IWm45ZvCKjuq5J5ONsfv9bhfN4nXvbXNyp4
PAE2OHaFTpwK1woO34HNzgKlnY93EzAMmaDQDE8fPYiYo8fl9znH28Rl7rIQvYsDk+WUCbq9GKhb
3A2rkPFKmpGIR3if1pTp4oVFm6Bx/vxG7DHIhYNYDr0sEwfrAbEwhHjkWQi7IVuXA5BTo4UpQD6k
Dvg1I6ZPeJBAmy53tSHodq4n4v7NZasTYrvwasDJmfrZK/KXNkmOg5vYaToAd8c6SyWNy2jn15dC
FwEM8qN+qzSJdhgE3HIkYzZdXoytLO5Lw/eRNRBqgNBSVbZFiStpWCSQC2rZBUc8LtV0c+NmGBky
gcwCaOryDLHQT5VCJyutqPCtRHJwjpjn69tlekyR5oQy1rifJUECZfrEBK5AX/SEoLQA7t7UfWn7
JLS4dIkbaBLk4O+PdlAiBdEFZKzZaeZFqri4DxKvtAq1+HQTJduVoQ+hIyFKdAJFaStUAlf3e+QN
B98NaR4UC4+5b2K289kcPwEw7JHJF12vP173BFI2URQyhRWKaoiHY4BW8Thr3pS27xEzpwWzdoEL
evQzH8IXjMM9uyERkfaolS1LQD2s4S70P5ssCqHxLaeKRmKhWw291NocwZ8yJcKUL13h7JxcvclQ
k96RRFYtLmxWA2TJdU/kKOsXAQ2bDCCUWrqtM6a2wITO6q0r3zZhanbB4IBYtgKYEqyyaG0TbHzG
lmGLBpocDDEdrnPvxYqFgqESeForoulddNJbJePR9OcHLABNQaBBcSlEzsLbtiGDXLacrqqe5WjL
I6snyRAAqELmkQEJusmqbmKAIvBNjDPwfUm+rjgsY0iNLfAtbwhNpW6JutQcMyHR+HNHQLkSBUO0
aADsP9l5aVxD/zMuCyvKkXHkAy/U6qD1NLiGOzDFaUnr31We6lt5p3SJDtHI2pKTQlx56FqGZAN5
qGuhvW1rAfAa7GxNHGLZKuO0B0RLYbS+cXdlQ6hbuHDIGDLz2BX4Ibr1c1rknPviBuAU9YPaxiVC
dFfIB+qyytffP2DgXRSAbsYGRNP25RnuXbYjQxkVcCAlc4pcv9q5Q3mf10uksJcvpV/ziasbRSn8
H3qrLg21aIMpcM8XVsZGoZ3kA1NrShcxPa1ZeK2obiujKaPnAPuA/v0xAvsjAnakQBduCnFkBZAw
ZFVWWKWfhp95qew8qeOenQHv4OuWptc9phDZWwjVoD8EaslTS85Qgs6SdVA1SeQ9qXMQWETi0UWY
IQ7i3neyj+v2ZiYVKBzUNjl+7FObvpU4pnGSNmQLi6180SgFec2h0OcTCYDrjNuJIaeNrbDXjc74
ZBhFRgVvEOAEplEGk5ZB1PktCLRcAXG+FGzFFm9BXkRm/LqlObc86qOObhEvQZySy01DWsg/52EO
sJacfULp4FWQ28FSSY1OqgJZkrZbtXX1heZdNB3F4cKLcHagAoiBkGIDgny6ZaVcaeRCxb4phFEu
gewkrzLLvFsY5cymkVC6BFZ9bFyGvctBqnUkVY6TFFY68I3JD8mDX0RQGsqAqY64+4xLVG1hXqc3
N/YpZJwI7myIsqJQNY78/E3P5cXQgWHA4iuVPEpupPFZufJ8Fd63j+76HopjjCBlK6l1eUPhi+BZ
AbVwW0mpSaR2WHl9Ji1gpOYXW4XsJqq5Ix/sJFaWaiZTEtfDYjusWck1Wo+U/jVT34suiZDl7RhD
ZOs9UfmStpVSLkR9s8uA1jmgIpFVVabVVdkRAlJApcMibXBXqa3lxP0WBHo3Pe++BRG4Cq4vwtwa
QHd4bGSBT5Kmw0WTqQssDsmtaFDXEGR4zINmYZ3nhiR8K1fhqQVK4Mkd5kpBHTlDO5bFPdEUqybR
eKbozZbrn1zW3dSLHdLjX5wEMQCWjlpZ3xanYC9X9ZKuSHpYTDPHCBymuc2KLNDjpHktScZ3RiEn
gSWmCtHltrQJQjk0Mj83JX8TSZmtBqSzkDJ9RWvzzs2ZGP++0NmB7H9en/25sz2iw9CUCYozIMYv
T0BfcqhhNHVuhUzwIEfdrhXyGxJ4h/+fGf7STFjXniTVTW5JZc7qTBVqbtSBgoFtlyQMpJmZPx/Q
5PSkUaH6AxDdlj8M777QGHEDTFEtPVRxt7CtZk/q9z0nkz/r9pejamWW98SozK1ASCOaiNuwBmla
EXI3JZR/WCVaMWFks76YWjJx765P6dy5kXC/sjJBYh//OzHe+X7LZthiMZ+wRiIpzVsZd9nT/8/K
+BVnHjKt/I73EJlZvQJBEZczejf6W2XE74gIHAKQgEAREUm8KeKuU53cKXMBZMl1t2vS9hkMjndc
GexlzzmyeRzpRHWXIpTZtVO+m8xh9ad+YCLVfDdkcmY5Q8dZTNK54EW6SxDWrjoZzs8B0oOVSs4O
kkhYOZx4f31iJ9m772GPfNEYN0oiCDzHjXw2s0HXOx3fxVi/jHtJ8+gR3BAo3YUtlElj6N6Fz2Lm
f1V8lBgVkqqQJYr165/wTX018VJ4K6voJZbwGejSvPyE1Mf2CrMks1IC1YqhiD79gbtrEuhXFISR
aeP1vUbk6JC3hbCO4xDZzoY3PF+UjQ7vVB3JlPBQ9o5ncXmydksp0CCWFJmdipprBjW+vAvDFVSV
0NbgZVqRDjcqaVyzaphjWXjlBiXrh54B403SkU3XqSHgS2Wq51wQWrLg+BonNKxeteiUyJPhCaRd
eNO5vgMkDlQGYqyYxAy9LjEcJKl4VHHkLIRAohAeWy+KdCkV91khrwIv9daeSlqdAH+oeW28S9ys
2opsGFF+8I26cu+7JkITRiisu6LbuoovoOM/B+LBBWgrhrIOjZmQ1UXkFkSaDKUReH5kNkx+lPye
N3vGlVbOINx6nQAZTKTjDC9sk2duUHnKps4mjwskxgfUiUtF2TYpicwe5E6alNUORfseiJbKiluH
BTikkKj4ion85pfhDUhEVj4TRLpbokDJpQXZ1BzHrFJX/Ps3vwIOJNTzQQWEC3ly1p0gEdSY7TOr
apNAG1pIbHmud2BLf++qwR1+6+9HfGhREhXQA/PAr00L+eAQ65jAyzMrqdVeyyK01tQeazhcuFaG
xtfaaqkq9iOlhYgPWnOgREUtFD1Y39mHs1MnFl7Uh6UEHtwh5/Wc9KGBxFdwTBO5ok3iv9Y5fig1
oWpkKjnEcfyZpdUWn5bswEghUifzohWnBrxO/K6/JVWSvIkML5g1J5UUTDX+UtffnKdAhQNuYlTK
wVGdXJ69Eoe9qrqZVWbxVpGzdd0x1XqIvVtFyEqtUGSGOsEQ6GrOfzWMchSLtl7wFTNxAtC5iBBQ
u4XH+kYBnM9bmwtyVcuo1vKxRqIqR+hJgGiUlYU9MW6yiU8CO+boD8GtgozDxCcJZZbVbdqlFh/G
L1JATDw4FiLsmeAMygCQtxcBhAUX32Q+ka3I66BoUih38w9lW5SalyQPUerZyMv4oKnxDpIrHFCw
LhcGN/NOhU4VQmvIBICMbipam4RBpAodm1pBiXq/Qj6jzLmHjsW+95I9SUHymATNQhl6JiCCTWzi
8TmBnNEYHJ+tXKiA/I+tOIw2JAXAi8MRADJD9kPVFJ12wdjc1KKQgHzwWO34kd2o+8hJO+V/2DuP
5bqRNN+/SsfdowI2ASwvcBw9KVJ2gxBVErwHEuaNZnGfYl7s/iC14QHP8IyqVxMxFRXVHVKVkplI
85m/cat9Zol7JUE/1uxBsxniqrLLK8W0H41aPCaRekYV49TC0r0QOEuARqJedTxJaxBRqZhatZea
R6V3W+kBmL0y7jdVrW2tSc8Iy9KPb7+fPzPS1V6lSLnYDiBuQOV5lT6mGAq2Fg/bXs5uemEq7bWm
ka6ZrfVspCOq3+EkPGfMn2PRHSgvbYo0vdImIX2lnVkW2623FFXzXThMsx82huXAIjSsrVJy3TfJ
N9OsqAUq7TZUkPCAgYhkeNs82qn17KbdZ7uajU01L0pfveX1mns726mybxU38pwy+loZeg6kBW6i
lTpX1Gmk15tptEncNNo2be14tg3wI09dZSPj+vHt5dGXc/RqeSilLfrrBjZSq3NmId5RuWNQ7sc2
J5iyFdPTlwSsAqPVzKV1aU69vasC9XJaooNI0esvYKp2cEXnRzUC1tRHYOfL/MKay2SLpIDJYqCH
nMTmZ4GC6SYJMZcsRXSuUnYiYUSjF0KCQRkC/OHqw3ahFUdpU/FKiDH0R34ery9msJntGF47FV+1
rx3nzNl51bbiXqXPQk8IBWb47GsSZIbpgN7MVrlvBrPb9eNo+3pGBaLiXaYEUqm7eM6R7LeUYFdh
++4jesxVkhQgeOAy4t3+PA7dh14Ggzeo80NSCfNyhD27VUv3nLL/iVdpCRIwCKd+Agl/feSqtgtr
uzeLvepSqO2SJ6PAeCIuy8avVRBN/DI/Jjg1LaskjZg6Pwz6oJ15l15fOOgrEKu4LBqtqvWNOiZ1
pQXOUOyVKb3KJvVWVSM/badtF2l4UbnXQ0wI67Tn0szX+QPoaTASJkXOxRB77V9rNWNsBTLGObRH
9ULRXAyCAOBNneOr4XMTRI/sUm+0+pvsHFr81Vu8GnpZkxc3et3GWpSrGU9kB2YqGC+mkv5BJc+E
g2eGWZfEHQnow65TDoErb4qsp7jawhY9V2969eAvs4GobnOPck+I5fdfzCZUc9EbCQs5jGZzEYi6
vMo0/NLevoxOf69FX5QmITogax0MfXZ6jLWSkj5FutM78zES5q2Io2fpuvd9mIPSyMKruqkPev+b
mufkesscefCRigHMA4HteI5VJjuSgZDBK+USwZiHPkj+nNKu96bqa93VF2ESZXhjPhVTeXFm4ksF
5+gWXo29zjMVJY6ikLHDuN9ZbrZtxNKpJembxKaQ8qk2k0+jozyNbXUNJ+1MyPPqKl2Gh7ZH35IK
K12P46mHhT3OQ+oWe+k8R5PuNXl4NdR3epYcgHSeGexVrLMabFUTmZVQIYG2i31eNL50dE/IfjNY
OlXr7N8carVtA5XmIalhsW9B6pdD7ofcfpp8p1OUf/sLnp4U+iI8C4vm4BL7vDggBpoYtdA4IH1n
m9tK4GVCq2gklZ2nW11Y5wQATo631Cc4kbqLQ/fxeDkdSYuedrHHHhEFRx13oUZm1S5ocn3Tj0Z2
ZoeeG2+1Q2xcyHodRPc+Dqt7Wxtu2qa+qJ3OV/Xu8BeWknsGVBsR8as+SjJRHc4QidhrMUiAyjFv
3bb0myzHKzE910x/FZMum5G+AsVrMGPA1I7XsVX0IoAgyLwms6Wbm2/jRtz2brdtsWlMMvAIivH+
7Qm+fpXp3FMPFD9b6K8dgM1GVdQuWD5eH/vlpCubNoieO+RatbC6QKjiGvkNdICyaYso32MmmzPJ
1YlX4+gHWJ2L3qzMQR0573UM7CYTB5MOBVqo796e6IlXgy26IBQpVyxq/ceLm9ViFvHI4kJyji6J
zWsvTPtzWxPAFX/O6vakSIjYDi7rJvLIy+Z9cfjwbubaTolhha58iTGveGcmudgREaBGXaCmrkYP
UzUO28mYvk1VQvOWkt8m1WOD4pf6mCr1D6es8NVzdLm3naS56Hrqa1ldPaYIqO/suTlMentVl8ZN
MuoPU4GAVhKL8UJqkdwNsQXaU9YoQcpR9Ynx8VvUq/fUp9rrqQzdfUe5exc2hXkV5EW3QF56IBAI
rBR+H7DPaZYjNVMZKdprMnd+lFIND00WWcg+xAdZKPeyN/KrlJE2pZhdYPDqpdYbzmaWxlUwpB2i
xW5/PxcKJoFuepCNpu8Lm9mnaAFXXWre1oH5KaS+tRnp+dawvjw77+TeMZX3RpJl13ykL1YmxseO
7Ngv3XD2dKOaD2PYWN6MbttBVPip6FZWXwxS6TeK0pW+XidX6Ekdygqcq5srpCtZXz9Eiens+8IO
7kwz1/ag5DIvFWAsTIusSWjdJowQ2IoD9XPV9k8DIqaAgvU7O9AuUg0rbnp7urVr2gqqAA3PzxHj
+rGlt9eQNrpFS2a6mVIV2kQ6Bw/YLku/iJPmkmY5KmGcsMuoUYVnLcXDIUrT78ps1JcCuPet2hB6
9l3gTX3YbN2ks7YClte1Y6G8pebmRaNG1tYUnXoxFOG1phj0fvJsuIhNDZdzQ3s0phC09oBZ8fAY
a8ZwGWt27smqKX2E2L4VZlbdyrl5Js2emba7Maife645d3vDyJLtoJaHAWzB1gQQxhuYTt4C9Dm4
Gpx1PdEOsnJ8DChcX7iTsQ2TxNrQNjYOiijuqLzz7QZcOfbx2Nne3JfWp6lC2tNDPqG/ApwzNp5j
IC2ZdHPhJ3o5bPMmuhyauH2vAXLxgPpJz0XnYa/lodjYs1lemn07HnJqiQgd1M02CctPpdNmu9BI
Un9whuHB6WRAdmj0F0qLkq+Y1I+DElqXoR5iVRBUhrIt+8T2WhxclMkMrlHaNzeBaQ5fLLRy9gUL
325VUADGThZCrQ8SRixEjjpFdW1ooH9oATJWOGbrNvI10pjbh77o9b09y5TLGZJ7Jq3Rp55bePA9
q6ucVsWFoo5bq22RZyhLJDH08oOtdgcgzuVXqxflRZBY78ij0w/0NlXU5UBAXtRSdF8jo8q3CWaF
gVdM7fDdiuBe4wg9yPrS1Wtsb5RJSfw06Z/iSTvYFCw8HWvZLhi3lTL4ueFCDIg6cTnq1mc7GrWr
WkXls0dWyBtse74DFNj4Q6js+oZvMhs9GXLd9s1G68nYvHIKMr+YXbnPtFrhSlGG4VoPw6+dOoht
0PG+5oaVGBu9Cee7rgJetg+dCXghac+tnbdwx4ymR/NSm1okj/JZ30G2ouzphA12DghZqV4Y1vpe
sfsh8atmtNWtnZTVnaIU8sbOXXnZapyZnZb0xTYXSvsYT4p2YWalmXpDbsbfxjK4syOn9WfZim0p
zdiXaqA+KBLdHm8oucmmXBTXQTJcyKG9NaIQpHld/Gn1ymj5eBaE26p258ZXYouaZJAF4kJrrbDd
l2kz3FqF9S6FPtl2ZNAuVZirNI3QEq4Cc1Mro6+m5l3aJ/dAFR8GzdxFQfWxapI/m6lSPNtVrqws
u3VC9YAE86U5V5Nnx6Lc2HYU+X2jfVRmDBPYe+GmdxIqyVl2OQGz2c9teeWI7GFWJyoxcVNs51bJ
NuQfn8AjtBtRiG6HntVH2+LFqAl8/Ck07p2WNGSUvbYfo+6emt2fWCUF3thOw0YO4YUWQV7iyfmg
Z/yy29k/GKj3M6BsXS2vgip+X/TmZjA+ym4Gidn0H1uRf4xUcnLpKCTJavVucLvH1DFulLxI8Scv
r53Y3g6KCeipfic789m0wQMNYtgG80RTOj6ErIw2uQ8K5DY1+OD2TespQt3i+rxznP6mEOGlDdnX
09xB8zRqUZupppAqmug6KCw/6PLviWQB3Q8R8qZ15b4vCjw6NXFRmtGPIAn3Sd7ehFl0FVn9dnT6
72pWvJeDuYkGbbicU30plhLFC0BjifFo43bJ6+9rJKVTbO0pnt8a4Wdt7BY+RPRRVuLGSG0dWnNS
+0Na3OvGfHAFd8EYZsU7ReOkp3P+wZCYOU7OXrPKO3rFvpCdRStK+RbJQHK7hre4Q2zMWPuMz+qD
mY7lBfeM1zvOF87Ul1RioGan227UimeXgl8Y5Vdq0zj70H0nArFTtNH5mpfpTZeLm6bTMj+RbMeh
UQ5TZl52gaUdDH5hNILyHnGabFOb1rix1cZP8cOKCUg2hdslG3MSnW86896s23dpMX4fplZe1vTu
u8usHUIx7iMh4/bTFI0yfrBys2jKh6C0x2gLRlLswjidL6lg/ng7DDuVVi/AdgMUuY245tp5NcAC
tFcmKmWJ3lzbMgIPCM7P+awPd5Ou3oHG/RCaw6GHkHhm5BOJJVx5yr3q4rxL1+o4MquLUSpso3Lf
to3vRs4h6xQ/VR7xm711A3FvVMpFoNJRbWv2ufiuxdbl1NgPnWZfzShGZsqmO4cIeB38gtJd5EUo
Ci3pxSrkH8wS3Q+nR5cxkD5CzSi9QRMHDfr23F8HpRqTXigv5mLrs0ZKpakeuIHMCjZ+5wcxLtsK
t8T8Tg54eMpoU57VKX89MRUsiwknaDEvopVwvNimGtVgg6meDJa4cDTpE2zfzMrvUfN+1kkWCLJr
mnQg0SdYfdMoidWC1mm5l21/GbrWPo8U0JDNTq31M/n7qZ27JGYEPwjbIlSwqqKZpRiSzmYsG5qq
EMFOTF/14oPZVjMCfy1NIcPcTJSWK3T23/5+yx+9SipeDr2GR5Z5ExRxx2pO2XQVxvQP3Gx5+quL
wUm9eeZB7CP7UprO76faRwOv1rdVRqXJh6jcG4H7pDUttvXVrq+LW33szuhPndoxlBAcTijp0yuP
iBFJ67EqKDspBammoT2Qovil05+xLjpxC1goWOgWqMhFoHi1MUO91MRMe3/fDz3M1Y96NtByMg5R
m25TxT4DVTm1aVApgpazGDJR/V4dcFX0tl5lHedgai+FKi/zUiqHxkmfZ8QE8Chqci+YjPdhHV0K
/M7e3jcn1nTx0gMtZ8L+QS7k+BSmUZbKMi/5fHNORwCfl11ii9hves3cvD3U6ytGhXu01OsgvNF3
Xp2OqWplPDZ1uY/kbF1VVj7v8lyXNB+G+IC9jLqZIRJvnbkTZ9pGJzL7FyNr6iqzr5SCu8Fmknbr
XCzdw8Ax929P7kTFaakB8RnRYQV7tPqK4SzqbI45f9bUXRXi4Bi3BukE+pNnBjqxOwEXgaxByELH
qGNVDMHNuYmCgTvGSZtPev2umdI/S8XZ1m14ZbfizOk+tT3goVBFhyVCT3J1umfFwYqe6HpPy8xv
OrFrSt0Lx3Ord+IDLfmhDoYcU18ay8e7sIlxd9UjjhyQhC/NAk20zIe3P9DJIWgJUKyHnUVF63iI
MStmtYLduR/j6Ubkee3pnfP0742xquyE+liIyOWCSnLLp+3odem5psOJD4IYExcgImAgm382SF8U
j0C9DBXlDKy9XPWDU8Z/yso8ROp0rl15epyFD7h48tg/cV4vxpGjk4+qYJzCnj/IPHmWKNR6oMa3
by/ZuXFWS2abIRJFFbU9oDqKN6dyMzjOU01F/+1xTn/+f81nOVYv5qMMkwEGj/lA8XtQbQOJruhc
q+DkGItH0sKnwi1wmeuLMfpJNMINlvfJDrZ9oB/q5lyIcXoIOpMUEHHwWSObK2dyRmAJFIA75TLp
imspzcPbK3XiJqPUCKgDGqHFXFaXpSpd0Iku5d5yzn6YQX8z5dFz3ebXs3uunX9yNjb9OcJaKOnr
Pp3WBJng8xf7kfjEi2amJH8bqwIkBnQMCrV8fKw4lp/hxUdBnC91ZSqKPTikWxfvIZj2cmfWsa8m
zplC9an5LMEflDo8P/BwOB5LDF1muaXKWJ36MLfvwuDcDXPquCCKybUPf5cO9erjlFpTitCSfJwp
v16yyjJIKTHGZ7Avp4YBguKCf9E1vs5qmAwAiYMdF1EBsqlmOVKiJOsxmjNtqJ8qjKuolefSJjqn
e4KfwupUztTCnSBjA1CEvisnqonRDvkCr6pqPM2snZKAQHPtTddYFxblHC3U90P7ORX4sAvNi+vC
T7/l8xJDIPVd596su3t8ZDbEw5d4ij0W5bxV7PTQGL2nGbfSss48kCee46MZrN79NmpBArgG7u+d
QXX5uTN1rIXLG93E50lv9m+fzZOjWUDZIFTyfdY5U+j2amxXbOa4iTfqfIc+hqegxDOWP2L3XJPw
1CYg0vjnYKurOR+h7zkYJu/ViFqtg/V8j+mf+PhXpmTQiCQwBEW5ijCKKO1aZ2QBR2vyODD+qEb7
ENx7RWwv7N8Pd7k6/zXa6oRKuUj2low2l/bONqa9pXyI9DPh5umFA8eBwTuvp7pauAChsSyvgLE4
yrRVigfVLTdpc06z5NQ9TcT+z1GWvfLiYsvkrLYISdOWSwJPda/mbvQQbdxq5r85ndUWrwBHy8lg
IGmUGyf/lumfrVo/cxWc3NkglQw0uFSK/6vkgLfOkXmvLXFAu1eGH4ao96Vibyh3+Urtnkm6Tq7d
v0Zbc2nALsR9OzBaaLbbMXQ3M3zQieY+yoVndtypN8FdXlNgIvQV15tB1GplqGJiM6i6DxVhlzv2
mbU7ud9eDLHaCW0fOqpURnaCrW+oKjtlv4mMv7TfIOwSfPK4gfE/3m/0c+KA7kZBnnpjRSrMjXJb
qWTF50iQJz8OD5zD04O2w5obGJqTXSACSYhLy220xXbSOr/TC8/Mn96+e16PRG1NI/tdcHn6qxJU
oVeumsSEOvgE7AyjvmhbOiR1f5eQeL891LI6xy8dQ0HeAir+U2t6ffHoVaT1UN72gWLvnHr6APxh
H2nRrZJG+9y4pl1bJN2ZQV9vDAalxobhAkBdsDLHnyyd3UzkxUy0kKLVZn90y+w2b4cz2+/10WUU
fNsWJRtyhXXp0NV6MNs53wspchQvcxqA+TZVP8ZSp6ogznyzk3MibaYiCiP4FXK9hlRmhTXnqVPS
jQbRJFPoFw7j9u3vdWIYjUoeB5baIaDE5Vi/uF3pQmZplEyIiU26T8R9zcy9ui/OXESvbwfq7fTO
sFRZ2APrlAEtYaWNUyffh62aio1Tqd2Tk4jkHEr81HTgk9lIJ3MFgQo9nk5YyCzuXHQs8tJ8NK1q
ow3WPeSW3w6AF3i9ARdiUdKlin88jDanGdpwRg6CNG18xwIjGSvWmffoxH7DIhYBG2Ct4MHXMMnO
SWQ1dnO+191pa+E1kavutZzqrY4GS2EWz2/vhHPDreZEaj0E9G3zfT1MO1oSd46ue0sXwK3jTVO2
n//CcCiOoN9DsRqQyPESFlGp6lJIhqsaH4WdfWDNGCrgphw7XkJv8O3hTtxLQF64AQXMCGApq40x
uTiqNSoaz8Oce6MWfrXmGsk+HEOs23iaDv1kHxSkn98e9cTFezTq6jbssdyZp7LI96AR/CqeQbmN
26mN92n+dyPE3xWXWkSVXolCHclL3cTf+Frlj7dlp57KnL//B6hLseT/tbjU/82ev0I8eqkuxb//
S1xK1/5QgV8Tr7ADQYwvvJxf2lIa0lKCvgbRGW5T0Gm4zf6uLWXqf7CDyEeRFOB/UZf7p7aU4f4h
IPpT3ybDJ2Pgt/6yuBTZKLW7xelqKX7SN1rXv+q+JunrgtAPkkg+pEWX1Z4tE7Ac2SIf/GJR7n89
zy8VlX7pEPzr2WY4MmB0SlTuMpYCFZvj0witJTERR6CT0pTmp9nt4mcVGeHay9q+vAEwgtbi4BRI
XJa5Pjy3Bnmzh8+wvJ2SSaBPXcAS9+LeSu7GAJ7rNoza3t24fZU8mD3P2wY8Rqz6ATS5q9ZEi8bP
iwpkQq8WhR+7Vqp5yGk6n1LqSoFnToE1AgnRmwlwqFYmnq0n+QcrQoPG05rEeEhFU967Qw5z11ga
5mEa4wNldhm+QIrpxJ9AvoQXg41LFAUXJ3f81kyG2QviqrI8tSl01++wc//iGopd+9NkRx9ajME1
X9UyN0PpPh8dz7IURfVnpTPyDX0wxfadtJK3YZOVH9sxyK/KoUreAdRtkkNiTKb0M57q3uuGGrcp
VZq64il9Xd9LaevhVusmTX5P7LQW206buy+YfFp3URDNyKmOjfXJaekIe7LJdBAzmT4IX5mL+oM6
aGN8UNpcosGUhtODnXZFDkZfr0rfqZT6M9FR8DF2x6zcQLoB52IVajuAX5tr5ErVYfhiqnGrUXfQ
nI/6JEfDm8Yuf87zKR52pTl1MbyMFrRKS5AgfXIF7QEYUW4czM5qYdrPWv+QDIZQvHroc6BefUwh
E1itVIGfi76nfd04V+zaSvWcZnKfCEUjJDtzh5pFWFSgRoViiy/RSHHXyzvd/KrkID39bE6wBxPp
FGF22kz1/TR08jlpht70encG6Q0ZCchKbrYS3TEiz/c0swDSpPPo7GRdz9G+gwak+uUwTO+7CsUs
5m8moNVMIe9kEEFCAcDX1H4QlaiiKq69K0SpjXujM5vvcaWWBVWMbgB8yJa5dppocH29ccSfYaIk
Gvj2SX1Cw7GlGhE1zbxFnrRVDxrQqW2kZbL/ZA5WKjx9ivTEM5De07dZag9fwmgcwdaMwmi9pmzU
zof5EcNX7cHReYE5uPnFworNLoSZTRFAqlz7kepiogxFKoDxZBHrH2BU5+8zdRafk7pMxk1RupXt
qVGQdJvUmVqDFy0D++iKqX4MY8fBVD7M+xJhaXNIt3pq6iPeZ7oDmKMlwXAG10z9uk47MEoQZ9Kt
BIbHfw87Arc4M50rT4FNnHvObBk/sI4BXFNHRWqBxRzs68JOK+ST4qi1tzpmIRjKAWRAqUmdwFga
WZjEF12pVt1GFoGYt9Cn0hvbKiuDrn7agMvTtXyb8yDGoK9kP/tagFYUNipuOSHXEHdfKyDxsFjV
sLS3EaZjX4apQ5RY76ug2QRxbIdbcw6N74Nh5d1NUk12uxurpgVAFC1wBVeZw6coo4mwpVvRFDsr
rrtvWTQDBullrho33dSmtV+O0kFwFcU14J/tPDeeKTLxZRZKgwZk0uh3nbCnD3bcqk9wEYp36FOk
WIw3mbyHEWBp27l29HpjpYb9d5L5bz3p/73X+q76Xjx2zffv3c3X6n/Ao03g/OKF+imE+f2nlOQv
TcjHr0VX/o344z//42/T3+6b//x/xbe4+v7yGf/5J/x6yNGIFBRLqazxhpG4u8R2vx5ywe/wGNOq
1Ci6oSRJ/PUPkcg/FvL+QgxA/wGvouW3/i4Sqah/EA2QvfIXapECrxtYbL/xlq/YacAXwbTgtwF7
Grkj5CpXsW7G8ZuKernHTCDCXXWhQoIfETYzDmoWNze8Q8pC2UZBbcHpBhc2l6bpGXNkXMpIkdkm
T+38vTqG9b0V2CGSTOE0f5lqqWxC1ymfTBF2Z1swS3D6IiYAHAMSnsgc8ST++Qq/nZrllDX2Z2kB
l/QCqWn3YAYndILTNnlAtynxIkcWD6YRaJEPLiO8yxwBZBsm9I2RGeYld834AVm35C4bhc25qxXl
ehAm1TVVLRCVVBvTk3mFwzWAFlwk1BnymRqLa42VVED/Zcq3JrCG72osQd8V47izeoO3wZTxjRIG
9tZSjbn0uKCCD/qE36HskUtX50YpfDTdW1xjkCL7YaXUW6u4tK6NTLH8vmqVc+7gx9nTovgLk49W
EvwBWlavOrud7vLqLotlc22o7m1EAOenBFNb3e4Qf9T+0SL739vh/9gc4P86pt82MTfdUUy//Ae/
7gLT+ANPY4sKA5IIAJOWzPzXXWBwGRhQLvk2OhT2n+n0P+4ChwOPhuwiXoe7Eyf/n3eBpv9Bu06j
agFAxlwwer9xDxwXQRbzKBytYfSC0DIANf8Uen9Ra4GOkAHKckyvcxR9NyC1uk2RI9i/WI0Twfxx
zskfC3ucvxlnkWlAdPk4lAe9g+PJwPXhpFn9qXOz8WAXpbyM8j6Snt0N57RQjmsuPwfkfkPk8Cf7
lizieMBxtuucw2Z5Y91Wnjva1UUXD91lWohk8/bcXq3gApfExg4gHQv4qlo1TV2SFQqGDX2dFl/a
Yqp8vMKip7dHWemH/5wR/F8AGgvjUDd0ttfLophG+BVhbWshce9iiGAHZezpg9I86opS+1FWlt8B
5sqIMA71ilGz+12mtcWnlsRwZ2pz9lttyl8/Dzfg8o4Ids/atL414qF0e36ehLdKAsMPFMRiuvZr
2OvnHKJOfE2alEuf0oZ0SePleO5hkeY5zhzosMCzvqsI9p8qWG2b2M6Uc2C+lbPar4nxBJMJkDYD
Dlv28osTMSAMP5FCCS9qE+NSa9zgSVihs21KpbyxpCzv09mqLyMVuOnQgE/2QPJ3flzotLeVRPi5
KgPeVT2RV0mXTTuzCrrfQlT8/BmpvrLZoONTuFwjniY+9KxRr/HqXCm2gYG2ZqXTeXh7z53Y2VRW
0X+g1kv6vSZj46fQg+YnhbBrePNI1ZlPqS2Sc9TLpYf18k3n6LCDlheKZowOuvB4wWMXplGehrB3
9Bkvg7kPLxKcJ76VE+wqI58gCkWUz7agPs51C0+dKoRxKJ2gFsjeWrt4ULUENYrOMdl3VFZeQmB9
cOEw2zsJv+jOSkKNRFHqPNDCQQ0ydJv2QIdEAzUuhvK7tJA3+u1VZ9fZpO6sPfJZRKUv9x8cVCRr
0pS7MreChxQBpE3VOr/Xfvm5gxxgLCZSZ+jAcLEcj6JExlCYbsK9rykw+fNZQ9YobkxM/YQ17wBz
nTMiOLGb2K9gO1H04MlxVyMGdabWZRwu0rBN4rOOoS8Jg//C6hHYglOF7Ep4vbomBx1+1Ry6puem
UBqqOWu8CYje7ve/EQrnSNoQ5nNXLJXdF3cEht+6htYXqWdbyXutzOKtU8/1GTDsiWsPGAgqIIB0
BC2kVfNX0Wcy6JyXhcDC3GvRAPdiUsrNoNDH+u0JkYnYEOoXYaJXl55daJVQutzycnsKNs6YBpsi
IIp9e5TjgvfPTUd1ndCFDecCIl5NSB2bPO9UOBl5K3ruycH2Yy3dGoHYlI3+GE1x7GeGcy8j98yF
eWIpXWCvNm+Ivej1rD6YYzVZrVSx5ZlDgnotGj27fpaCekpxTizyOOr+NUn66FAYgL6jYLuapE1a
1I085Z5Myh1KhXIDRMWP1BBN90K/hNM1nVnWEycLVzUUN2llgbZaX6DAnpyuyzqSM1ir3oSKzaY1
Eu1M3+DUEqLrRccWWCIVrdX51UVez1SiTMpY0jiUgRnt+i5vbgcEoc8c4lP7hD4ZbSy4IIuY4PHx
Cs18kAIOkwcMMrxwQ0e/yNV+2OOuoF0nRq6g95lmT80cyp1amecE4E/NdOmp0ktDyQJixvHwyICb
ELrg97m54NlTzOwG5G93k8G5PrOopzaLBTaOIi61exK146EKdF00JPT4dM1Albp4N8XUktJm/iEC
aKYhiktvH8HXe4UeJEkhJQaq+aTTxwP2BTekg1serNDc2CVk+VdxXFvb3x/FscgriE8ccp7VGzam
Ztuj/WvipFPlG7vt9B3WLufg+6+/k70w8i16ESrAPGc1Ch3OYg5DRNyaclGhUiP3W18O3Z+U/ecz
CcxP+c3jIAWkHBwWuhJojKF+dLxueho1TJUMhtjQVinZO1W/MWIDxaZYk9adO8h+9KkKyhJ1Cmm0
W4v/m220elA7qv8y/jIH/CmQGsq08IZWmopvuWP3I1ZlNu/GobZbP9H6HFMeI88/p0OESqYqsk7u
SreJbyaESNKN3snBQD5dqf9ElDYz/DhSJRUajuzodaVuPQVTBx8zLfq09IrYzLNdF8fWcwCT+ofB
o3hnWUXysXQoeoD146fm59XFcGVphfkUFRYhfZe5RbsrC1F9riZXZlu9iK1r11ZCpijq8DKwnQiN
bOIYKNNuq0BdDk0LuT/DGilHZ7npnOGfnNi39EipaAAfR8ppDSHPRrRyES41PNla+k3eV1+cSQsu
3t62JzYUPXRuHcSWob+tXwnMBsp2geZ6iUynqwTc1cGp3MhHtLQ9t6HYL6v9hJI6tQCYX8tRXO2n
pI7VprSQFJrHHBsGgS8HTBMr3ORyys6JtpwIc22gpChlkIGTMKxxxUWmR+WQkUAVdmV/G3pLi700
q9z7ZqwGKC51JlvfdvPA1xrVlege6tOfRkRTOBzT5KG23O7MUq8sLpdncllJuB8ooAMoWBce+sow
u5IQ16vQRL3sKgFFKzBi66AkbkEjocgcrFHZbR60ZtvxhzYcb1uJ5JBXVjOVxTC27NEDvUgelqEt
+1CPjjqduS5f389L/Wyp3Cze35Rqjo996SCQVIxELEGd689trY0b2gzWD5J+HdKmJm7DKOm///42
JPgnG6GX+7o0a0dZDFliYmlKy7jOEzjAuRprhxnziDOgkVPzg/gB/2lxHtLXVu2pliTkV3B9LTp+
nurM9Pjs8aGJy++TldzaQzmfWdFTZ8zBewsZNhIQLFaOV9QIcvq64VIu6Yf60NLq+ZDxi/6MQNo5
VeBTY1FuAqxLMLGoAh+PVRR9SRDWEqZrVX+hDcizWoNRXSv13J+JwU4OxVZ2jUXzirN2PJTDazdL
NAu9udOGA5AsdkdG5taZ56K9kyOxF02wS5wic/XqgRWhvS3Jo0y46TgeZ4tQkeZgfkxymp6Z1qlr
l5YDBS6LHjwTO55WRIHZKkCJewNKvDfTaM47Embx/PaGPzGKzsMKsAF6FWqTq5AZgWRNai3XU1Rr
+V3apOUBgG3+FyYDDJB33Fq6MlhoHk/GVYekRXiRoiBljYsi0o1raOfq4fcnQ1RCUALgCyTHajJc
ZFTAVIMj1bXyYXT1aRPWrn7m4C4Xz+r9WHCTsJAoKlO7Xc3FQhcETw7FAoJu8Cia+Q+6lff/n73z
2I1jadP0vcw+G+nNNk0Zeoqi3CZBufTex9X3k+wfA1WyhgX2eoAD4TgpGJFhPvMaJbFu4CybF3bB
mS1Hg2g1ESLVBaixOUepGBC31hhs1Qr9plSWvXPkeNq3sfrxyhalVJJ3UI3oNGL+cfqNZl2yzXQy
sb/FTuYGTqK9s+PukhbemdVbPbpI0Ijl1pN0OorRKVGVCnIZO5etgy21w3EGc//U9Jh+R9qkXiiW
boimr68dFTRsKdh5zG+LRJ6dzlpYLepMdYkMtlVm6ldIGf2VREH6UdSK+A2jX3lSlgxhkjEaxsPE
z7d/f2uemzZOMZQSwBfBx9lsTaGZcxgS4rlNglpPk6o1Ch+S+qXv4xQp2X66cBTOjcfNAfqB4wDJ
aLNvCs5ImAtmHbVyeWxR8ds5Uxw/9wJgDhe29Pj+/M7sUzoi8gqoozaDCcLpZ23HmWL4a51YwsHa
HhzcUcfIDCi1fftfjET1bHX7Q1dNU09HSlJdDrFXIFSWY9WbIAx5TjqW1/kwTh8uXSC1CukIwCU0
Te7h06Eip5KUSOdMN7L+0Gml9UXC0O/WtOdLXZr182/uFB4uGtP0lgizt5e9EavoYIeM1Kpj9sCr
8IQU9eLnqGyPbmyZhT/KrXmYRuKz95fzzANAiYsa11rlpze9OfVtP08ZzRUDifrZfmYNUM8BF3Fh
e5zZjugD8GRRLSEntTcrSUnDsbF/4Rqz5ty1JfHNaoh+IyX+04XTxy9o6hdclhQQ0I7Y1jAaGuXy
qHJnmrBeeAsc2TNWR4AllSf0jM3iwjY5t4R0WtZOImhw2nmn2yQX8IVJ6QzE5pv5Ux5h7jYN8aUT
fW4Ui8cLNjm4BsTlT0ch2MprFXF/NxfxcxaaQzClF3ODs4OoOBTSTIM7Lm8inCIMq64JyUOrPIYv
XA/GXQs6Inh/z527LKj6U11lNggbbPZcWWmNIjW24aJXZu/15FVcV0/9Skml/8X2phYC0pe7d31z
Tlct1nuT2IyAXtToWGfR7Nykg2RcKBevP/D2+BLFU9uhG0eNdXPbolOTEdeyA+akQuWnNaLA7qxq
FccSx6kBZGZJ9U0rT2xClOEuvC3nlpPojfCAd4v7YzPHKFGWaJBHjnCRyV/yuoteksFR70tHCz+c
QtiEPcgxrlc9EiabLyenQ5QsnUG4ONqL10nJ+BRXQ76ftTG6MKu3VyJD0X4HwQNUhrmdfrmpUWOR
GIKKtTQ2gMk0Axm+pjFeEmm2cBhYi+W4Rq8tw9372/PMyOQtBMRcIGzSV2XIf1oMbSPAe9md5qIg
Ee4zkuCnrDLsZ3JQO3bjSksCor3Eh7xPF+f9sd9+SxJCAjDaNCtKyNrMGhIy7AuyC7dP1MRbE7MD
5s8RwsSWuDDU27MOypdgBMlpDW8lZXPWw9BujUqnpGVJg/WQlVN/DPvx4+8LyQUtJzqlSNfCXjj9
jBRZ63TOmZC+RI5nLIaEXB5SUO8v25m5AKmhVUpQwFl/rcL888mQaF+4mAnH1VzqD2ZTCGCXhRy8
P8qZj8PWX0lghDnrM3Y6F8OsCk2pbQ2HeyEHWj8ihbZAEe46XRzfH2p9EE9vFDwNgVrRrrHWgsTm
RgE4OhUTdXI3V4zyJR9KqpBxP7zoYbLcT1mNX0qsKh9+yBh0lbUB4sYjYGwGDSPLyaN2psgZhdGP
eQGPWY5S9PP9qZ35VoQZQFLA0wMo29LFlUXSE0sV7AjS6F0nFvRCumL5+I5gFK5k0idyvu0odWVC
meoZpS3TMOCzAWEocnFhlHM7grolqdnaWaU3c7ojOpYHJq+qubRNREDZEsUjxwbAasPweH/ZzpTt
uA1JBBG+pngHjPF0rImu2bJQKHMbq0JaMYFxv5K8h85dEY/HmRfgezLpZtApUutPk1r8JlV1ML1D
Dhy+WJwHZmtMn9KuVP3JWPQP14nX29oBGrgW6WF9nv58rVktOlQaGiogwg96hYhhp0ByeX8Z3kaS
jMJ5oOBDu5TFPB0lasMwcVDdcyMrMr9islJeAexD0zOXY/xUFD258InPbFd4HFRK10F5FjafeLF7
1FkaPnEdmfLtlGtiFxvp8iFG3JqlckUSBq/QVVCK24aKCr56EAlSjSA7tWd+jG9DOFw6eWeK0etF
DIuE3jY1rK33zMyWWYx+7WJUtX5bpLZ5NEVZ4yDVI2EIEr38WmQZ9lJFWd1mcpT/Flk8ZP40pt2t
YcXFhVvuzPGh0rAixag9UeLdbJmltY0MxXM+JsnlJx1FB3wimv5J79HIfH/fnBmKx4fa3XodoBu/
+Yx6bkVyC/TdTYs+vi/SLr/BmLLbTSJsLxyEc0NRhlpZP+i88WKcblGtssr/acE1ld38tM2yW8nq
jT/CRkw/fhwQq6E7hmQB8nXmelz+efiGSYIb09FUlJWwPTRiTu9iyXL8ZDSlXbcklxq0Z04DPVMK
rdx5a1q4+WKOTgZiKwXuTU1oBGmVJAdTXi4R5bYryJqhVkC7VKN4QZ11M6upN5reahllgXl9aPrY
9GU7Sj5j5/5RDOHKNlzRCZT7V2HZ7RY0F9p+XZbT8KZr5+FLlgZz19cXPpOyXbd1GErB2E7RW4BK
vrm8y75DHXdkGBsReKMw9oilulqS+2LWEEC1AuGo3pzVKaZJys7Rw2chR66IWr9QL4GT364uP8uK
YqcDxLnaVlDUfEFEwaJ5a5R5hUizrvLM9/a+crRLBhtvp00xiI2p8i0pCtnbD2mWaEElIDLsok6v
HBOjuk7NL7Xyz41Cr4FG62uHXVdPD4GW502RcPTdpjPnH4qxdF8bvfz2/gVyZhC2JBQhFIg43NtV
W5ohrodO1t0CJXoErdXO043ko2ELpTqFe9nBvJoqKYOdTsWscWqbEdB1M81uApO49tooncy/MBd9
Xfh/48t1HEAI6E6AtiDFWWf7z72hwn+aaGprrgnY+VcFovHHiIESTJcKkWyhWvXfHsuh56wOnRdt
UpoXLalS+mJTOiRuDHxtdEMFcwi3qazlgQvPaA7ylFtXOerq1uesWOrMM8vaavdJWEjHSFR1hPpv
3T8MymjNXtLRDzoSA5c3ZZnCKDLnUfu1YFgvAogF0qEcK03xMSXUIJNxVKBMYR6NcAW+CoPfqlNz
ExtTU7sNLsrftTYkzivyeYgOSIXBIuYNQcq07aQXuId55o7oeeEhr5qJsSuxDI9iN7eXJTrYoSSb
XkVQGt3PzpDd5Qscn1FXUATu8RK7jzm4SO9nZaru8qKFlqHIi2iPso6VOyo0RfG1wmHpyV6SevEc
UyS3sMu0z7LdKy/1pGJaYOXNPLldrsA5ngldwsA25v6WgCD7Mdl9g/B8POvKrnVmxblt0pB7L07U
Kj2miBWqXktkF+1DO9XrnWbPDs6GuioEdjk11L9+Nkvbr1MjHvcqcKvoOW6mufdasy4skJNjfl3M
NPJ9WDdodIbNAIeylqS29kyzmV5quVa+aMvUjF4Wh7gQibJ0PiOga+Lh3FXiV4wwCQG0Mw+qx/XW
PhooKD7oY4uldBfOxTfClgQp6rStQm9pEdhCBK6GSWkk7YS6tZ03t6qk6V/UCllSzHzM7IvM37PP
+9E8dBIS3GDF7WbYiT4dW390Qq7/FFRz7veFQHK/EsCw3RJSX+cmct1I6CCp5k+8FtUvY5i01SEa
MHt2R6uaF2Jko/ld4lIc3oKsEhkS3ZL2OZIzZMjVIg2/Ws0yhgdLqeNP1jjYD3WYacd0GZxjEuvt
lbyM8NCBzbnQcrQfC8q/XyjhdyYKTFZWuJKGFrqHS2VKCyhpJtwt0xFxcGBpxbzvqGz8lmcrS/wa
kQY2u20nMFiKVvrJ25Z9y+TQqb10aHI864F8zJ7jxNOn1hhF7Tdoz9RuZzVNgRq0Ei0YsWEt45P9
ZrK7RKP1ZewqeIiC3/9rHOe82IvQnm9Kx247t+md9JDLdR66bL2Uz522iuOWdjP/7ufc+jnhHcDb
Pcthu9PqNP46U2wo/XAyqweoLLrt5+hcQwlVZjss3bysdcld0nqIA9oV4qa1k2K+B0dhvsRtglXA
5JRGs+szs++DqsdhBVGq0jZvUtVOp3ujazXts5ErAjcFe4k4DE3eRx6UzELzc9OZWkSwM6t8BCfR
fY/XFtUe6kSC4IBmjOH3VOvk4jYR8TSiKt9m31rdtmv0GBtDeGWTLF/zbmlW3+CsStGTFpLYKU4y
VzelidPqoQZ5WNKt68bvbSziis0Blcnr+3JUUIeu487t5rH9Nsjz+ClCwXp2HdbiWGqpnQDq6+zk
qjYGVfi9Elkmoueoz7uyTvgMXiefCb4ge0y+3UK2dNWy7QFRCHSvbxCMKfC9TRDQqJq2aN2xT/l4
Itd/FIUpP3H/dz/qvqBbYmuNcQDfV6/wpRr0z7h0zk6TzMYJtFiVbdKqFnWJCMbYfbqkhoFkVFdG
LtBR/iPkw/lLnGTRw7iYSY97lioGN6JFnVP3tpfeldDu/5s71S7SrfxFSfToIQsbtMCTQq6WfTjn
rEkkp6XjLqQHuVeHsY7vrLCryCucuQmDPkq0+75oVNXvczFVnrOopeqKZHEmvwfsGx0Kq8PYPJj7
elCP1EUhf3rCKafPSxuOj5EyZJBO4tbWvzT6uCDtYPTKDzyBlR8o5Pfj1YCguPaCMw+p8HEMNVqd
te2EqPFpaPlPZat+l5RxLLn/E9XyQHxmRtAtRvZAPY292Whtl+wyQzJZbMUuQrdx8u4xseK0A2SR
DfZe7chu3CZ3nCyYlHS5ax0xCt9YlfK9SpGbOWjmUr+TkrD+nAhLziB+Y7p1ZcbD+AcIl2g8OdGm
pwySdlJ9Hcq8iY9N3+rPReHXdWteDbJW/F2iFpn7MDbEVZaNkM1LJ4SusTaaVAwNIHd7A/l8iS+A
RD7rhLKNaL+GZasWA0/zmlK1j0YvydivyY38YxLcAn4qLfZPKQa5z/zm/E+th2rvRgYOyLuOYjcc
t0IH2ZtU4/IiOVX8nBtVX7iTZud6EHGgqIXn0Aw9IeqUDVzkiRkAPbY+iYSuuTUoWuQDyQ+vNEnO
4AXLNj+7HqWLE+ACW/9MpqEa9vDMjdLHFoLcQxRDckx6e4p3WlN0FGf1eKQ06wgFFX7JKWZ3msMM
KZEseeyVZBIBT1gLMd5ejMPoNM6TLWdFxIc0Z8mV6T8ZvhJxZQQ6V95jPSdK5cXZUOtoSWkSZ9+x
kL/TZeTrEUceJbcWzZAfMBx1HkU4zjqGBE1zN+RzezfASsfSJBZo7oODRza/6swHNrqYvbLkgf+l
aHEcejpVfAQMZlB+t92cYaggQmWahdsPofVXzyH/74a5tuV7BVhsGnRQTPQfc272+Z5tbfX38qAn
3B0Ku/RWNeNUBQVvxuanRO+4+xLTHJZdnIS6+a1Ts3kJ9AE1gL3a5mCqkk4Y6a2Uq4vyyXFw2tpL
WRiruBtJ1XBEagjfKCVOJmMXYkM5eZKTTy9t3U/D/ZIO2qdahCG+HHMR6/ahyudRCUIrZKuSERvl
9yEZtb/vB5Fv0gjUPpGMBwAPsGPFk52GkFqWdVznCzyGZaqCWEX8NdOj7N4yp+jh/aHW7GgTra7N
lTVpAfhP5+F0KElTwI1oQnctUKa8S6bpm63GXtd7Z961ZjhcJVGnHrt6EUHXYZLx/vhnpwpogQLf
CoTcYgimTI6zuOhIYxLh7Jre0J6bUJt9O2+bC22PN2kGq0o3npTe5KUloD2dapyVlYpDvO5WIQ1g
SdEXJHH6+YMlCsJ/rGp0tLexesRUb7ugplyG1sTLpXZVFqQW0dcw6D2gKeyf3l+7M98OPOdaLwDG
RLdhUw0Rsp2LXgDfzTNdxplFAxxrJMni2rGp3XGRJbtU1PHtkOLHPBmh/ev98c8t6GszB8iDSgFo
M36TSlZJCAek3A6b/bKEdTAZtFHfH+XcDoH2smoswic1to2xesDX3HAm3ZXaqg70GadZ3SKwWKbQ
+fAOoThPM4MOBFCqNyli2+sDruY20I7ESQNBV+DWRI7zz/sTerts6yjwGnjZqC69cvX+SRAVSyGC
oeLkqgm4anW0Z3+a00tSbW/rIvhVgu5GGF2HhEsR/XS7J4kN+iBiGKnLp3vybytAMKLY8Rw4o992
tX03d/NApDHOd2ahoHizZJnkGoBNjnY3jhSao4T2qlNeaIasR+D0zqGTv6oCEGKvcNDNESmWptMr
AmhXF6b8Eo2GtJN5gBHRIES34aj1rjnEl4Ag55YdoUFKa6CggWRs8v/QWYaKJ3W96ZTS6wrUb6Y5
1i7cZ2dHgXNHS45ev7ltZM3ZMPXcnAiqlIW964rpqyzPlxoWb0sMcFMhgsGhhnXEdDafthOJHZm8
D+D3HTfuleFbWWFYrHSZ9VgVyn+06/4/A/7/vMKp/t8U+NuX/HcyvnT/CmK8/pb/CGJo/7UyLGkr
rK8KeCg+1P+Q4C3kq+gEQHRHHl6lqMVj8x8SvPVfFMkJDfgFTIMKTOv/kuARxEAeEIg+PQQ+7trG
cz7Cg1+39D8Hjf4mhwxZDoqjyJ3SoNjsk2VeErPrZWrWnxzzU5VFpSf3DQZEOSQLq22Ta+WSEurm
AOicaW0FvyOsRS0bgu3pmKEzx6jmRLLfNyV6ijkqwkup9heO2Sui+mRq6zBwGmRa31wm2xa7EtaF
hkuI7FMZhaetwbc7dC02VAFMND35XmVfs5z81Ovyq0YEjeMlNZGrL61p/rF5lhRPsq7M/K6W/BDb
OgRBFWijLjJ83P+l6q3VgtnrsGZFQYsemMJfQUGl4Ua5w/TaqjAavCYLGVtqCK4We1HhpS/Zb+3F
wbNB4KgTyKrfiR0W4Lgu/sIdEdmjNNoRwLsmsqri2nJuyugJQ1gXb0a99usssMZDJvxL2JI3+4DF
WkkmFFjBpoOnOv0mGN/B5h7ZB40qSK/R7kR2KbpO0/FTZuSpZwg4MIswHz/00L1uBUA7xEEMvtI9
T4elumHg/siwAP9njNkGhUStqy9g0rRNGPQ6DIAZJkbvZO0mng4zduoyN3oo/Ng6Ut9qLB+l5Li7
nZzKrcZfFMxqtKLM9qUov3T5nWLcoynq1unOZvsvnki92W31o/K5QeNrfmidrwhK4Zh2b6lX+DAl
7X0ykmaJ8DhP3/FNgTOIQtz3aLibs5/jJQHPs9MhggSWTod9PUWn02mX2JoLK5X9yPYU876ijmXl
6S6Obl6Vt5IKQ75+b5i5Z42zP1eOa0wPKe6QFjtZPlT4Ttb3hbyLm+tcvBjJXyk+jqS3OZXhtns2
oxsqtwGScFkTxINvpXcOMAFgillLIJI9mvjpUgS1huP7u2Hz6r9+JhCKMnchm5CGzem8ok6EACJN
4eNhWLlaI3bJTOiT2aDHwmHktDT6pcb+GuNsbwkK/quqCKm/vpUP1QxRxCVFSp9OzK2TvORJFt7F
hn4zGTWVxsYMvSQbDpXDdQh5J97bwvLfn/a6yTc/AoIdiAGsBhvMWzuddqWFFOpLc/YHgmVPqDda
1wbFXP5CZ0u+EL+eGwt2vcZJX4/7Fseg43KINxUXiJ2Eiz8PlGUsxIHDKuZ7y5fw5mfOHa8YT98K
BaEJt74E/8SxS61VQjUYSO21mwrTTLdKIYYUqtGg49Z+ySzLS7MusD9oi0BHcWWwspjEzq+g3s27
NiP1lpEqMsU0hnao9+l+Gc3owhtz5iXjYQd2Cv5ktWDYbFh9kFXSm4p7pY9I4somCkJdu9SW2qLo
18ngQYWIPOAEgsYtdyhLtKrUBln4KyfRXrLOzSkHaxgYcMv0tpun96WUGZ40Y3sq9dOFS/rM20C3
koYYFyciNlsUmXAmSNYmVbqkoHaUyi8UuWefIj3GSd2yXEUGlXarvTDqmcvAWCGdax+fUbeRCYVD
2sZ5JPyqnLM9eCvhdaRccvJiIoDlmWl4qU98dkRuVcQnKOnKW8HiTGmyaJpr4afVQOahTFzicWi5
oSgUr5ZQsxKpE3388JPircC5dSOh2n56ROqwQD1mnBe/QHajRXqAqN2gA1P9XexLmceZw08jFiUm
zj2HcYtXQIAwljJqX35Y17tpScjnZoT8TEoAeH4pF17dc6MxErQjYlxum/Xm/efwh32SRzkbxM+G
53FRJ3K5KvEQvKS1ftHo69xJZA2J9JBuWS/S08E0OZrVxVK4aZJp8tSZerWRx5cAom+ntKLZEIrg
vqatsLXCGSJstEEZsIDZqAdG/mMcs5+L0XhUDJILL9Obu3NVwAD8BF1QB79ubzaGsm5wTqXsp3Ly
jHRIuB+GCCguKGOaE6u7ceZ3ymS6uTFe+HJbqNK6RWDzrfIw6C5xcW9uz3hZ6gE20BpgJL9EWz53
aZF7sz7lfldNXiY3frGoATj7YhfrcbyTQ4wG6vSSO+abE8nPAVN4pZu8yv9tvmo4R+B3plb2J9H/
VjkdqP/r+4VqdqZih5lI4pIBydmpE44SCFB+wAl08xinjS0KvGtlX8uG0LWH0J8a5zFNy9hTB+M2
nqcrVY2gvTSZgySq/rccnaBvlkuCBa+v/klUwLPCypP8geqjVLh5W2RphSlbYIggSA1BUvQ0GlTp
Sk4b6Qvw/fslgsyRY24BJy3/PM/YZI2yfWU46PvrY3wBIvfmDSDfJEdUKVdSd5K3FCqZ5mwilFT4
i1NH9Knj9TKmS7L4zdSaLk5qV0Ud/30/MHpl3pyuARhpqhgkJVgFckmenmoVQ1gVDfLFl5XKHYq/
eApj1vytqv9wZOgTogoW7kKQmHHQwbESXwrzTs/u5O5HPn4ZhiNm97FzlwBT0Gv3Mbk3rvLpEE0O
Go5w0fYD5rjGH1X3Z06wfbTypzD2FyWo1WMVfUmX72P8t7Afp+x27i6QFijZ8bNv57beI4BZYEiw
rqdzE5KppHPNiqbtQZevJJJPy/i92A/FFOHq/r0pLW8078Plc5VfhzZJ62c7u57qXRGTwUANmb4o
EbLCzaM+NG7SfzOHfW99s+tDSVZb7YvSXSiXN3vjWNhuO/p0FaWCd8yLgsZ8iKag7Y8V3pkTTY1j
rt0k6mM5PErRbzW/HdVrrX6pylt92n2fs4OGJ7bpD+YjoJA59rVv8/dc3Q391zF+wlta7Q/GcOOQ
QkFe+WnE3+bk2yg8U/obxU9CP2rpDk9sZ3DhvU9hsHxaFI8GgjwdSpl2qfHQt9d055TmuXIORsW+
+jz9SlOvSD6VIYCUfZYjvu2rzxagaPkhFndE43nMPIAwB07tW86OLNvQruvo0Ta8rtyVdGeV6dkK
nxq6/BamvnuiF8k+rpFom9CGvkaa15YP4/euCWbTRaPC6f2o8sdfyo0ReuZwL6u7IjtSRAO/XGAU
5tylyy8T7c0w2yX9UYw/sSmby2Cx3LK+lcVBb3cWqtgVvvdUN11be5HN2+aY0Zi2ycWCcL5u8F03
sHw/zolX2hfi0bf3JckTbDIgqugMkfGe7iksvp2itIiZ4EnYsKPTayLCNIik4uuYAmRBvEO7UHt/
8/CuSEHC31VRVUN/apOLZiiCty06477K33ioYr+SS4sLj6HyWhTaHhcCMziVsCZIJTZXQZPMRrNI
1uJP431ek7Z4pvq42tLTAf0FMsSWf9Tt52X4NOu/Nf1P16Tu2CFjkbqqDIwG2w4XM0GzdsXoD3Yg
1Yc+CQxnPyl7S409BTdz+1s6qLtyCMbxW/yoZW74SbouOrcOXVpsj+QsuuoCwBLX/Q1W4bdIlsTm
Lr7ub3vDR74ZITVafs7euG3vmifVctvcMxevTHwU6yqqru7a/1T20d2Y39TDASEap3CRenMRyQZL
gg1H8gRvyF3+il0kB2Xjq4O/Cl/Vu5okfsFsbEpyTza+1uJXXx2M8LozPGX07eUu6Y5St3Oib217
V8cHVQkczZ/HJ6S4bQs8EO7e+0H443SrpVgPcURgne/QK+m674a39I+h+FrlzwVyKjqnbFR+0Mqm
QT1doY7ujg0+6NIL3U29vtc6qmEmKAC01IurajhYaMAvv9+/+9+EWqSMK6h2tRtFIWhLyuyrPgeD
o/O9zRRJ52T8ZcDsciVDvxYh9KOPjwYOj+4fwkukHJvdhUmOPnb6tPjlpHmpThEPClTuWl1I/9++
BHt9m9BR8aUUBXMBWz2UUDahcZt1kqZFy+IL24aVVgCpiDSr3WUiu9UHdh6InBnLnswLO+XJafVL
nLkzp5YomVAWWDbru2VZ0e2rgJYz31k4POdAo31U+C8ZfZz5htCPgBHLAHxZ1M0Tp+bOqOldRG5j
GbtctBZy32VDDTVEXsoW6oWP+DZGWceijAOY36DksImY0GN3imFsFhxSzOaQShjFU+AiD3F70BJh
afDC2nF94c7dThJJRhqrUAhM6vFQS7Z3bk2f35jH0dfK6XtdAUyT7VtV/Gy6RLowwW1KwFAMA6eG
eAHVo61BajrOZYT6IgVnxRluefnqlYthNs6zFlPiDq/GpPUtLVl275+O7bOyFtKRy4ZgQuMT2tBm
iookNHWuw85PAZqivQl6ulBWfczSmDxrwhXwojDfmyNCyQOvUaC+0KPpkumbI6LFsjLQ6KPkbdRg
eqT2Vh5pNU6LtwxSFoiyc7NUVUmKGtg34pLq29uvik7G6gq8ovtpn60H6J/kFbXrqJIyTPScHFvI
FA4rmirCw/mY3SScT+8v8LnRIGcjEbiK9dEqPx0N/qUZg66vueyjIZB1bAEa0DupbBUBgMFLNJ43
35M/kDMCh47yMb2kzeRqc+wF4WUJrn9uvUZtOI6hUfmN1MdeWw9/s6K6yORZr9B/H3AoPAQkVAII
zYGTGJs5JkYngekNC7+yH0SyczInkEPsHZ6tRrsfWpBHNXHcFMEZ29nO4tXgk4sb/mGUHsT0I8t2
QjrErSvkH/H4nCr1Tqp2CTh9o77BF4VflyoNJue5SUC5gW/i/0UxeFCe+TPwMOcPMCSe4BVLvP5W
qShcJbwR1fMHvyXzhO0M6BB8N2nkZp6ryJyx2FnpL3X7FE6t5DW1Pnj1XI2uYdbahcjozZ1AYYVN
s/Y2YDG9sTOdpxrYVlwkwCNJzoYi4ll3XKmocb3I879Ciyuvk5OHsdQf3p/o2ZEVhl+te9Ya1umm
FUqCtFqFIdWSZn/iWZkCawIY2aCSv0dVZed0wrPlQBXOhYHfnJZ1ylTpKGPzZL+h/A9qkr0azdA6
lPcLApMUsy1SoKV3vBog2/vTfH0LTzcupU+iEX0tiFAI3ZyW3Jjy2ujF7Fd5R/eo89vWNA9FNx+N
yVzuqm7elc5Y3tG9inwzRxjXji5VCV913rY/BOAn8kQS4rVDcrrYWm0ZQO/n2deUyC3yYyNL6PM+
KyMxIsY2YN8CeXouDrISfR4lWpq0PZOjHnf7Mj+y4UU17EI5u+6lYMleiupGclTXiEaQuZHHASmf
YtpFdr+TzQenOZJukx0W2W5QQq+uGr9Pd2HzQkdEBUFcrr9yCJWx8lrKDrj7iPzLlOx6ZyRSzV2t
ZrCbkD867okQP9y0scHFrF9/haVRk3A2qzGmih0VoTFSG75LlDlybZxHrnPSA7evFZCqslsNEP/b
yHis+g7fdSOOLzzG22hjzXeIoejsI+2K6un63/95IeTQSHqUQQekVnJcxBM5mDHhqccv1mxFHmra
gYik3ft78e3O5xFGihTho9d+6ebI5SD5075tBh9Qlz8MQ0VFOom8SKdYAb7r/cHoLGyvbIhTPA8r
bmFV4t8iVaZyaMUkTb0vP2q/qk/cLfIXQyOnCbLoMbT8cAn4R+lXWXi0IozWr4abkVJM586Zp2Yu
mD35WVxHx7n0YZ0X4X1j/ObXYf46OPf54qXN3lZ2Ehhaq0XGUXuZhzuLLYTQqeE7+hFLzATNjTYo
1U/V8n3WD9mrGDV1azYeSroe6Qq/1oprmp7ZuOng6g3IHT+NfaehTEJNIDBUz2p8u/St4TD3fuf4
mXaQkn1HgSHe5dKhMfZh6mmNu8bCoQdJrHzQ7sVDP9H6dfPP1lcFCLfsxpkHNUYpD3q6d/S9Hv0u
bZxu9hSExR1CJ5g10ZSg1KQ+mZFfmQcoHrlzh6l02+4Qf+5bnvRj3e16ZV/Kh0Xc1cLr4Us4+y7a
8y/1ZefgE6zul/6Y4ZOD89C0S3906b0WXSnfa4QxYy++Ue/mb9Pf4tr8AVD1pvzTUP0AiR0Z95Ht
TstNpfXuMO4y7TlcfrXNc539SopH5GNJzpWHOgoi5Up2fCnxTdlzfse34sIN/eZpWDcO3DME9ohY
aY2dng0pVxa9CAUbp8NgO9UGm1pHcqzxKHazJEquRJHr3sr58WVarMcLG/fsvqXlwOZdS9jb0mkC
icBWB6X3DVjaVZtis0seuYx7qUttvhbq2xTuZTcLJ7r2Y1FceDLeHFOmj0HaqusDvfaNIILSOYC7
24itJnVXRRz3vtkMT7loqFWUl1xD39xDhOSUXwzeJlQD3ugk2Uls9Van9X6qt9GhW8Jbyua7ejGA
nCz5S9SzGVLsaS7cDq967Ccv0uu4IHgQq6FJvOWCF1nStO1k9n6RItShjOoKqoA1gogGot2OWlzD
ClyBCYpHU3++73PTCKQxUTwal8IvCNMw0IuvxUR1BpPfP4Uo7SviNhVRRGOMkW+VqPolfej1YTl9
9PZG2oQy9qrwR38R5NPpDhW0AEfJmeAFS811awwH+mJeMhEzDh3a6fNUfZ3SCzXfN2H3OiaSYHSn
eDhQzDgd0yxqbNu7viFMa8ReGPMeUPrV2KjXdFdQ5liKSxiotxsRYAMVZnigq1OHvpnlGPYOhQ1w
SpQj+qtc+pkD37enQbqblubz+6fu7T6kSs+W59ChNIK6yenskqoaOwsmmC/xFu0bmRqZNdOvcCQg
zoNfRo5zRVhc7t4f9u2isvfANq+wnlXceU07/nmGHSxmzamsSsKgsXE75b/ZO68k2ZUsu06lrf5R
Bji0GZtmhAidGanVDyyvSAAOrcWMOA5OjCvuK7ZV5ut+l8Vvfl6JSATgfvycvdfuQjQw6jaPxBLm
mvqSyeF3YdF/rgihjtMnYjAGgRmt6Je+Rml2mtkkWRVouCaJz6P3h+mR7vdKXlR5yY/qrXw6ZHUx
4l8QzabEneGPWvYvL7OoOy/SqQuzF1fbl8p0qDPdyhryEFVSoaC1EuXnEq9npIUfNZPtNTzCs5UE
s/kvIsUu3JpPV/5y10lvHOzeuVzZDmyMauHopq6PEtomifk3K82fN5PP1/ry2tR0hW2WsyLoGuVt
cTjqJ4OONpGQuP567U+GkM0Gmu3v4rMvd+/zAsd1WVZZCpj2IsP8/GQVaWm62O5ozcVajVsIy5BU
yvg357c/v6Ikl9LO4XSBQhTz8eerxBhPYiXBAWgWaI5T1QoWHa8qbjayjH+rPf5PHl1YZRc5JKdU
CGBfWzkSfpS7VnkZwAX6nlrZR6V0/jJq0dXEzlFFTVhRUyfkZ+2ZB8bMKn63O//icX25r3wEkwVQ
x/2C3PDLT9wyQmRzLINqfKuTS5O7tBOG6bI8RTWOSbUd02OlTLnXG9q7sSgKZucuwJcUYVjVplNL
Y4O8BFGFWjH+XDnWwMosaj9RSukBR//Nbv7nhY1bZsMWY7vg0Pn16DWAoNI1pKpBIpVzPTY+mJV6
Y7UZ9sllQ6NqwlLRar/ZoP70XBB6i63eRiBLHxxb7+e75ChRgTJEZgFZrZDQa/mmTBhVDftZLzLn
/+ViRBoBT+MgT4vm88WqyDH6sbugzdM2ZvPGYztl2utQ19uOYepfr9h//sku0Fua3liK6D99lf+i
JVKnNmEKMcftt7bpyh0mw+1Q2EGpEcb6r1/sogKjFCW4mtnR558s6nAJKLmTBBeLPMj+rRlhnheU
p+DirI+/vtif9iKDpYLWPuUY2y38qM8XW5QZoZnGvKeho7+xpVVQ2jvvJelUWmGP+yJBrvHXl9R+
d80ve5FSMEEZU5kGGGwcYnqzbVVb/YWDr74MnRbSuGC23GibTLNmX0vaXQzv8pBRuftl/ryunM3w
/RlHO3Iw8er2b8xOf3p7uCdM8GnTMMWx/oQFnhf8e3Qj08CtHSUYyGo/i/5bU0VbqxqWwM2SG4do
0P1f35b/9Ko05S/6b67/tTcFR2EuJbbvIOt7YLdZQJcm21IqXyLDxj3QlCdNuf/ra35hRME5JN8S
ks5F7395rr8KnkBEur3bcNHIityNyI9wRyS42dEOec8f3SzWdouyyABA648uG14WYz0myYISfFrr
vUiS985Mfwf3/7x9/vGp8LRRHtCo4wn/spAMldFOkZJI+pHWFZHP132Dr3zoYrmvOd26+itRkqcU
r8hvvvkv9iKujOOLruTFS6NDmvzaQ0/K2BiYAfE6pP1OzlZMzvGya5s83yzk3mxVRMp4p+Yg0uI0
XOYkTJdjgfXbbNu3eFqffvP9fD4W/vo8F9Lerw0dKaP5ZaudpUKERZvJIMVsGOiNjugjUGK7Dd2O
PntcEVjbuy8oYVQPmGP8m1f185v6j8vTLoLORcQh9q7Pq0MagYkcJZcfO1QGyzI/KHOHtl+9aTo3
8bpRmX9zxc9vwf+5IuczcrWwUn09otXzYC0MEyRGCxH7denO51T3V+IHAjNZ9F0z2ns9sv+RgvL/
vUB/u6y+/7UVyHtv/9f/TMtPTiD+wR9GIFP9O7gXFFsO4oxLuhzv4R9GIP6EM4Tg0UTgi4n7Mur6
hxFIWH+nr36JDUB7dTlwsLr/IxlXmH+/KD04+kAppPXPe/0vxGH+2pr+qSijBDUQnl/WSjrdBN5/
2SdNxdSlnS9NYCXOsJGy+KgKmb5LTv6ntVFy8peHBlvBbGyjxF3fRNLGG2CCVrCKovrNpv35TcF9
x4dhPo73Ub3YUr4+t0gce5fBd3sZjzdkEI3JSw3n5QTxpzqpRgZ/0VKaq3/6rm7++Fn/rRyKmyoF
+PTvf/s1gPp6CzhDsm3T2kV4fHmb/ukkadYlAWNz2gRKvRKhnsrBPeCT7+cwr1CKxXMavSsG4w0P
wS49ijpnFloj2yrVSF5Jc0jezEU3bpym/rZcSuzG0jEu1KY+OoG2riNu/IgwrNhQXofMpVc9TJiI
4KWog52etbWeX9rMyFVvJlL8SbB6+p09KtvF7lPVR67bup60CG73+jiCMsYrf7+sZhU2qkhRLkzt
rbss+HVW8ouH5mXRVlgLrj6w3BMYDpHGtsefuUM4g8eYg76YsKblA0ApqQpkTc7QVNzFelva3kXv
pMrfdZR/qQS/3uJL5xrXOhcgnuLzLXb6NZdKUl8cOAPFuwgFd2CZXdJ0+tLrlehqLH5otbYd8zHU
uzcMkls7uWvGDNlXvKnse6gp+BUg/XiunPcQXLBOA0bit9NLkArMF0eDwnIRqlTKb56Qyzvwp0/P
MopNhIEQIVmfP/1KRnsVy64NjIwBj2P1la9labn96+fw86L9x8MP4RTvHywKxO+X8vmfHkNi/NKk
aHMG+UtphIrJ91tGt0Nxyu3ibbXBQeQNDp+/vugvDf+nnw2hMa50RnnItZm6fykjY8gdkrqxRcXQ
FGFtFOppKpYeok+qzu+mkPpP3lpJvUCEwK3U8edE/dBvhJrkvUePUzmpUshn2WjZY7LketC0U7ad
EbOLQDqAKf/6A/9yjn/9wBfHIq0YYu1B0X++TeD7p2yMM27TnKH40KfeN7MxAawBP05Iq9q0g275
+KjtjaUO+SZddNVX1NoGM+Iwu+sSJOIXLqeuCPuAuTkKelF3u1VXsqCYTGeLQ+VgWt1tQRaVXzSV
BAdn2lcaZ9PzxHlja9XqXb8u5RlIMPNeg7HTX/+Uf1oIaWBrF1MATVbSb7+6dcwRbLs60KWUo9Hu
RNvuG1LM/FgYH0QvB44NhOqvr/jlcMaaS8scrQ41O4hBGrufbysAsCqCTtYEdds+LI0soABOIsiU
Q1V0v/MjfO1G/LoaHnd0SNCcGRh82XWI+1TbzmjRd8EAy3uz39RqagMnQjoDn8jZNAvErOpG3VlO
ZgTp/JsD2681/dNTdInb4xTKyZBniSPK5x93iJR2GYy4CWLLjbd5VRiHfCiifW6vEdorMwqSRTTh
ULY2OcdYRKGns7yYdo0fNK+8Olu7kzq6blDZ/QaE3wOkQdgioFDAGeJrFInB+SpDeki4WQsHKpn4
3yw9cLum8+NcNR+K+dZwJJ3CSVNuijJrUBWCiJpGN77rpOI8jMlQ0tC8eD9lCx/OZeE052QpvL53
qkeeSRWK4ei3MMy8NNdRffLZntKkGQ5aVY9eynwgnLN1/sOl/y8Veuf6Z3lPCPjP/uq9/m+Xf/q9
qpc2jZP+v3/+ZffHr+OfVfDev3/6RQj6rF9uh5/tcvezG3L+Kf/RP/7m/+0f/tvPX//Lw1L//Pe/
fa+Gsr/8b3Fafa7IeMb+6xLufwxd36bvn0o4/sEfJZxm/52xDs8qdEDW5Qse8I8Kzv07giyMLoha
SNm52Gv+o4IzXPLM6bMBrr7o16GL/0cFZ1Dc8YYZzLFRxlzUDP9KBYdD8rLk/dPDTGQu3hMOeFSR
JK3Q8fz8MMs47RMHCKlPlFl06IbCd/MlnCf7JYoTe6PbDfVMt1X1rV6ru3Q2elgZbzaFjj+KnBdQ
K5MH11wu9mjIyo+TrEKlaXycBt6UPKDxz7wkYVaqA58q9NjXUtPy3YyxZA4AKU0fOuqfQDP6/aiN
YWugTasSZNgo8Jx43A8uOujspe/M6qS739p2OCzCQZYbZZ4x008zujSo4oz9oqXcqg+zNeaeEOKq
xG1tds5tw5C1NJ4VtvgeiRAD/z20cQl+eD0n09QFMOG2IhKNP82gt2wlRDc2Ka7Xrgqaf3lQc6bI
2sRErIWIhIaoUSTyh8IzuuhlZLgrMva8WWK44N1v4zeIeV4yHbT6DWaDV6fOi5VhxM68QX8dyh81
k+dyfh6VQQRLJvQdYXKc7y6zb6tjmKU+MvLc4mF5HDLj+5pgtMrc7LFaD3BmAljK7sbJ+lMOmUGX
JQhUfT66mbKzx9JHbrgZKDUOE84XYlaSnTHd6XN0mJJyfkI15XfOg+2e7QYNhmI6/oBNba7mcysT
3S+1Ythe1p1V2sltI61Nm6g7Rbe3jShO6oyISrq3OQfVp6p2mgdNSYcrNaqe+l7AUenfCrdCUuIw
+q49IoxfhVEfevAxVXsvk84vuvSCSKVLW2B+DKzYyL0IDmBeidB2v62OcgUa+tgDQwrquQ67dTpQ
WDlBtuiwxSgsnCZ9aofOJ4sEYrxUW7yFyV25LveTIZtvMKWmn079HDG/Mefl/XJwjyPnZpD5TSsm
P29uqQs8JQJgl0eEzc6ECBY1Vny8iNKzi/UkVgCJrfFAg7B7mofyEcAl2oSiLHYpKdsbSI9Unaqa
I+7TiFHQfKqywC5H3ywfOX1BKIN8l98Kqz5akUIRsKJ8dgw/wQoQacRhFnHQDemOEeht7UZPVcUt
XRq0ZgcjFx5oW9Vzre1UFfuoYD4UX9XWPrLQGhQqo3xjN6PujpUBuGbx6IjZN+0fEkpAVR1hOp67
Al6eDvDEPJpi2CzjeBQWFb3bPYjEvU/z72t8jBf5KOojf/XKwrMUitEIrPFtLb653a1lSIBmAx7w
7YBNItFmL86OjAsh7lZ8fm05Tkr/TcPlqM7ADIzkNhL8Ppp03LoRbnAEdzFOEqYEwP4em0W9aVf5
vMQOeidjsyKS1ixfX1zNS3DROCBInTI/uaDHG7d+aKz4tqbJMOd7OxpFUJgayqnK8mNwk5RpOHME
qU9erc87pVM+ZqIdjqYjb7SsvdKb4WNK07eixe26LvKlild7myRq2Iz6tSskKgdam0EpzeW7tjbx
y1rX2HXy6rJdlqgPWDfCUtceEmMcD2RqdedidYeNcoGWqYky7ad2TpjqOCPYgfZGdOZ9q1d3mTNd
ZW67lcwkPrJ1MZ9ye5o0b6CMbUT0YKLQLjHA84XVaXeXxemGcvIQq90O8dvVkKlB66xea3dv6+gk
fl/gOzDFNy1vd+iRj+2i3Ee9I31bvhrF5FM99qiHxnhT5kyZFCI+w3gAamgowNMwFcfNe4RXO67w
BFUj4SL6x9QUwSSt+WUwjtW6+nk9jM+O3schNufkx3SRNjDCUyAEMnBZdlTJ6C2dzkdnXtYeGQpv
05DZJw1Kp5+UThWmHQRJO1MRo5Q8po1jD17WmQpzNwpcfJwyNmiKRYAIPb15KYTzkBCbuZUuvCWi
BdXvY+Povlsh7ejWZglplIZN8yzs5oXeAlmS0UtbHDjFOndN+qMGLhpHue1nWDUWXjK5G3k56hnI
Z6DY51Q9GH2MxW7bIz6CGBnzatSskM1xyat9EY9vFuTaIHKiXR7rgOjVTcZjWFc8svp7Cv8picsQ
NTSCbFCneBcjzBDVbFzlU+rN0YrqVUu26vLSsZ4JW3lVVxnYDTKnrjAyCB2VHeZ2ZSMfme40LFhy
ak/CWU91Ie8S07rXNZUxnZpj0KoL59qu07cOI56XDPPJ4ccb2xz4x30qTp2JeSpiOHUQ2LhX59Yx
4tciTYN4KtE4OMHQnQzjvmF9bYR6Sc1+M2QXCICNSp9tY/ROk+ueXUt6TrXv2lMXv0R986Z0vNTN
YdRtz6QdMfwCE9JuLnJQFwQqK/F1M/Zbm7OwOeevqT3vreaxyFt8YssCiX45Yunh+B3rS1iqNo6o
6EKntfJN4vb2tVVjOTVavCJjC5iW6ZvXTeNJAQIhuPbeWOveL+J43dXz6hf2dRlPnNhBqcTJdW44
0DX4lhf3h7G0m7gRpMa0v7iTKANzyH1M+mbZ7AeReHFNmcGg1Dercdy7ZRdTy8olqI3stVKqh2gq
vxl5jaPJZtxeROhOxAVBeVJWa1P11Xg/lNomyZwfYs6sgPbJj95yn3vNrfnx+oPBm+/BqVu9tWit
zSLAF0aKgYPI5FFxS8dXbZC++etsKSx486qHRSc9PK8vUGDn/dx0vIvCmS8JWgjg+WHU8aGZ5Z6Y
B9gwSrphuovWoX0x9eJB0aJbrVm1TdPXgDYi90KqRdW85unWYKlKejip7PAZniCSMo61NW8iLDq6
9KsBOq01PPXWuLcLxOBJ3QwoDNfZUwWVCTbYzNGODGrPg9zTz5I46YS6bWzuTgOwtswOJZiYPMO7
bkxHWhRUB9Wgp3s2MeFnXbSRub1dC5fRT3qmF+8NqvJz1Fuvdu3AXdJbrWjua724XZThLKz5Tkmq
cCav9FUnZDkfrPus6V9V9aMo9O1QfWiLfpi6oxa/x+bgJ3q5n9TBx4W9Aze7zfqWFeFUq5R15VVS
X43OWyQO6oiDsfbJy/ZT+u/1wVyeS7eknbXsMrlzV1ZZZuJLMgaK+6RjsXWm965wQrOdNyK7TvmH
4wwftbX47nBxcpiSuemX1bybtITtonjDLYvuTi3Fc5ubgYhMTnAOEhigrQ7DCDE5MV0w+6itF1gK
+jpluJeTY4Vpm0ABlB8Q9AKsMsfYmE5p5VSe3Y7XMtkjUD7OOYYhq1CvoU0E6WB8b+mRurNqUMlU
O60HWqbHrLr1rgYz7IuaUYhZarzCt1YmKN/mb2XdkHhIh65Ftcux/CBSa49v3qvUdd4QevPoyC7s
neZO664E6qg1EbdD+gEYNVi1jNVWPXSJOOhreUOOBrlIBTFJbZ+xzg9PTaxRf/RhlEaowdooxLCx
qVP3yRjbfUrpdK3kaV342Jz8LmPh1JOFv2gkWRiPxWx51gJudYYZzXchncrZ9Comzu6gm1dDMass
OjqJ7etjNfEjaLrhx8lg37kS1JK1TBwppLipmpnBZHFr1u036MJ94M58J9ZcHYnzvstLl7CbPlw1
5Sxa7dwv2X6qfphojiOTgwNIzeqQM2MX7LYdaVDD+lgasee23NCq2+uZGyQrCSF25VypeXfQ2vap
N9Zd6i7PZjLBGBFXeaphoY18Ylk8WanHRsdWLZIrUVU7oYjZ09bhOHeN8GtjnFizZ6DIdrEphbFJ
QImyEJMZCa352Fgq3bGLCdBCt9lqgJ+GB9mtO5euEQedh4VbrkyIVTAOunItTyMk2aADVexhu3h0
CpimclATAuTWLUBxur+xCT28f+9STgHToH6ndG1frZL1P5s19TouLIPFY0QYmonej6x2Qb7hKrhI
ZWm0QKrE4inI2OyoJv9MXJiVmr7DomDucxkHKOjuc2uNb/JZKf2xa+vHdm1ZcZOqmOyzsszZeV7l
DKSqVjfGCNLcNbEyrqpBLb2NNGBUYKEDq3Q39pBT+jfcjKRUnmenim4UwVFv1AXReP28WSJ9v7Z6
vbMH82FWlGs6+BhhK4cnskaWuWmVSfNp9zCEL1dQRBz7qnEIHTtRnhk9kAVf2tGbYrk3UlVahNtU
7JrI4Kza64aeX4eaHeRJnVUsB4Yd1lXFMDu6s1sd0XdVXyfwk0HLljftGGX+WP5IpRnmbS8Cy6j1
sEkzxZdF+Q5gQd6kMu5+aOaKUxRxtY/iy59SSrdG12miExK6dRDInHrbKFE35VQGaeo3BLyd6JXi
qo6hfc2qcjBH40EoOc5oy4EExknLLNEbz+J9FB1pxeXQ7FJDKMHUTK63digD7LHV99Q/21prWfxq
kkgJSQXzvjp8SZu6bBE1r+e+yfYpcJVOdc94e30Qtp6WjT/stfEmA8w0QtMgarQPy8lP5Wqd7aGh
1uRlEYPti4LqsdcUTn9VSjd0KpPzXK7dtjI44/Y9X1u0lpZfm0W3WVpd+Jp56Ssh+qhb8TK12p1e
i93Ska/bNGGvl+eZJ/uYpR/02F9bddhNrv1R4h/MyuxnC9847aJ3Jlo7UXx33Kd4gm2vdfdtbjzg
YEgO0ZJ8V2zr3Wy7N1qKr+Sf3aWA0H3FEGes7XnYrtZ7HfMqqAyFXQQL+dzvO1EHeoXJI/1RcIg/
JhYOJYfBsTeOuuWZnQmEYMCDm0luL4WEHNbnVjUZGigpVfuS01WorxVFWb1uvRX1nOz0/K3WhtiL
VSCbqdmfKxv9iYltJrCG7mrNu+TalqXu4efxC6farPglVlV96thCurx46C5HwnT4lszlhCtirVlo
wDg5wIbE3B+qOH7Oy+S+KvNrcmKua5EFZk4xVa8/xnTwdDZeP2k1MNlZEjQ92/VsUbQtU7g4INFy
ueVUfpfXI3h3A+25vbxDQDnY0LxPthN/pJQ5WiyPeTPelOr4w+2tJuCb5dCPOi5fyxdgVTg6ktpH
gEDRXoZl67y0EiY0o7feK2s8+wK7gi2CWGpvqexv0iTamatFv5KNRFhNmDsyD9GvcViNg1ysh9xw
t21HnOisHUpNP6oTGKl8eDQFvtmksMGZ25vR0YJMm4KUZAKbqTPWJxZtVqrMQgPQzx7gUZ0uinhe
JRiD1KC9oXUcs2uvJQwvGSxKKfvdSKtd4XSHIWUn7Ov9oNPSmCMl98iKACLl5qeYEnUZI+1Gr/Xr
S5BxrytPdAVHv1LqiwdAOkj3KVt3cVcPJ7taEkrReT/mS8epVfb9MxUR+IJGfDfY63plDbSJ0o8A
ZnppRI5fj8uEyUSvZ22f6Et6TfefDVHBdTl5a+3Mt/jW8phcL2u6lR0TQroZ93qDJFSq+vLS1+Iw
kcgxza5GdO6YEKYou28Ngmh3/sFMNciK/iFJ5+sx1X8SzIBmpZqa61ivldo3jXZ5jCNrymhIFTSa
GnZeIxwWdRnYgJnD2lhfd1Lp1DukHUc+du9LtbsvF77BlZck7Ce0BbM+n8eqD8ey85ks4NKx6nPO
Nw8j3J+q5ipRgbcXVrVVe8wSmKGswOgv93zNA4eQhTjtwiRPnrAKho5BW2bA73UiJCC5HtdK9TWO
yLpcXurc2bf1YmxKo6O1X0/GweqqOxjz6WlAAhLaabmZ0NBsC9jKeEsxBcz2TCKOzB6alvFgsYyg
SicEaQoWVzj4A09IMX9HEReaWt3fSGDe9qVLUdoGJ5Hd1ONGGceNVjAmVKMYcF0689j3xCBfs8hn
z46gsSc5C7Bevw4LUPaYbAyzt4pta6aJR1N6uR7Mbn5cihR4e67GH1lJs3O4bgpllzbxd1306Tau
gQ4MGZAKB7E4dub0kNetlynWYcyfTI1zNCkccc3I0hnM+8FO4GnOuwzt9HbU991sfOgpvY9sUcLC
TG/nqtzoct2MEX5wzyXhOBnqZwUAf6G0dxMvMeb75K5Tx8iLI/OjT9rtpUbRrSnEY5XIo6KpeE0M
3zC7rdbmD47+XWdgpeV16BrDnVuOGLAb/coeph9iAqonmgofW3ZM7SLfiTW6k0Zz1Qhtq860ppaR
3x17Hv38cl+SPL1rC/WqsIF9q/EILLjR0+c8eu3kfBL9nVvcNVa5q4hkiSIrPtOYskwiNLJ8S/gk
geZ2o72t3dL5nTRLGDUywAdybXTzVRp9q/V7BjCaP5rXaau/LHXYmi/iEnwR4U0vsNTI63RW/JVd
CXeqEigAQYyGZHR7WF/oeRww2O80xuu+rWsHu2L3y6FLzVpzP0YK57fUfFXUYmDAbeGrp0CnS08Q
lHOX1qYne8bds9mzb7sE9JH6qfUIESfZHKX50MV2YLKW9WyxA72EMk6PeaUdHItmz4WA2KlyF6sL
XJUO28JEF0EY+5hTz0KglJhG7GiL8zyTAeLB1vYmBdlhwmZTk6rqlf1rp5w7mtILBjb8mhYbz4Ir
YJkjz+pkYNgry9EawRwDbzW9lIb2odjxx+WtskZYpWWzVVr1pc9ZgMdyvavRvxp6fphgM5R7+qCH
zjb3VqKCTUh9OW5HwJU8O3OkMlCu3mCCm/44RqGo873bsxxP/X11WSqUh8piprWa/sSNl4TljONF
1H9ZnN1tOX+ftfwN1VKwRi8WTQncRtPi/JSccCCMHbIBt9clcWRRt5Y9HLK53yRFCFojE/fJ/FMU
77nzsuTEGCU/WLKPbjuGGvE2VvbapeTnHNQi3da02lVjxTowXXe5uek6jgyadm24yoY4L1pqZXcs
4o+6YlfRiqs2mr0qVrcEoHvRsrQ4YY2gxKHWpFAyyOlAXuxslOTZtrINh1xuoBEfRPKWCH1f5sVe
GW9yjQ5yZg07AtB2qZIx67NuzPIelEsOO0UsSThW4q7IOdC3hrIdxNh7RpuduzQ7RpzZPAqGULPy
YNbboIR+6DXKcGut07cCv1ilsQvOXX2TO4zFm/jWHJ3DehFElOk+d1YGE+AoD60qnmsM4Fbz3IzX
JVOQCNqPnm7q+GNmlgAYohXPJWPo3vTc4qlaZm4umVjWWtysyqAeJqPcK/NdNjKKmDtra819mGfO
wUjHk4pJY67iYNRf0rXfp/X0kIu3fFo8pIp3Y2ds5VJ6uIoDLTrG5quROruyHiUzF/txMAkBoH4+
GcQCpU1+rPpz5A7Vg5Ym9Jsw00nb00hxKfDZQd9JZXQUDOLLWdnqYtlI4pnXbPIzrEKp4fh9edMk
tr8yfs+Ku8l4KAdSNIQorqw0jPu3QRwWmr39XhkSzt69n03SH9UDMx6tPXGOMrRjUV+tcIQkzcnk
kDn7Ll33SnwoqY4TGV40IWlYlk/5es6tYmOqbwpbuDzV1YE0qJ2kfkjmB2OUV1Ma5urCBhLx7Bzc
mqzGDKVH0yD1ziAMwUZRql26/rjkDyBAuWViTMLns2MsDOU7b8y7K/rLkMtpO69wZDlCTvpGLeMb
RtD4UfSt1HeJkV63zZWZMcGqsB1JgzKJzhqj/QA0795uzDOWfDd6Zvn3IrsM4ViY5dHMryyKT2VX
9bSKNnqqgZz5OZdPevcswCQJ9r/avmsK/qpWXUUp7RCR7/LR2ihESSLpeWo1GfYpg46xAIFkiNBZ
t1A6d9VUE4U0MNy5bgXPbbxt3OlVl7drFywlzXIbIKKsCQvbOilmdguMEgtLyholNoa7BoSPftNW
5z6x4S61xQ0aSMGggvGHY3qwOo6KUJiyF6CohFFcjbmESu7az8sy6WG14r/i+EX5FGbVuse+AClK
A28nvYQvMW+qgWdOtUMHueJuYaAhidzwxsQRLHgD85qEzSfXPPJSir2xdBzPQOxotGzz4dStsHJK
pT73SfROttDbJcRk7YdnCPDNsxzz8oAagqJQy+qrxW1fs/llVVcia7rue5Wnp7YgWZYkztJCFjbU
IXLyXnU2hXLOANFfWuTorratrbAcgxJezpHKD728qfld2i2+odTh0FTpI2C182Ibp6WJis3cbUEW
EnHE1PbS9H3IGEU0a2eGCO/CYmCwBtKgWd6nMizcp0V7auS1LiKPIt1bFYwaPKWLnm8icSr08Ubr
vk+6sk+rdi+cd7dP7y4iBJHeRGrPXKYN7XXZxmYfUipMWbVP8v0yhEn0IqZjad7T575uC50KvF9x
3wq4CkSQel3T3yPaSnyl119dcwpy99UZ61N9kTDUzNmaKPXsxmFBKYhLWa/URSf665tB+zgY6FS6
YkbQENnpprHLazoGOt2oeiatZDyNKh8SOIFfTuauMLvsXEZt9mqtkbXJFnHDG9aHkkkJQQtbh56E
q7xy0ualspkDdcNrBsgoydaNnuu3cZGAhbLSn1GHDywH5jvG6yEFz9Vn8a7p9JbWXLmLHaUOpOR5
bjT60zREA2WxdyMhBoyWYfrVxIRVintdrkxyFdW4zjPXOTppPz6Mq/FuqbznKGnvNPpD5Oh8DH2z
J2GUkK4s7hl80fN3aVD6bc9UZJ5vXRdiak8m0q5bB+dgtRwq194nS31h1O5hI5hpFtFkiUer2Nvu
ctUNehNqJOwGZRSj2XeS5lYxo7t14PwxmMmjK2LCkhz6HElUA2ksungnC02/LbRN5OoJBfZ5SkA2
Lco0eUUKcJw4dxqp8cKhczbODauS5xAds6tIEWDtUtPomaOhyyPkrkepxf+bvTPrrVtJ1/NfaZx7
GiSL40UusmYtzZItyb4pWLbEeSpOVfz1eWjvdNs73fukAwTIAQI09kVb0hpIVn31jsMxmmPrXHWj
4+8DkxSHEPB951Xq1Ib6OdFcjW729N5Tz/McnazU/4qd6lBgagFAdJ8Se+EQ5h5oltgU7nIbTN0F
HPEhibqD6tOL1rWvhti+Cck6RxRIQJar9Tlf7E07xumVLkh9LBFHH2PupLswMJdOk0xk3dZJclGT
SX5AymXaDblm5bM7tl6+d8FJjtSBu+nOdlfPYVcJ12JVST4S4dy6m7BPgS+LlNfd0eJ1nINy37di
OFvCD/bwOOJy9PhMPbwDKO1QSERAEY2FUhKo19v1gy/c+qFxoEhjSptu28TtjqLOh30RZO6nsG+v
i7kSew6bzRatnto4LaebqbX1rmoAK5bUHh47cJc9mL5zN9ObnGy1CYaTWErY6lFXC6oJNzP33dTB
ktPd4Rxal9OxjX5vUwnnsZDttzEaneKmlq6It2XSiM9zFXbv0wrzJq4zb9sZrKksOvVOMEGBr30Z
33gGJ7YTMd4uDZ2nolDgK1UOHdwipq34PbQMZuJgtVj8CfgYnDJQFHoPmfl9ag2xw7Qh3qkgfJro
2cboLk/5moWHPkl8hnSHmm7a8ZayNmvv2Q6rRz07O7u1y4O/ZPFLgnsfXGKYvyDqe8P65Q2nOpj9
q446yq8KAf5lguLhjTl2RnjWMdzbDpqT2TrFciDQMEaKjCQvHZk+lvo0I26/Cixgp0aeuBYDa6P2
z3Wn3obJaW/JwuTsCCHJrksgf8sGBdpjTR7T3UwqnMV0ZvfzeOOUxn+Z6ph4d6fv43c706LZeLa1
NjqqA8DH7O+zvDG7lDPNsU0tkF+Zdj39jjBanIRLU74pLywex0G2D1OteyiUpdlRt/UF+zKdKtVS
vsV09qpdD1QEGTu1gj05q/P7fkzCDVmm/ZbIT6S3IuZ8N0UF40HlkjQ6u58dHNK3HTGrnweONhdt
4VfX7rysBVa+e1NxhGDOaZmrGjYYF7W242yHAsM5ELiEAS1lF/BcO81VnlMx6c9pdGw7ne29qFZc
NzL8DrJoA3IJrovIWHCJ2ou+t/5U7eG0bbUL0Lfc2k0dv5bKco75YoUkfyj/GgOBfbCZEs5g1IxS
7Ke3q5nhmfB5s3WVG9z1jukPQTnVwJWtH1wqSkluokKEu6kd0MIIDhYitsAkdIf2kPV/ei3nxKe+
1MJNm8vS3iqhavus+oj9002cB2dIKgJ+BDULMobQ5Qxmdk1mNWBzxQDVJ4b+GlGIR+h4Y5K7EQh4
z1FzuivwO5FCFlnw0k44H+JxSK99Bz44EcQ78ShzmgNqPxYiIYLBau3nSMpFHSi61SevKqMvUzEk
E2UR1YKD3M6sB7dA+BOG1ndbVhqgwcjvlSIusKqhnXyM4fsMORUpZJOMb+IE3ETRe7GjkTDismT+
hdP7d1p2Fbtm7WR71H6kUIQBQSxtEzrPXinFHRBPrFAWtaVzExTFaG1yKStOCWSeFMhI9pYV5Q7P
rNtcgW6AgOdkpJActIvcxtoJugjvwzYxRy3n/NJWOQ78GdFQgknzFDVqeJClzu5bThmdG1Y3hCwh
xuxm+Z61ysxUlybRddtkdwjUzZG2rC1ta/ZhDAVUrlzAiVvX3WZTm7zMReid89l/npu6u/Xo1b1z
3YEgwdwVRIk6Lt+1lCdgpOGyI0TyZV0KD37MScpta/OJLHouAvfEQ1K4/tGolt/VGXeRp+wLz2vM
x2AMwF105TAVIqPJQCjubeWO92BVVHZMymQzsZBTHOxSulHDTW55frsrh+pTCpcgo5k64bKaL2Vh
hnM09x1PRGLtNFFob16Ww9P4BOI0LbwvzxC0SseZZ4Nk23zP59RcA8m9NiOceR+1x3iZ4JKHAkCm
1Et9EzYxh6i8Z8gfisq7SFWBilW73MKzOJoY7UwfkzkbNmD+Eb60xu7OHaft+7b2xmtoS+/gdNpc
C9ObvTWUPGO5qnckGAYPWtbBtYuR/9ZMvj5VTVc8RU0O5tTixRsRKhCkIuBJuo3MbMm8MxV3etAZ
DXjgsYObPphKiVvDtaUI0LfE3krc8FSm+inLo/KeogKiXLxQPjeWscHcihcHqGFbWb1Da7ZuTqqp
DvFEPKwzqRbH27B8iv3xZRXa7tt5hUcbU45P0SzScNN0SaA3XTAAKC3h0GIC0/7W14V7nece3H/S
2Hg6Kpik0sC5eFCVCxTpLQp5hFkVQBBc8qUuZnHTd4HaqmL5AtYDRNPM+lVKpN1eqVFfzMEIiE76
pW4VjosBLr1cn0baAHVVcha3JXxxRUbRVIcZiVX4NBgYBjYNBpG66NuDGXFqgufhP3Y4xCzyi5sU
jseCTUokK46WpMTGxVeH1IGNdJEWiApRPcEmqwKDpuEWoReqk6Gr5FudONGVAfjrUNfs0Jaj5cnL
nR034da2Z/vMDVqcYncOX6siRpwJLXmLjINKylaFx3JJSbWZHde6sbHcbFVTnNDdK3CYRAcX9jxB
A2mRcIA2g7zlbuN0nvVdidpJZg8D0kZGTDLJ9nnrZqeB+WPDy0bP9I32pw5tHVVw2cRlSairmnZ9
76YBemEqZt1iHACO0LHdhHbp3Km51he5K3Mkn+O4bL2wz59bzgiovrrM3bVOot9nYj1uvXKh0TmY
QKeLVPdgF7E+o3+F00n5exnz8TI5V1HUdneFZ+Rrr2lo3jTByPGotLrvZmiW96Ism3O82AbZc2LB
FYhp5WB18gUNhn9rsZIfXGCosztN+CHm2E/vLVPXxC45w+U8ApTP9F6dFj31n4dkSXZJ7DNNi7J9
iMcuuwbJavbV7DJFp8QZc37gSWwsMMMBmcfHUerlvSzy6jqWEgd2ie56Q9ZWxoFvFVzbaP+WRqu9
MQAXpFShji0xc+7UQvQjDoJI3eokPum8IHWZLekiiGrn7JJXgxhJ19dd39a7LDfmVjcIelQWPkgY
yoMORf45jYouQPO6DJf0VBKqoYO9stLlSyd1+7En9OKiyxtI11APT3bPTYWf2VbAdEN4GUTwSvl8
L4IE0LBHjoDh9YbsKHEcane8pXwYhjorwviTCsb21JBWcZwqp9tTd9nfC2vdGDRdExSTVKykw4LP
QEU1AqbFRDdLjeyKZ8a6SoXjvaqELzMVbsL+mXQQ7TVgXgQ5tJHk5d8ved5z7QJ7QeIT5PVWhywR
hZ87zywmryO84gXEcLzxABj282yZQ53p/FqanGdEJjnPwuwv89cgNvF9lFyXEvIjvYz9O1ml1TlR
cf+90x67k7zqiuUIor0Jg4ERQMnlEDrrbr5Yl10CWunRThnrS39Cd6iGDeYARLXVpVdnw25QdHVy
olo0D30kErUaksITA4r/DVbC+8zOIY+oFcsMuiT0v8WdJZ/Gqk5PJXAG/DkkvSatyrYY7PNgF7Zk
yu3KEhOW7XVq60bpsXIwYBfZkw0ISC714iR3kThHoXU5yhp8T9ElVTZqwYFQgtQkYDEZtKdr2s/j
Gn9bLFcyGp/IicSqk/JqLli+b95+iN7/LWH/x6bif79L+H/I8v+h77/Ovqmmb96Hv/yp41tz87V6
6//8Q795Bf7fMAcI1Pn/2hzAFJ98/ZM7YP2Nn+4AN/oQkARHMAqyv7UZ8u/2ANf9gG6NPhqSYldD
+mqq+cPg6XkfSKnycV5xzkbA76HZ7xvmzf/2H57zweXYuWYXRHhGQ5K1/6cr4g83I9/ZT5fEP3E3
Ej35uzvA9daMRvwBNp5Rd80z+d0d4M2ZnEc50eOcJPntJAp355OmTEajauxj2KV62pqeqXi7jA0C
4aJE3bEtBKryXWaz1gdRFziM/H5xo7xMEhvijTkrGO0ocpsz3L04nrUyvdwzjElAz/0W1m1B4al9
F+G0q1V8QTN697CIGstMnCW0nkqoD2C+1InuR8sPrY2jXaziaMlBR2q3TMxWxInzvXO4Onnl66c8
NfJqkAsvOyW6kBvVtqF9QVtMCBEg31xceVB0HGA3YdGlB3au56niCBb6t66oblN/eLFYJPQcXVt+
eoWrFRC9381TcZDTuPU7a+8mei/dimO6Psm62Li9gyZNEyiQi2lfat9GIJvg3MfEOjAP2+LVd59U
3PgTymLGmognN87o8UbWHoL92C21OeGNtOY1UPqyJbTXLvS9iRB0WwAIi8NvjuGMPxSxfI2sWqNI
1Bxs+gZNH//Zd1jVITUidn2ivfgVuBGZWtsWX2g4ipckbA6mri6GKG5J1UNbPUTLSWc0LlnkkLud
Y72ZxeDb0NVTluSoCtR9FjSvSWeHHMw48zMOXeAG2AawIS2QdFR89JbugLYtLXdVet8v9gEp04Xf
TvcMw2h30xcVPOUZ2hvrcxKJQ943Z5to51KA8Q/BNSIzviSNa6nhjCbm5CXqcGv6PSgdefUAxg9Z
aj5NKPrdLD0mIBAbMNZd2RBZEI3joS1QeAU1qHpB6edCubbfnm05IagiOQsZ/0VlvDtPxnui6JEE
ZfsG925J3wyKl4fALi9DFEd5xi4Sxvh4RVaDhFcUUWPACGfKts69T+dD7h+W/MkmnMAJpr2ucJmO
7qcxaS/7wTsmcSkeBusLyRLXTVukx6L7pqL51geqTuSyybhq2Kzu+kTttfIfcl2/j4izFt0/UfmO
vwQ9cGQ4jVnl3iFEvW6xDqBhysGHdB5ceFUc7g1EVKlvMlT15Ms+RByYrBGKTj7I2UK3WSdXc1je
xZONyXJGkatNuqVl/hQU08mvFmcT2u3eRZAUyKz7DMkwgsduei3pHS/Uk8WPuVaYbowcqbhLtygY
UZJ4H8tqQnAS5bdJBuSB+sOg9VC1oR7Bs3GQlR1TRDVzRHYIfkf7cnAyhPodkrqx6/dSpUTGc7wN
SnKD0vrkZNO1K9sdTstoY2fRzUws45Rk1xz1TnZbntMICQjRxndhqy+QK+4aG6IxAKve2Cbe2Jjj
4rm4QS10QVDbSQf+u0YQF1XzYeIOca2K4bcetqW6wcSMQN0a4jsB/db0HFyqs3ZAsF3X3U0mfaRS
bgVq2vvMzJdilJhW8hkzjMXYq8q3QHVbjghbF+HGgKQzNjY1TFbx2djK2yjSriktQz9Eb/OmH4vt
aOQppQ1vKdXWIRKVOonDXLTHOhGbelwhcu92RtozpAgH2bw1gXJOxiA+9gGteV3xmDvBYzVw/0n3
k88xWhYKxwIfPaJXwKlOud9TbkPcv+id7BLg405XCe3oy7Vo0it71HttxbsavSIHtYuUeKoefY4L
sJMWSMtmMYHnsTCMzoYH91235Q4cZRNElE8MLO3U5jgIMjO0SKpbso3XpLCx86Unza3bd+egBizH
F6Ac+zIyRFn6KC28/CLhUMRATrBlP1QAyiTOgCLv6tLeF4J5X9jdKl3xXxdFmEwa8ZFiGxVpoJBm
ElGWZ+fQcq5tpzsLheokRDJWBO1zK+BNCpkc3L7HGSmupJ1/8VbQNEsvqjVU2Fse7WS4Tj0iMUOh
1+PPVsxnMzXcTjX1LSMJ814AlqrubUSpC3It3xAaxramTyYQtz3qSt1H+8gHmSowa1bNtMUEfBWO
wYVAljqnS79tZoo7HT4bh/OjpP9zCMf7xuuu1uVIUw/jF517ob03S8aIFiD1Rfgd5SheE9LJszvf
1tPBINrImHoVqcQrR2ItOFvk9VDps7eEpzHKr3JhsEDB1Yw+l13omxn4Y3IrpJjSfHF7SPclrTZ9
n93NWpDwOs7QZGgWXqqu1d/CFCCqeYyUf5jjDATDvu4GC9WprCS6U6cy0TnEC7bWVdLZTLJhx7IX
DphKt7KRzfdBB8NLOg/ts6vCEShVMawjuRHxvShzhDxD07O1EDuhvqtYqCeKAspnux2g3eXkg1VN
nddvFhGFX5q06p+VqfxXU/PSEGBAL7hy+vrKF7kNu1UMPI2VDa8pJVnqILF1/I1yVugvxMvxJxNX
VLpVVbjynWXav/YA1tEWtBhGNpeKqK+0S+LsUAZ5OtHTGs8gwEM+77W2i7feC1ftRas5Rs2etLe4
aPjok21YU8qW5/oKU0r1Rknh/C0Uyk5vYjLnrS+N6VIA1nqY0DYgyN0XodWOxzTyyu4QKnKx0K8n
yElqUwyotAZPKnTCRrwMwcBnZC7irNCtqfhGeyHiR6y+mhTziYTlkpz87KKw66C/aIawiK6dukKd
7i+Fc1+OamT2KTK6NNzAwqCShj2WHTMgDDoJi8y5qyWPMsxjekBd4rDEGtKUY1veLP3QBLuKc4a3
1wkI/E4mmRx2bg50tvGSBW3v6ExOvJ2JnIP/D5o2Xm1mDl6NlEpeLIsz/ozEYaDAv6a7cDP3vTjl
ouvLs+e09ufJa+xy30VVlp9D44aselk2deSLDuljp4OeFD63JXLBagI72RV+1KZ4AknK26fsGC2S
s8iLLyq0irfdkCKAkTaDyKk0ldE7xrwAahAoT5yiJeN8iydTd5e6hoJyloG2on5sK+gP9MTuVg91
z/NZOgtkOTFTzZZM7tC9ssbAwnkyygHnXlnn6aGd/WFtY/P85WRxkssJJhzJ9nWaCZcqPC6lqTxK
9nyYl3h5J148qG7nyF6SE3cEcvPViT9fLM6AD0uPwjpb4eSPt208EqbbBODGRava+tC2dcC2O/On
QI2kCfaJJ3l4gsjKkgtrDSNbx9bYPYatn/UPZQUWAhjnpxBLhmCenRX5GG3DRtZ33MhLe5YOUNuB
fLLmPEQKdVHdNabeB1E/tJcC/9uzRy/bTPVBIhQSTVc9x6qcroh6hNdx43I8V0kZgBzZIqfDHA2a
g2ewL+vNoofpsm2RhhIMGfCI9vaQ6e2gqs7nzRKPgFt9gROtAg1DM1iF90XVuZfs82SygavAD+Jd
WesKZmEKLkfdWg1ypiK4mnuS+3a2TAESOV9AGVnOWGBOmDTZzAnWVWaZ0eqIZ8hafFYxEzD/TyXq
tT05RDIuotkNt0SvRvCLi0Ae1cdkf5gxnBBBtHIGY8zyEBI7lwUhcV4OGCc9w7QzBVkao7RByc7s
EFCIFjYdVHdSLs33qu+m11FopE/dOAY1m6n0r7J4bN/6LhHo6mhRMtusnuS4WzMAesd97GL+uFOl
5DfbeWo/Fr7gKuFVqk5jGfuCpAlGJnyv87PnVcQtu4PGiNHnza7PZ/fVbxsbaaGcs3nXzk52noqk
vywnxr99UMu6PNIsnGVAnL51b9yKJoQpaZLPfviUcIds08obvw/ZiB7OT7PxvkAlLjAzlQxYUZDE
3zxoPI85eDC3xlhDtU3JZ3jKWaclPGrIRm2VYyI3fMHBY9h6iAExR9G7yJNBCqs9t9+iOqJgVnaq
EUdS1EvsVLYUTCakEF2knSa3v9LV8GJsC/yfmYkqq3hwAoCBSLz7chbfvTAJh53VafHFnQlI3A9e
GI27xgQIBL0ipZktA1yp0M1EznsyowFFPjuh/yEDqWByXxoAYfLSQuYFv8OAvRRN+ND06Ehg+Yr+
m+7rkYaReeTyDR3WiQ3GDS4SeYnsTnbMkQk5UZZuIyiSISzLB6G6rtqqssQR3MD6EfVGigN3Uxiv
OgVaCkb08HNDh2GNmQtPuOOdIeEMXqC6SYJtFxXzwbRhlG0DtINUHYumu09lZlG9N+bpF5Dn+Ltj
0cW046umFgphuFrtm7jjVkHmlEPVpvqhhJe85yg9frXMXFAfxoOc7Uc9IOnnQJiG+zSVzUVTKoWg
XLoi2QGFoy7yIz9BLl1NiNd60S/efrEbSDyndhA3eCaub9smwGHVB8LCXVMpkFt6Y7M/Evb/LQDo
fw/d+a+W/+AT8fGvIZ5tUzXqa/9r/sP6Cz8RHsAaQqmEHYYEKmP/XkO0fgZAeOKD68YE8RKtSlEl
FTl/R3gsx/mwlo6zlriwAOBD/0iAsBz3g+faUDYooQB/yEP5dzCeP6WZEJUVED5I9REML+8viP+U
ZkKWpmtnBTtAm4wM1Lblm9PgRMvDiArgAW8wSgYeKAfNXDd9s2tmAzjf6tGte3RBubKXi6auP4NY
ahIREpVwc3ljCsNZ0yKSLkGab9bR5k72qkq3IO7hde1IidaBNCRu3z4ZP6IJl0+lM3NnTmLAYgEH
cdVAMrP6eBbn2UpRth16+jr2V+VY3kp8E4W9vFBr7j2OZeFxWKNFI6vST11iN88WzyGtSrRw4DPo
nOBI3ha2v2YGRo5m+Uzee/0NKU5gbX+59v8ENHPXL+wfiRrrF4qgQ0Rcv4iOFZKrfsfM0rhyTFlR
/pP5pfORDg11RjNWUnxZzNF9g3/g+4CxeB8AxfSEbs3a3nbojx4Yg4tnU8Tz+9KVy2mRA0ERlazY
hbwle1RupWfKK7zpnKelL04FR+v/5M3/nuTz470TY+itmSSINMhT+/29l9YCNWNqKjJr4hegR+Sx
dtGJBlYW7TsQm91ff1l/SiL9X1/wT8FVQtppCp9GVWIQAWnZt1WFVaknwWD07o1XHFSIaMjT0dke
BTLc+grFy01ZumclDQLGad9HagvHd/rrN/Y78PnzfQVEX0Y8eyGhw2tsyi+BWq6CFeSGR+ytUcwt
FC6frYLj2P/Bqzj0khBCTrBy+KdbpbV61CDMepzb/eFKKUxd3apM/OtX+RFc+qc7kpB1wgC9IESd
/SMW65cPI0SxZF4eszPmEW1GWeNZ06alUO3SLWf5lI4p1HrmdubZDpT9pPzVzDwGdv5ViaV7T20f
oSivILYCEjNBAL/QlFFVxZvjlr3g7sQugtAsSOFYUGzaXtpMJzsu97MU12OcjHeO0FWOsDJpH9G7
1i9dmwZnjtoKW4ks90nmYiTtAEI4Hro9ZpPaKanoImJmQ+PpciFqEfyR1f3/96v/YI/519vVfyfx
KBm//s38jezJ1/H7b8FF/ObPfYsm2Q9cUaKkiSWmeeBHCNHPjWv9p591cgSJRdQfrgTEH9wEcUch
OZVwD95awciR5e/chBN8iHmSiJTlb/3INfp39i2X3fGXZdZfU2nZ+9bky4ic5uhHMuMvN/XIsTVq
c2V25VSFj5ke+zO+CdNsw2axXwWaBqjkqZCH2XbG63qJYK0rcI8HJ5bupStR8E0AsA9ZMc+nFDHF
d7UkA8mCAydHqnHt5bVwZXmUSONBQThl/ieF2eL3xZZPQAgd+7gbEevKt+Ksn/CXT2DZpJCbBnls
OvoodrVwAR19s0Y5UumexrF6cqbU3TSlRH9hKsyoGYEu2PbzDclS3oXSVQw+ztABlb2ySESb0N+S
pM6+QPh8w2xu7sZBzC9CUWDCAC2sOwQxEJyNXPZBWKpVIm3VLxDdtX2blDUGdruOzD0+1/RKunVx
ERu1cpd0fFJiZ4ru2Gc8lptf7sB/smmu+8o/VqifXwUsE0sh34cHEfb7V+GMHgaioNE7z6FFtx2Q
f4xYZLdxS8bbX7/U7/F4P18KjgxqbM20J/zq95fKiGvDrlPoXRAatS/rFi+8JSkPiqcIsacMj8lY
3/94zf8bK830ppBivP2NYLT+bwfSoL4O2A7/C9CgxJf91ZqTNOXXXydkfvwPCtT7QB5sQCQjkxuP
QsC//FxnGIKD0GUk5X6A/6TZ8e/LjOV9YMcMGYEZoT2UcOvj/wcHajnRB3uNpaTwlxGMf/q3MtJ+
9IX/494kzVD8nLR5j7awsR38fsM0qG+hYEMMk+5gH9Uq6Vhl9mM2lsdIlPZdBbb5aHos4xQk4I0B
Zve5n7rYfE9IBBi3dRpVXzsjBHd1j09ALel8a7BTfhkyz2127pzOzyoPOzJwgHVuvIFA3ctyBGrZ
evGEk9+plPVtImCNekJrlQ2gIKiZKGESsRTlpqQzqhjjx9zXo9qwQtsaVqsx036KACCOksiK+BnN
YR1uFp62j41f2OrAoVu+J6RWV7siqTBZOuU4x1u7L7MnYzCI7jMr4xXCrM0/hn4Nzk2EgN/Qaleu
kbNyHEmmVrYG5vYLMq6YjDlCo9GxAVxrZ3iCQU70uZ2LuqLiK2Qd65LGj+nu0vOcXFuFKo+hXU88
+njB2gUewnJXK0NLtNn7L7fcP1lk/jTT2ewRbGMRrScxIzodN79fSOzyi2uC4CKz6/C2sMP5WUpE
if/J+vL7UsZfj2KCmYn7gzt3BMl+v78KkOIwTq5zCzEMCGNBA1To3sY+PWEtyLK7v/5MP4Kef1k6
OWLQNiK4K3lBP6Zv7U/rWV0tKM7xkwcBwN6uE0X5Usdh9TUj8as5LWhb03Pc1ARShn3gkn8RpFA+
2ixq3qc6ay+bRINrLUM6f85V5KW7lIvW9W/lMLKxvCQk8dRH1KPJnS5GPDVDMkT45QYjo0thnGHe
BH1v9MYNJPdewplqdY2DeG0yhTpfKE16iaxKzoF1lbTXsZNaw50YnOYZVSQUazSxRSGzITttWRJ8
nci5dIwRZAaYAsx3InJ8RBuikvFEtV/CRaiDHWGAI1OjXza6HVR7KolzNecww+SIARjN+8HPm/G7
XaXhi+HeKtAYROgza+NN6YlNLDiNizLtCaOfFR19v/Tfhij1z7PfzuluLsYCMWdhZVM87Ltek7m8
c6FRWsj+xjVokvLU8W9VaCDJ1OKiWSPYs3otumXxNkk3ZCCmxAJhz8IDHh5ju4IAqes+PmdBRl2L
WPgKNnlaFK/ogpP6EIBMRtsF3NzeoWGUHS7upkKNSW/oVwcfxrwdi8o428BSwHlQLTiCSlPQc7cA
S8WYsThL8XU0400vqt7H0FRNPW70mWRHXya4p0pCpC+Vi5Nwu3BMf04J92e2UGFbYw7hfZ69VhCO
6PP0X9GyBaWfK2v8SBBOhpIo4cx4WMpCPC8oNXDCqNFCJJBzkt9D6ITYIL01fy5HikYhVt/Nw3mw
Ir6KwI/1Y5tI3LIpdmhCc1AKeniR6kgftYPjFpQgRyDSRR06/kyZJDyLmqimZigrelSE0NZFOhSU
9CULCdrHvFszCsIaB/o2nzta20YntwHtmsx5KpKpe5sTQ8moF2EOJGxxSHkal6A7t4mqLpS7kuRF
1LcBXhi9nAZijq+iOJtw5yu7JHvIv4Ecqetzm6ncOUQiL85Lpz172xOg/SyiRX+arag9V/Y87Fs9
zG86dMdnjEr440OisrHhB2QRkNeFcIZohYp0zdb3vH5fupO6I56WjAjseugP59rk7mZtL8Ym5vrR
Lc2s3reA7/g5t8PmwU8TtZxYV2gEJPGmiLbGGGK+l0Sl1sbvxsEnEizhkpRuFoU7G0sXek+3nh+N
3VcoIkS0UiOFwYmXJeSMSDKC1baMTFYchjmMLqgM7t6xQfsokJvVg9ENvvq0RJZ2MCa66qOTFvrN
H2fyP2YBP+Vrx0qOtPUouuDZFN+4lGDtEgIOOrEgs3uPeKHxdp0J5D21bSI/5UsLYR5XC9mAaH3J
tUmCjATpyW2i18gdy2uLkgPnciQh4T11Mw9haDC/pUvTKvLiBJ3cNmgtPabdCmOWaE+WLcnUSBuW
UV2H7aLfx4qVDztyJV8o00LkyD1CWho0E2vV4szuY+z17YPBnEJjKYnokP5jnJmdydrwNqEXi8iK
ZFbhoRxCi2Jh0ybf6KVon0VawMAOWLHw0lpuGZPKJih8JM6Am5AjRnbqBTLVQ2M38YOMamB9FMMI
gudJY0UtjWcTPSjt7pNkjyQNovDkW7D4uKEDV7gYmmK8pMiSp+hqcEUTjd9qvaawE6lKrLLknuVn
5r6KrlJSHe/tXkNRAb936hSXFRgJcsrFa46iqTFQXUp3GaBEx6HBE2771nRevVnNprTcztpxKvHd
DWtEGG5WKcllUZqFWlJPtfeIB0mZI9Emn3ZR7Wa3S+jj9wwaK7mGkk8I0aGI+0uR2BVGLlPWb1mQ
4OUiR9B8UogcA0TvFhGsaaTQENd9D5cSFGi/iEN3I0W+qWhvYjON4S7o64w8TWWMcyyRYJEs0TVB
e04FAwFqpQLf8SwzhCQjQqanuR+cNyW76LtfEaDPqSRJb6kpsF40TgFucmll73liBLxwUJJnPBdo
rbdh3yFq6qIeot4lZgE5g5gU157hxmMN8BE8g1ZCzyR2zCBS0NKU7EtyA0bkzlkH97NIDJ6zJr9t
45QBTo2J1hZDAH7MHpDB4H9M28T6pvLY+xwvw3DL3wufG6Xsb7WUkq7QtG+ZfcQSGR7UCPq/7B1S
yB1lTwQ6JTaqrYgvvt/CgRKMHlqWtyVl2sc0O03IPIWdS3vjNpVPWIX3P6g7k93IkXRLv0uvmwWa
kUYjF73x2eWaFVIoYkNoiOA8GGfy6ftjdt2+mZHVmagL9OIuCihUIsvlTiP5D+d8x3XeY6/AFK3k
PFLIgZ1e1eqYq3kIl5CiOyotN05d+6KKSuGv65KnjgPfbMNZZQ9NhnhgU+d2eCfdCPVFiu8j3M1x
wnWKs5xs+mhQ+ba3lpj0kTFk7uMWdXGlJm6vjR8grSDJuczux7QFtzHNaNm2CWa5e7FQUe6QAuQf
69oOMQvF0k8z9OUrCPbw08/gbm28NPJf/aHn6ovSIscsho7aQZepvM88Vi215AQUBJ8PGmS86JP3
ZWly762LelCIHXfdhi0vrhc7w3SKS3tVDshoiclltCwbK7YfUNEMQzm8FmXovXYNz+5DEBOlANQH
s9uUXxgA1CMwnyRCWqUGu/rJBFfjjnFbeYuusPpe1dr5UHpEWgW0PiQq3FviaKWNG7DvIPOG69qn
m+bNzkryvvWD9HWgFYDakwClK8SCFMgdTW/OGpBLtp0MUzBgJH2W74PMJyS+ZU1Z4qz1M+B2as0o
gPy2CMQQE/xS3eVWdwmWtq7BqDqhi7UhsYbHKSZFGgXeWD7hxwjl7Wi1kzk11gJaEPUN6kl6jmoJ
3QnhiduJARt2o8R7iS0Hc74toxn9MtMem/LMW0e/AIBNKuHR9jTraywtcv3la5ZQWF4ZVRczGsjW
x5W3AbEAGa6HNMClL7JmSd5ZVQOonaPcmeDRhqxO85pxEOvuQmqs9hQ6YXGPsHCsAWBQTMitkyvE
X5s8z7J03BbUrhZpwXkirft56ZfsGjKDFWJ4tNsl/sS5lluHgn2uvs8aeJqfEL35Pj5C6MTdQ+cp
/LPtD3YAWi6eMoCC8KtWsEbgV0ilQ4nxBLgc30Il/kxDkyXDrI+tRt3/DEcrVoi2jJ/2L8vMwvE5
6eNCHvI2s8MvPUpSByWUsyTegYJEIssO2hTOIoNMXz4kMYtGQAZaNd5jstCCkOkcg+uNN2OqeY1a
JX8tazuM9TUQYq9qn2fGAQHpw/EqFHMia9F7AKFuewM8kWk3tsRhvGm10d1KAPEzjex1ov09h25j
7LveuCrbFkI5IxasIZRPsq1976ZoopxZljMPL4G12Nx+Wegil5oLihx/xBsjwtR1vo7xNP9sRdMW
GNOadQKSGOz/qAXG11agktirKRguxpuT1SIXjhQpTsPrkHWw9cWiwga9mtoL7ENgxcDHFKqd69TT
CKdGmgzYqUE2omCXpC/WLO1f4e4BWGpaXHUnE2P72PsgQ+ozi6FAXonRxKxDYjJB99rhx+d8hTBY
6k7jm1xY4EPRK6aqRyCSY1ruQlxK+7mhMGf3Y4GbTp2CYKg0wI9WAaqWKMpKgFUwuZtHWxXJAphM
AcNH8kOBP4u8u5/8VU5QXdKhiFze3Trki5A6S7MALY02O4wLZ6cQ+DyOQvUfMg2cT7wyffRq2SZ5
heUTPcDZBUkeVbj8Np7TYuZGzQA8h2FZeh9WLg9sJWPEXRzxfuarV/2+gJ7HbcrRRtIWE1wtyJI5
+c2CCylrfAR9tT3n9N8+5vDzEOv+eXKd7kXxGoR/uwAA2eRD4mGWStrxwa8I/2NZgt0cp7uT+9gQ
a36w0S7VnUhRE+EhiqIvduMV3xbqJY8VfdDhXktrmAAmtmJuoTha3hc2BdEG3tlqsWlDpgmDjSb4
LOFifZhQk+TtJXiaICpksEObrKA7C1DyYXgtNJGLjoDe8lur+/9jiPbfLF6AZdvvuv416OCfsQSr
BeJ//Y+nH837H+MFfvsX/jk+c/5hM8dkOMZcnXEYiv//GJ/5//Dp+tbQWeIFlM+E7D8MBN4/1pOv
WQmtuQPrBvk/hmeuxECAwwTbARNSLT3v3xnSQ3T849CFWEMmeI6zrgPWKGH71yF3krRJoCPEsh7O
0askzqz9kFcKiVRUvTmV6NESou2ZU9Y73Tx9d4LKQiXWNXd+G4bXyZi476Eh8jxIE/+MVyr+GqfL
clD94l53aUprGbtav4q0aplShGV8YW4I11QC8xgxFfwcI9d+AFmqzpRk1q1CN/totZDSRJqCGUjG
/h7VSXcz4Wp6aRcrgiwBAWZUPezXiTiArINh1gTSek474EB1Z0fnTswFiOCkYV8FBP3BV7P7RN28
HB0rS98rhC0bHSfjmQq6PE110T2M87gQsuEp8uRjeb3EYtlX7QJbxouz66odb6Sy73HU76NJP+Yi
pKOQ4onu39/i33SQ+U09P4MTvgU+yh67wrAY9iG0KgTdSy0/MWjxt/P0S3JwK7m+ajD4HxW61RRU
LeV3jGs6v/Oi53GuHi0wcKc4UuM92uTiUAQjAwJ7FSnhxZqhtvgRf33f/fDH2j0mq5pJLNLZ5EUt
NzYjlXexip1gupmzNTNSXMrxWwZKArYzkKNRULTHzm3KvP+4iKZ8YIkqbwiSq5/H0gbohhf3pCtr
+AIjrtg0HgKEjbTJQI4NFNgua6EZ/6bEYgwxIZUzsKz7+KMna0ikRLwUuA9BfhUO8HOH4ZLuwo8+
HvBLGad7cFgBkSseWcc67IkTqN07ZYUu4mrIEC1mjsECuk0gwjhLtbUn98x0aje5ZjeqGH5bP71g
PQvQaNrbKOvfeRs9qsxJyETJyDyQ9ZU/p/a2A1l1IOSo2leK5IJhuhgL8AmaTd4K77FELU2tmu3L
YsCvsOLf0DvE15Zp4cl0eI6BY4umJ8/Wq3Y8oc++gcHbaxALIvbxGfv8OkzBIFB6hUFYVYAGGuoC
9GKzSxMmB+ZTIrmEeb4wU8KCAgroKoQas41QA+3NVFnHxhsBTALFkXEYXlWQ8adyyG6aYGQYEPgp
HZh/9FMH1VFk+R8C5tgBCVEoGTJpfzcI0d/PqLFcLzpiSAy2s56PiT0zeYDHtU2VsxHkSdjucCBx
l4hlqoSSKRgAm+lkZGLwWwY/2G+Dl/KJd0+7i1AYaCbmh5uo09NNPKA3aCBvDvh49gNO80ECz1l6
xQ3nxMN+dLOLUycCYJ4B5mghemxEC7axdIBROVh8wbi2g+8+TBbhUpk2H63VPGuapjvhq4cSlcs2
72qGXUOh+M3dZY/1/g3Lb3bdekn62Ngp27AZyq9GLCrZd+F08HK25h5jGgSkzYYboXlbOhcYAXLf
YzZjgRmY9WddGN11Hd8I3O83SSNOGJkYX3r2/gfMiv1TL9UNNil+K3B0ZV1eIdzd5iD50yI5N26c
3HjR5L5kwL92dX7XtYHB+ZGkOCjpX5xx/ChnoDmYbpwXkKhm1zd+csFMCNGJ2WvnWq+BSexDicmZ
CUn8BfTADut0dSzn4qQFd9OOAlhfJ0lSv7iM3bZp1XwwlH1Q1Pz3SYuYOHBvLEeck7l7qTQWE+w+
nMmufgrj5LOc9RtF8q0ConarkxjQGEuATQFFA9xfeqXWhLgIe/3ZyrPhxVgFsAlM9miUURPIxWj4
U3n24QxBc51EZFkQt7L8BAACI8nJUarnXgQjVrfHPvN43LUISAGjpewD8YhdIYbJD+ADgaXFOfeT
wXrkggM+NnBPwX1gxZnigKdhgOB+TPR4SvI22o5tFu+9orpdRupfzyNjlxGz2EWu9C+z0yyXYLBw
tmstvyOMUNlOx524xVfe3LVhcuVGGekWpi73eY6WPHIXdEfzNgx8GK+l8OJPD0XrSQy0fLTp861u
2uYHYcjqx8Rlu8qW4EEMqbul6p7eFbERb3MNhLRR4YUvsmhGTXBUTXT2eRXtB6PEufGj/KnQyWfX
Cb1zK8MegYjgl6pbhkfYMPlLO5N+Ir3lHDdMkaJIlg9WNQjcFWkAaihdvFdrwhtWBsW+q6fvsy6f
w8KtgBQutFc8Bm4Hk32MMWVkmyAIZZOEYjfOVyyqNvKtjpOW/HJLti+Jj7CVrxpiA0+cCK9xlusE
ErMxBK94CKjaMWeC3pLseGZaaH1zhrq8pvyg3szqUn+BiQLQKynr/hsDDQmkXaFftrDMB0FWXQPU
Ji/CTa11FlPItQ0ammsnbaORLqWRz3XJS2rA5D7sccQM773tw2IP0eCeRGbqF/AB6osrqq7eZnXM
mAj5shecuiq03gx7usdByubJcvzyUSInfqIUQYM7gjDOYfZu2gLpaygcA3iVh1YVqOkOVcRyMzD6
uWIMUhMAvRDA44qXyoBS5pVXAcCZnKtkaaY3fo+YF7BnKpxyNWEMsMZ+Yr4o0CYkrfOs5ykaAM1J
npBDlGJzbJz7rDzSnvhbJKvDo+wVsnnVoP62iXcIWeSlw6ZN7VvyVB6tTPMmxlfZd2N66IP82Ztz
8BrNSCKBY53Yvhxz9enDX7VsfezcYZcly7st4YPqbBfHiH9IEMKmk+RVeO3j0d8O6UgIwPDmw1wp
NgUPCpx0Vv2+losXp+qD+yJqO/ZES4ghk8ZjE/bVm0HhupujnsmyCm+YOh8D3JPpmPD+CvBDIB9T
z67AzkQZ4WDf4XGMYZGIEuxjvnQWelvdPgxYmZ4bbifWOyj4n1LtAJVL3eCe8I32LWmYzCc9r5kw
X3PUlgyyW5r6Z9p9xjQO1V/U1c2hC0bvB53m+0zy2jODPoYRQdEca7t3P/HxxHtqr5Y3KGvUvqFI
azGaq2rJn1SW4dRDzLxrpjVpZ+nJnxDvOrVfAgfFM6Di8rYKGvcUpYanehXi9Q+Tkz3DzuG+VFZ5
HfnVUYaap2RQ4lSUrg0FA+k6CyYZXXgJlT+GdKZKWUayRWQdoUBMRmdDPkz0adrsTVuY/SUkkrSe
1DUj7PJR1cRUEHMao5ey5Td6/+FSWkP1jIfKuRv7rj15OSD31pvEth7JVTV5l34AIQr3BEiBeGPn
+AxWGKADmYz+T6fIWbVIZbyjrClnKyapykX/DWcp84a7ObqyWertyuKoRo2b0vVOBa3dnsTN/D6q
mvhqqRhzTAiTN4w6ojtmK31BnERR71l2WDsRhT2oD1+dGRI/9MusvyonDm7BDEFEV3CTN8kgqmft
g/NFSdv2AHTjGaZuGieQLVySQ1ISYhS+Nyv9Ps4ZRhYiZUT4BKYZrLphpD153BUd4KI+he1Ke+2H
cOMG8ZMRXXvC83GBFt1dNVHiXPqY/+9m9qYT4Cj2PE3dn5dey6/GF8V2oBBGMiOZs+Mt8DJCmw1L
E/wkaK01IJEtvdHKZFThdcSyHjC4nUYBmLBQXDXuBJ/NXVxovnqA2wSHxKI4k3ME928952Sj1N+b
KbH2teqOUVJWr2OXu5wPuDKg4YCk4YvAMrJiHdYQoVjskLuFFzZQ8Gv7rHFtOo/Y2bM1bUeiTscA
WKQOrC9BY80QKrWOVjtd6cMlRgNaM/YcNzlrAMhaS/8Vf2fJCs1JUA54DZofnfT2lxIeDrbC9rfl
Vpo7Ypej3ueHs/0X0bUZ0nKswiFcpC+zF9Htd0GUPU6MUo6WTxZmVEKlsmfXYFny4L5QHMjtgLB/
W8+JqTEaZ/OXfNQtq5i0uOP5Hx3SiEKu7Rp7v+RFchdaJjmARmreZErUClrPrPpJHMzyllUwCrrI
Gw9TZb4MbcVMfgyQyC8lhYbbUc3JVDDBC41za8WYWGbvugDQtoFGVty6DQLbtKxzWPq+w4OJpo4X
CDEEkCz2Yx65EF44AwaX4w7OFJSR1hoPuL/Vddj232rHVrvcx74CoiRRJyWG5UycI4+80vbKu7lP
5GlihbJx6ojYlQYDWeWwScEUqa8MW7NjbhX2Dke8dRktH/bT6C2HvvXtS8ibb1+EDaTYNDY4NF1r
H6emxGWp++K1nWt1Tmt/2fV+G/AGESTX6GI+8T/xQrWxqLvHdszEVw+3DlERafpom+C94PxCdwBt
NozQgrsigvVj8q0n6ZMLcBp6nRHy6Onc+S724f7F1WhtPEirl8Hb1e3TEjuPY+Ne+S05B50n7mkY
vvfBJ+irs0zb44AM5JwUCTWuYLNhj49Ybcm4cEbijWN0LFPoJmfOR7bturF75Q/9Fg6l2qbdKr1O
oJUY0im8zP0xEoAxlGuOAFA/8GYHNII3rFBWDhU+2FbHP501s4OUVW9L9jsNQzAoUiuLr5Nf6+vJ
7V+C1pJ7aHxYe4rwZomzAaJrX9w2DkGZIsr90zJPPnlu7O9vNAGXeJUR42jLfoZgQ8u1wgHY17A8
nDT7DapLNvGMYKl62yV1rkF8HNGrlBeGn1unyQ7QmIj1WgrrYIXVcjRCfQNZ7r/yIMxOY5J9L7Ho
rWr2NHbxiQvrxS7nZV/LSh259NUulK06dWH2Be07WxMrTSgvmLVtMxr6jaRCemQ+DjbZJccLM42w
82PFfjzdo53RwBWrEJKulx75F81+YXkOXOpj9qNuh3wC/FGZAjQd6vDeaEW/Y/QLJvWAqBkVku8T
pP17Ogh7q0SnIAEbZ48K4RAFKfRDOVm3Wg/BI5o3uqIm9G8MjZHfdzdJVuR3iqnNxTEMuc3cewev
c/dKkVwxalNjnKI7clpIVrNeqZUUmKa7DUzwkfa+R/FTDhCyWszG8uIwTN5lngl2s2+ee2U9NRaq
fGkUPhsBYafzxhNNJedVcTlMQKqUGbzhZNhG8Q15IY0RoXmr50bNy52Y8u+Li7ZIO4M+dWQvEsTU
w9UpWirn5FZaTXQG+LXRNf8f0k+OWO2ZqkICA09qS5xpxTHxxK5WCEUJ7mDX1/HpQyve2ELjFJjl
91QZf1+OiArQmeyQe4T4BMOSkXLnUBHnLoKVogNWY8BV5cuD6MsnA17P1Bwy3BMBdjd2KgZL5EFE
7jXvWxa34VMm3y05DkcU2vOhnZrkfYqYEjHmusoH/V23w6WjXDdC5EeWz1D5MvHEu6K96/MelYFm
tUYmET3W6F5CNruk45UnVDcROpEQ0HB3b8pgP3fNqnOdT30GDz8cvU0jBA8cdv5ndsY4ljo1HDlu
6qFBnYCFPMRgxT5m56XtVyT/PUQoQolLYisDl6dKWaXHLATelGYhVvxGnuoQE/u8RBJLXvs8FunB
adLrqmg+a9/Xe7tSdKp8L6DkyXJVtubVgfn2gD7kSxei6VF5RR07Bt2xdP3hNmdesF2UderZtZ5p
0RvsTGAT2XBE29yNSOpKPQzPaTfv+0I+BFCPeJZa4p327d3TPqSNsZBQQhyoPe2yywyafRa6W7Kn
h32RYUgj74FtNkPsTWKUAt3MzsXi9bwZIvsMnoCISnQkF1lEdxmuC1yYWBqbguEfa8FditT5ps7J
D8Ob/DyFzq3dRjaD+p6MOMOIJxgaWnoPl+oyFPEH+EyohU3aqbfISYJtFpdPtZzeOgcwV1HA40MP
x28UQTxDLmLQuDPFaDqimr2JPK0SUHgrAASiVonQEZLfQ5RH5USnKGeih0IhYfRO9Tqz7PMgFW4i
ZX8TvHju3IJEIwrrAIB/2gmzzezsMpbl174R6cnyiGvwVJNcCzIvFNQ3hIHdrQwRYK7npDw5E6c8
LsLgOHeA/wLL3nt9wI7b6VkzaQjWJriaZofHSEWD2XOD4lzsf8YUZT98clqcpPI25Bmj5Iv8ZsMj
atlUtj/fGeOcjM/NST2VHE1fWjsorY9qaLbeirHkkd09Eu6wCZL81SHm8bzIosB8TCBFI67xFT54
pXdsMLH99Nf01yQ8ZvXyjchw6GOoSvylcB0IqmSP0vM0R8tzXzslo+8BVN/tGs7sSADPQ4wTnu1G
7/C7aUqyV9SVZzMwLPAIAlvEMDxUU3qRXXtwazAMTYZWoJucY+TCZoknwul0WX5xsyI+4le9tMhu
eHHM42GZnTeTeVdF2F2L8DuBrBhZpuRHXmCmxLyyddyBYWVX70VTU6MrVXYX1Xt61/hOdoHb9jAN
XK5gxGoJd3a/FMUxhKS1jzVRIIifIlrOci/DQ+IVXxI4DiKDkVDl9H3wpOp6M3UzPb0MZufZizFe
ekJck88FuThWq4HGa677vrKIGvxum+HVAqYTRCnbrcZ8alMOh5rYKXzb4KflkoJCGOsASQU5erxn
EVexbRwdrMRY1r+xmSZJsJtIDjCATOVeeNMtQ2gIOvlH306vMkWu0qFf2HhFjFW8idKbBGTCtTBS
fcEQG91aLjlVmfvV6tO3Sg7OKRhu+gK2t0F0k1XFsp+NPV2Pczvt+nTKD8y/KVsQGLF0F4kNtI2X
Cfb67ZzBNllq77YoPPIw5j1b/oVfD495MEoSLJRnf0vYNfiTVPu+DtuTM6+MwB9ttW85/2a6d6Um
v7U5yuznvLz0WNoruQORSmMF869wsh+syw9+nVNAdmV67y0QWojuRMmAjIYRVvy1TXOLOAcPIP1y
rXmaf8FyzybRsfLPuCcepSgd+0rjcX5gnOnsUovNboyoiRG+hdjMscPrkTsLre6TTsPbzvLgrElw
aTnubKBwqM5CKnQVX+Io4tnfW9bOn4i9YmXwKl08xwvpb9VixRc3S8G/B9F0QDh0CnuXP5St8pcm
mHhS1V7/2luvKoCJh8eryTX2P6cYtl4RpiTTi+bJLdZhmi+vIrGcM+7EIyXJB26wfZhFFxteSd8P
n2VY3ZIoGB5ojz4D9jCIgMG/5PYF5NgxDyJ+sSXdF1DznMDbWzn5Aqmodq4dL1eon3yka7lzWLR9
7KdQXOJJ9ftK1O7XmUIJyc44cALJPCVzE5vuYi83UVj5pymEvEg7lVNo1+2DHFJQ5mwMzMbNS6a3
Xser23d/4DbfzkxXxDR9OJo/R9fu9C3jZqcBSREIPM2ROnkJhxBbMFjSJDsLRMgdb1yFnzHR32q2
uryODrr3+qtoBXkubIoOuOX3AxKajgB6e2aiwlhcUv9y3vv7XjuHOUifgMEA+Cuj4nvbJReo38y+
xkcUexiTCahkhtc+l1RNyUzd3DSGfCisYlfTwNqi9JG6Don+mFZQiUcpgZzPOqIVV5fG403FEKy5
uFj+oxHPOaQhFNaaGyEw7sUwmMWzBekQmJxePJs3Y1m52wYlt8IOLoFl9YOuxDr+q2+mpWkumT0s
zE3Y81fImvB6Ru0NA9KfFdliWwtcXgZWYtb7pRXtXTfYHgtjC465y2vSoeM6zT4SB4q1L7q3nBN8
EQMzRyAerQV1jytIqJ1iwrS9pgpuWgRBcCfSgPuaSE2erGB7t4Zd9bOeeE+PfRBsK8qp86BTr9gu
aD7jXQF85AZwEw8m3kGEJZrOJ36C1lmYbIZaIwLCfjznne08SawDUoWtXRX1QZuRGT+xQ29u1V9b
hQdIjAyNoHXirxLlwm4IeMwPk+kPg2vSs5wCYN4THzGL4anjvfyDi2tIQ/JHZIX+AKAkS+2vFlnc
nzG1DZwTUCQ/KgQMdJNMxIBR1Shtg+xDta59HefafmuShWyNshtfKz1NLxmzZ/B9TgVaa4UcEceF
FmWrGIcmDgnarrhhJKSOaUOh2fMgJDojeS6WLgR4HpQPMd3N+2C3Bm8AfcJOBcDq596JX7oUmf8m
S4fltjRFdpN3XXYQqHK3qVDJzTz29Wuvl+BqRCt5YDrVUtXm5Nq0IfHpU0Om0lK+obS8dxP2B7HN
LKkFdHYm40rfciD6gwjYJ3DB7OqJsq++9EmhvslqLgZK+mh8mYI0veqx3DBnCt27ue6riFkkDNOg
WtyLysTyNKXUI14uJuqOsoOBOsnoTufUwzkO+2OX+1hDdeN/HQl8/xxU2++KEFRPFXrzfsSAfBgW
2BUCSNMBdPauiArx6GZk3kpoI6+lVPM1LuvqUiVL+NlIRifMgICseswRG5dTXZSfo2aQ7Sba2dVL
+9yRj8TjxoqWT0LEwCMkAoqjNTmXCpRcm1lvIDRDOiMg7BLZ5UMboYRDEcxOrkzy45SlpFUCXr60
YTvxCqO4yNpxvXkMZJ28IJYS/kZFjUc29H0CYu9kS+EShkoAH+FCJRWCzj9qfoCrhZiZEyOGbtpq
srjYT2bZY0OHv/+fLjdyU/hMb5d00JtiCMoLGkXFXHOJ9k4U+bvcimIeMW7zf5wH/5Yc47+bj9/D
jfj/Nimdm/wNv9XvXUrrv/BPP6TCvej+ppjwFdbuwEU08U8/pLD/4Qn8STbeb/GbI/L/Si2U+ofj
SwgAvitQQPj6P6UWSqw+ft43VMaQGtd/9Aub8a9Yjb+YCXH2elinOCIaM5WHje6PthOoPC17APpc
I+U3j3TKQ1BXNLyMMI6q1MXud7/Mv/DS/GLcxpHF5/GXK7yeNmZOjbrk9+bFTHLYy5jPa8sMiCvc
HLTtMmLnEMjy0HkESAc8otG6qoYVhKde6atdrMNuda7bcr7C9/5IIER2hVhB7KxeZtiDW8Ko/voP
/aMd57e/U9HH466GYymU+sVZGPCYWcoUf1Sim++mGmNUxYao6dmYq7/+pD9fAcxWCG1sLjTJiPKX
TxJ9K2wEms12CGJzHCc2CzKlHR5Sv/qup0D9zTf7xcjIFdCrZVxgVsfhCULgj1cA3l9SALlinJKN
SP3SxSXWhLJnFanf9GPZ8Pqw/L+57v/iS8Kl4NOEEFACnF/cTXmaF23uJs22dLS1tdCCbMAUEzLY
z+bkVNbPv/5N5XqM/tN8t14+zhbabW4sjXzI/sWz1bVN5ORJBp5pQcTPrjIbnmORYViq7LJ9TeU6
3+EAWU+OrkWwY+3tPZncV5/arlDOjaSEkpIyNwIoUh0TLh9bPcGhfIdlIgvX9b7kYnA+YiQp33EC
kclZSyKJ0JcIc/rrL/OvfjsOiKM5jx77oPWo/s7v2yTQSFVc060Mtn9dNk12LPAVXRdRVpHEJb39
X3/evzggnA2Hn1BJT8rfjI2/+zzPNG24jCvSJrPc44j0+tqynB7mkM7WfMLwCS53+zen8jdB1y9X
DLmkq2wuGY5J/cttgIcpQuGSmG0+gOBAICLS7ZjmzbGhotrbVh6eBd3MgW4DFlo5SYJ4FOOaCqXH
X3//P9/62kcBZ9sQdjHGeb8wHCzlt4xMFPXX1MurBOcDkDZH3eZqKu/++qPWY/jrl/ZxUgYCUZ0D
lvePl1YipbQwp9UcU8en7cICZeK+Pv8XPgUZHUdofcb8xnn43QVtyZwXRgNudGjH9nlXWU9llTV/
8xz783fxpQe3RLgY63nC/HJMXTWkKXbTatujfz6UqMp5yFu6lf/25cHxu/5iDqQA+ScDfzGJDKF+
VxExRByBWb9IhbyCdixN/v2P8rgswfqo5PqsDJ7f33kYAWH9xqSpKzsxNKWhPss8tffAb8zf2D//
xa+nQWzgWPZs/uOs//x31ygQ+YTDhJSlcU7xQRLkdPL9qPybT/nzXUaxIageoNIFVP/2LwcOmzv2
o4aPsT2ydtIahbNIQ/99GhzM/wTGgNEPp10Zq4Vw4qo79nW1bDoGfX9DMfjTQ8a3JQ9Z+jbOC7To
X37aSHvYA1VRb60hXK2cPKrrslTkWSC0b4nE2TlRIP7mRlhfbX+43fhQR0qo2Y6jV0LSH39kPTZM
+9cjWuZOumXZCSnQWHLrdpCw1mXPcSCOFvVFnfwXfni5+ogVKlJM5quq9vfXF9mno6yE7xtDp4AF
D9ETVAKJ2FYhrxsrIgscz/pt6jXy0q+2Zj8lVtkP5fQ3Z/pf/fCcMZuahntVuL/4fkUfWl1W4THM
igSiYlJdEwFH9GpL8kgUEcO12H7zN28w9MS//vKaG8imwMR4TMGLtf4PXx+nWueYnFnk+kS4ArRP
nIVvJAKyxK7JchRtcqx6G2IGiMjo7BGy9jp4VXAhzYP5hO0WTnrrzj6Z3+lCq7QhSqgemMN4yZXF
yngGiExEIKugcv7hQBp8Nb0Lt5f2Kr6JUeq0mymTLlJfslGuspbR5b6Z0Ub1jWQRHis/nnjK08aC
P1Xqpswa4n912Ukma6j00zCgT2p595Rb14+xPIEtD7lAc5U+TrgO7+p2sN+MP7tUAoLUIuKim4S1
wdwGj1D9sSE53brqQ0da5assnn5ycjvzEiSYO/ZwnkmmFlUyHAwnF5VcA7Fus6ShUSe3r62PMJnU
C1UySiHKF4N7YGnvs74lHdhoNhva2C4BCPYIh3Jky9DyRANBSBLJtwqJk9z4iW3eWcH4z24TaPrd
OAp2DGVZqaK9Bzk69WAAduMY2h+jY+Q3txit/N5IFre7mEEqo3kW9taWcA5QpEW4MB+KAAxyerxm
TXf1XaqqRijBqtukRDyIOjYVyd9jfKNLLZ+bghw1uuKB/TNSCoRnqnSymVgLvInbOVf+DTb+ad4s
QxbjTsgjPzn1Q23pXaKypNm7KUxXFCU4GgjToCCPpxhBbA8Q4Vs7gjRe88+I/53bmmXw3A7N98IW
oCAxabW0DMwV9jGjq5CpIWNE6EWCc7/EpmYuwbxng44M0R0Dn9HeIF9w3UPrsKo+pEA6CRPxkVHs
Ze0oVrPCQy1hqBBfADAOtPEpL8CdB74TIuJYOfx31y6/Bngpxl2DDuNbjoWDsdUUIUNzyB4diUrP
nOuu6HsWenY6fW2AFzK58gPMQQ7Ilm8s8DlFDemEbwCfNNrxsjP3WNxmj4jCjo3/pveXKD64rllu
59hmUGqTXezv0n7Kj3HvQcMkewX+8NBVjEDI1wtPHmh279CnkFhxFmMSYoTRinucqajAs6EjMDMM
Y3K+erTojN7z7OewEFi0dcSQf809dHXeYmNLngYKF4DWWXQr8xJe9cy5Hg+MWQv2dYgL7upCOs/2
SPm8n31Zn7HEMPiMWsLximFkhhx405juxk5772M5lLc+ClXC6eqS+HIoyRzcqOkZ3DNBTz710Itl
E/xv9s5rt3JkzdKvMujrZoFBEyQHmIvZ3EY25TNTeUMojehN0ATN08/Hqu7TqS21hJzLweDgnAKy
qg43yWCY/1/rWzJp5Xbh/dyJsYZna/qIQHf42Ge1RTdKDE/nk7o+xIsKVgQqdRGihuiaQ7A1QUT6
TPB937jLdplH8TznSbqGfmkURP1Q0IoFFoCTCN02KZyBK4zzpPdFtQX4iztxqkwioMskdQM68hVf
fAIV8UK6Od0ktstDtzUcAKGIvLGBhkNsGj0x4+j/AfIaY7yrjMJFv9038/fMdhF3tahcqO6unPJ+
6KhyomwH9ir9Wn61DI0nPssLApmq2hp35NdA/ACQG/wcxMCPRWZr3KMGmG/KkQ3LQdNRJkaqKU8a
04xu12/bOci5IuSFWUo/Gk4TfMGnvgZMxWktNoM0SBirEEThqGjK4Ffg9wm158Ecz9Uk0Nkk/myh
9CXnkRFIV6QMO3KU7lKYFStCHyUmw9XqLvKid6mkYswE6y5beUMqHzODxIzchW2X1A+ENOQAp03T
/en2S/+t5yxac8qACog3LUO9EJuJi0AbZSyW6RkgNZKf4VZWCEHDmHCvYT/qjIZ24QNtDUc4eJrK
ooqucid10GA1WSBC10tMha1snaoFKt9DQoR7v52K2P5ija1/38zw3w/ubA3fgsVTxSmGbJXvVg07
cMAaT3WCGLel+yAgbMfJoC57eAcUAJcOOoCXBOjgs+Zbouf6h8ysbty6XQ08qhGA6baFVerzSZMw
c85hNUH/plAfIwxqcf+SNveTxjWefPpl1jfkWyQzJl3QXOEUsdd87Xgm74xi4iXWfpKr4Sl0ZAJL
t7NDbwZr98zrHKvbsc9dQcNb0o4j+ItQ966PrZ9ZBJR20zJu4KuU3kNH2t23JfHMBRGImPCRkuJt
nuE2caDa9wn1+r7Mxq/sOPOI1WRxrxaQTgiVkRXVJ5FOkUqj29dFyJ9i0VNBO100ABHxAzaR+wNa
TEaCz8zHQGNbRmvzy9JACvyJk3GJP8479aFhwrHPDGy3Ex4AWqdESW9GNREBoASF7DBpDHzYUbZU
WAHHjrp87KXU9T38whvtLXgEOlRQxsFy6vxKAdabt/j5sfWTkBk9zJxKunACZZxtfNcuvrCA9czC
o0uWEyUIhHNNROc/r7pkxwid78rBJN56KgGSY+lb5WeLrCG+q9qkLjv0RQAksJR1v6Fbg+cj70vK
7DPe/FPY5/TqvDL3vvtelCO1FiMNv8gZmeJFghdvw7u1LmqZWG3YFestUJNoPytH1ck2LbycJn4S
wQ4PjJmPMtboj/quXr7akpbexnYKMADO7NnPJe5XmONJkxvUL2jubtCTVI+mtIwszIsa60UQJwng
Da/5pgVOFybH2bl1Fm6BJpOdod83sRYCPhQ/MIWav0D12VvPZDNFKqWG5qN9Wh45jyrfy3apr1v2
7zRwscO427HMsVT5g/2TDg/Z3sj6vpXDDGF9FUSs6tH2usgN69KgAY5/wCkeKYtP1366Nq9deOFq
k05mvwt0le9L6va73LSTPQLlmhBhCBaBV6PaUXYFezeujeFXjYv5EYevcw8KZzy3PJXG1Ci7NtlV
3tA9jkjZQfUn5VrUt1156dikT8GJcMcv4yLY3/LgzMt68qw5FJk/fMF/sDxNQ9CJ00Qt+X0E3IZ5
1WK5CUezmME8F726UK6XfcXNzhkpUFW3txTx75u+yqn9x5rTxmaIUz4sMy+Gs7bxGuCgA7UfjDL8
MyEL8PxM1FnJBknYZCVmWqG57xFV3S01hPGtKuflC5wCYgS7yZ0/ZfCDEdvkE7X+gSEUUOwEhnM7
0TxHZxLV3r0aG40Xgmx1FDJe4hKm0Ym4C2h+RSChqUlFT4Nltz87bAv3kpSfhq7uYJFRjL3tAQ47
x0k4qu5XBq0HbGBszljnUDAFpTchxp18UClsDVFcOebqC1VFnaqtN/okOJgWUPV9hEog2mUE45AC
T4MwOUOmXZ+qzpzSg5EZq164sKyvBByzIMrSaGzag0vusaJYyYVFFwjClIuaiWNJM2yE2abBLg3K
7LvyJ1oPfjvb7KekS6EiJdqN7qQ5FbSXi+DWHBTCfHz1dIEs0+3u+oh/MQyCZHwQi5udDKaesSQ4
WfkIGs+6dai6/ESnOt8LrycnTcMgxXEMsZatWEM6NQcRM3qMCg1DmoUAv6oN3CI+SYMRnHJao6cv
vBWTl5mJfaWSDr5Q5EcZkXZjzPxOD298SAnphhiSzOzZ+mwgR91iI0C8Ir206zaL2a5JZdGErGOm
JNsw8p9ObrL5g6jd3MwiwvVdCEufNW0Dv88byGHdsCNIg8PkZeuWrRwjtcttxyeBI2gWUjkjMp/T
zmt+mlKwXJMPjOEvgmc0Y8LS4tSPpUTbU3Q0k3zsyqwkOfLlWZLkPgjezDDo62lO2KlHmlS4TT11
Tk6IcTdfIRnQBDNZHANvHChVgDBAjuGx04v4RQATfY3EaL1NQyWIvnasqFpPkGbhHjojnT53rBNi
nkmc23UO0PcdVh9K/dh/hscW4pEdmtrkmUZMpr+INCKS1RkEuRUZCbtb3ysRQNelQEBIoF/ibWMy
qZF459Xchr2VAyGb26h+0myGCGKK8kiHgc3MHFatWKE0beJdZmjk7b2np4l5QIIHaj2TaFhDtFNO
mXc9+IO+N2+QAf0tc1Y12h9/oIFQzP3sbEel+kvPnoktiSFjLZu8w1Rts96zQ085zUStO+L7MGz9
S8YOBkIUYwKJDjkYoM3aBdV7PYLUSlob55WrPWFCf9fTfUagzAVy3xwVKfv+01w0c06X2fZOEdAw
4KKicW4HPY1nmHbFF2SYWNYGPk0w+72avkUW5iqr8k21XxT7QYr3DaHXrqJzTiC5V+4aw5luIs/A
St3L3EOVjR99M9UAuUK/HpZoJ2hlwE4tmXNCg31BHZqZnm5RAjCzgXsVqPcXiFaiZ4uPgR0nmV2W
z9gbuh85kJPpU9YtzaOLjHSNkQBHfuA2+zasVd2UN0NX2l8HIjk8OHIJCGaAZ30Vpm1AdlFi4vgh
z9IcUI6z5iYYuDLANsgxli9IvtFEASanF4RdyyYnuUJ/QbwAM3HhGepkAfTC8s6wlzh1PCdCJp5j
BISYVe5JQLRQYk8LtguDYJbPxoxKdcvLF1dFK2ieIhjT22LoEFU0ZueegQUknd7KdMKNV8SAB11c
i21Sy5Fdpc+EjLq2ru5zN5H+FoFZ/kMVIoBiU/UXPTIsvVGqlQs6g6Z4HL12uhnjyPiV+QCPyTTC
MHxm6xxUxFiCKYIkMA2XS7zOKWOUjWLHPinAKQn/jvga1fgHS3ndY+BVRYdjBH1Bb3fTT2ID7Png
zy0xDt0a+IAAB9PkhgD0+Lsz2Fh/a0DaaOGSxQYQQiM+XE2EJFmSSXFuKUF2spMpMwudvCe9ht+E
GYsVkWByKoUG0VyB658kjoJfL10nf1r4it3tbAzlxdoF5sUlGpGso53nrJ3RxaRWS0g9UuATNm+c
5ib4qJ8tSD8PFnCPNR6hJM28SaqMjM1qwfc5dwVsXlUlpy2eIQx1mXSeHXuqF1QDDV/EQjPD3kQc
f40DNBGHApglLGeru9Y8o2bh+pu2jpeWsJGSbSSN8vkUHkeOd7CTprvXGSiHEJxBVhxYZYti2485
8Q7J4oOgzr3WOJ+cFMkUR6OMeSjVnJ+JQkkXtnPND1JqM7V163j8lIM9/jb1fX/RpbPxTU2l8Q3I
vueHzlQj88aEUtnIKxVl+4BVFMjS2LTqLM+GOd5zemye2qqP0Lq3y2yFTV/HCOMa8hsQO1XmXUW+
xAxfcYTbQAXSJB7HR5/TB+vxubaT6LbouhoFqyjwEuTILx/cfnS+dnzQ02mJlfwXppDlVjm+FSMx
htPDySqWDQNRIOmuCQqiLqM4jQCqmY3znAmZP85r/wHPQhkcAAChosKtxfQC2a3LN7TuCsapM+v8
dLSBSAVVDrij1UlyareWFNhbEsX2tBrs756kzg9LyOkqcvC8NfWZ4KEz1L9oVmCvEwpU1YVHSzma
TDI0+kAEew87PQa7LKOkXARIcoZMDuW2LU31ifI78T+E5szuQfVL9znyuvZKpSTEQBdpyIaaC1k5
+1JRuQlBwrQ/gSatg4aNX7YpJ4QU5RIbyVbGef6VmjOn1HTsA/u05cNmvaktBEfmgIHyLMk6tpWI
sjhrbtxOoAKcWXjGLX/X768Izna/p4JCMeyQ2WBhrIbsCwGkSKRplbZQp8oIRwJ4Q1JJ8G7U+UFQ
AHymbu9fLGzzuw2fePmd5W666EQpEzhYK7yMOAw34RvIsBhQc3d3semSb+b0dRmAKBQR8RfSQZff
Il+hUGH56oy6SkbgErHMGzRm1hASjSaXCyNdRjucNfWFTa5RXgK8DVK2+pMORH43cW/VfhxgQAnt
ET6BfpiDku0PThjbOhl3EoHcd9bigWgqz0ouCTaM3dOyzrzqNKsLlHC2J2t3h6+OQZnJIr5Cez19
/Xe3rIRZ9QYvl+ridaPVcvu3FPjfoZjMiyxHWq4FSYpbkwX8pC2ol+zf72a9LuI7MJz54GiZm1Ck
j0rJkvUPjxqbZTIYm8OMxDFcgPCdVeiDw8ir8R3W9kI0fFx90D54o3viOtYqknApYQtzZWb8XsTv
yehSYyLxo0mP3WfZNufsqVgBqzj9PPVtvp3Re66RNskulS3ZMAOxJJSY48P7z+BVi5IWmEW8NW9B
sJM97htOmZ8TLO2vScS4ntpqnFje+FqyEUf/+5d61ZjiUraQJleBfuyueaK/33MxKm317kporPz8
RJF4snNtMAx/ehVaEvRmHAEFlSd89GRnAf9pmCDHKdNERouF6HYylPyg9/H6sUnaXzS+CCZHcXMs
dunFOJGj2VUhLi4/1EmZHxLQhhtTU55//4Zet1lo1dM9BmcO1BWdzsvHFmVKJ4PNpYw2MZHLN46x
71Nf7spMsmtdSEcNi7jLP0gGeHXZtc8ibJdPw+W9WUeXnfOIooham2mmjM+WBVqAgf76XHglpdel
D1a3ovdBc+vVF8lFbWrZgs4W78456m2RrZY0gvWBYjhnvAGw0H6EsnlAL/pdRZjTOj5VcgdJGX7/
If/dgH3R0FuvzH+lbbEdoHn68imbRrRWHbN1U2OR1BPDdUw2fJb9aZ9xLODA5p0Yk0UZTWJgapt2
OK87T5qhWgiAQon7EcVXvPUsfGi6vHoXnq919Lm4XUl7p+VZmF7e3OYdqn9LU3cbp+XXoEd9URp2
ByQ0Qxtu9PpUO21xEjjdhNljPeTptNlXhvccTElzjt01ohMUFdQY7Er+8USKIADtARJrlyasf6S4
SFVrdJWl67DzjHw/u4Z9PmFYutBinC+63sLjSnowCvWP2rCvp5T1wugQSAigCbmK5X6fUsRqIvX7
AeS+NU33Bbe6BZ+Rn7w/ON66is/nR7N1pdq/at5HpF7LpqxDp7T8y6r2vk4ZXpD/i4t4YNJYFlwy
eY4WIz0gVCDRjNOVnTsno1DFtV5q/6Nxvo7jF+PcR+yHkEkCRAo8GvcvnxjBYq2GQ1jxqgbnk72G
B2tLBheyUc2uBK5AvnGRHGTnJDeDaaFN7wZgEWC3rG2SZdVJ6Vrpud9NxgPKZ//p/Ycg3nrUJD9Z
sBlsxwQq9fLnWWQDEIyQ1WFTus9mGqvHoVG3clzqc5s8rLOiwza3uAMlGm/0hkviUxCqesP4ScYz
YmxnoqQrsvHL+79rvezxUyM6AuiHZ6J7MI/a/S28NIc+QB2WjSj3cQ1St9M4qYNSrkhe/YvgAsJl
5+Dn+9d9422RN7BOSayEq0Tl5ePgdOST2sSgyCV7YQ1I4EpF1INHE+X4+5cS6z0c3SPXWnWgruk4
dPdeXovKszYWhZBX5QSlaJicgCVne1cWdLjJXTDXJNzgU91V3id3xZMWwWJ8MJH83b0//hGoG9ag
KhRG9Phf/ogimNn697QstGOBm7BymJsoHjae2bUcuYlNFvMUnFFvmp4ao7egdU3PLf5hlA+Us5Rl
JFcglaudzr3oumwL+mBWqeRdMlNfi5vWENtRjJWA5ugEe+Ln2jqUyvxInfrGgHERw7rkkEB7t49f
XIkYZIyaoeLFxdOjG6f+LZr5cuf2bnW7eJHxRdD8uTRWo/H773F9TUdP0PUE6zVrGKPmeGeZOGbf
mFR6wlI4w/fRj8wDjE3rli2neavm4KNP440vVq7GJbayiArRxLx8YxVdYYvo8DIsUBfeIu8ZruYK
F9z7d/XGh0AMA4hGdEVs7Y7nBVaYNBMBbeIqUerOrGyFYzpOr4CVig+UdGKdaY+eIOuJzctDRIXK
+mgMTr3rMMOA7Gh7CAkCggWHonk4FxoyW9LHNBNHE0gRiOVQpVZzaMfys0ijC/ZI0bml1QeTz+sn
TBSWidBH/C1Sc45WhqZQ0L80RkTHENnBge9M87WMP/j0Xo8b9pfoeOlsMQ2wtX35HgM4rIXNNwSz
d0oBsHG21OC5Tio0vJ8gS9YfnAZev1Guh/mZicZGlW4dTamOkZucTLgepvh03zk0SGgRRPuk7sw/
HjxcygtQifMXhurRraXUagtFmnToDUN76q576SX3p1P4q9kHl3rjXa3HKbT2qzqMg93RU8xptXkF
I0YXKVHOpXQOicb8/P7X8Oa7CmAuIj2TaBePbsgXCayPkRuK6Hzymtz2vKI4FfaTQ99QEpf+/vXe
fFe/XW/9+79JCr1Jmanf4sTW7bDcKemDBhJmtk/ggH1wa29dymatY6G1XeHJo+mkDToy4wW3xlzt
b0g9ESF20PbcGGLng0P4W5dioXOR6K7hFYAmX9xVbI3NJDSdtqzpnVPd5xFW2VJ8qk2ApO8/QPH6
WgjkOc/4LkRLFMHraeu3J1i6FS3tHrFDJSzxXUlcidrJ/OtGWna2r+tWghBwhgeQ6T0df2v4LBNi
6jO3UQDcVeRve4Tn9Gt60LW4LMQHX+Prcbv+PsaTQFwHtsV++fvMni1jMzC/yimHsEA64j6m7P3B
HPPGU7DYQ0tCJ9lPAwt9eRUaCchVtVeEsN3LA6Tt4lQpuWyd3FUfXOrV8dUnNYcQRPbSbHcRn7+8
VJ0OEpPnuDJ2lirf0ubxPk8+LVHyQqZqYxaeiEPtzx9tYF9/mr5D35Alkb9SGDi6bhSgh3I6PMqa
ANoIj1fc0XMQ/YkW0TkPvr7lvXdnjPLlk6UdfT7nXn1Iki7eNR4y2TDzdPqAMvnapOFzLxTcxffH
4uuXgPxTSn4lMm4q30e/MA76qQHqgAADBv2dYcb15WDSvUli4yOR8OuHEXAmY0yhfOYleEfvG8ef
SRUhxW5mBME3y8r9Dahre9q2/VxfQymbP/jOXg/jAEEzQxl4rGcivH/51rOGzpFqqKjBjuwe/NGe
b/12ke0Hk9T6u1/uENjT2UBqzTVTVRx7UBo3cms/nxD+UvY9W6YSid1A9RXtmw89oG/obOrRH08N
qsUbYhE+eodv3CclITbJDnU0zr7r3/9tOsm7RQSAu7KQHXSwC+oh2+XJFN/98UhhEwnaeT1+wM1Y
R9JvV2F6bNFJ9Ct+2ta3/axvUIOXX92CVeb9K711PwGmFIGfh/VZHk2Ps4qNdDQ0EhQzwAdKaMZ3
zwya+/ev8sbOjgInom00y5SXLO9oeAyFL9LB44ZaqrIFGhyf1PsZq3maB/FOdsW8dSzoE1MxD7tJ
jj96FywpauPq0FJz2ousz7bv/6a3hhKDaT1xkSzPaeHlM0ZWE7HLwgNupEkH96SlsJ/TU1m6iUYf
3zBnbxlVey9T89ZU8oP56tWD52EwVJiKMTnx+I8mA2bENhpcaGJwSkgwMYL8kgS68oPv5fWxnq00
+yGqDqtknQ3my7vMCU/vWIATTNAERVAISpJDNkYIBquCtoLMc/8kyHwUO0S8lLsyWZ4ckehDjixw
Z6RDv2uNwntIaAD98/z/yET6/2ZkNK/6v3ea/u82/lW8RHrzz/9jNBWEawYgsyltr6cBajH/8pn6
f2E8ZSvAodaSyDbWD/U/kN62R4oeVhD+Q+XGp6PwL6Q3cXi8eUjglBaEj3bf+ROfKTmbjJb/mn75
bgOixNiuuBYFrHV2ejma0jiJ2jJPz0CKcTS6b83OcS7RwaOaFSSAWOOUbv0mEm25Me2IPtkhJpx9
CuP1do1g0wSj0dufQJSYj+U8xgAXSf9tENt6urPj8msNFDLwdgFca1OhfOLP2qcsGYR5A/0OFfgG
zVo6Wt+IJlC6ekxASSY0rw1rGiHtJYjNHpAbjqBVmXCmO04cbon2baDDOS2jq3f+Eniwev1KnYPi
jkZoFIVO9jOavLs5R3eytYMk/iTzHn2xAPQCDYHT6hLqWic/Y9sv1KHOUBSdOvB8mwsU5ORUUjRB
SL+AVFuVWIuRnnh+FcFMCYTuL2f0jgUWc6dyVfbosA2YMGqgLwSCbQ0y++zUljKJhtLeKO6MBqDZ
ocvJarlUQzlSXW2C7sTB8xFcq3QMzB2tTJT8vHVp7sd+kBQH/cZc8yxw+VvVxG8pEuIKUJo0MFEV
TUZ6WLXtwnFOyD2bmhVc6bM8ElNSt0ocxOz4MQQ61HsHx+5gRRkT+JFy7/vA0fWexljXCqSbNMsJ
L3AtkkHOFC6ACJpj3zg0+N10OvUlaPFNa4n2e56j2Q1V6XWArcjmHkyU1lWVWPFe6TlJetQJgvSJ
s9hy8AiGTuxU093cmF5M+Yi/t49ipDAbL8gnlMLuIojM8TU0g0/oj2ivsthb4740EFdscoc9FES5
CDbbyYLco90YtVj6sMReUhEs6PvNCWI+VYaWRC+6z+XkLazfTL5h2oGd2y5zp8azeJHdJ4V90DiY
A4e6A/Ex5XQy9lD2b0QZLDMwYGyj2yjWiuwOzQoejgr5UBiA5XuQcpY3sVtnYEOCNX+JXdoDOvvJ
QgLtNdeLUfhwoOK6v0AG1l7OCes/pMYIR1HQOVRXBxc4y3axqCKTNJRXn3tfJ86pSbzQs5fIrDrM
sJho7EcxVIkos1BlF7CRoTQmXYFuzJ9JnGGLHwTbDoniFSpFwqxHUK2CTlYWVPCai4RKejNaO4Q3
YBppDcHmbh3i0zb4YLtob5YTYqHFxdS0aBrkDNfSuBaNixIotuIBqVVlBt2eejx8xl408psISoi6
SsaBGQYS7tQmNmxEO77PYXnjZigzNl4Mk3JDHBkrUp1h09mMaP2BpDpCPnVck+yc0njO/ayXGxtk
ZrplF0avPilHjhQxNg6gTGhoGERxld0GNb6LbQ4Fwb6opyl5RP/oCQgoC9FcqBpTSAjNEDwZk+ep
bV5hAN8bLTMmXNe6Pbgm5ZUdhoTis1vnnHiRFWOj5mtdzivZqSeEQBbQTRrmAULAlucbjzvQNY4+
g7OrzF1eOSIGjbk4Uu2lNWXDYRmCKdqwier9p8TXZXAG6rLkCEnZCuvFBlKMMwKvKDp5j02M4HMk
M11x48+u26NTA+1GelKAMqDetX4xRE8jTacpCuOoNwYExzY64Z+TYpbgw4K1iuwcTDI1cWmAV74i
ICCfnC2If9M+AUBv5V+QLvvVSUDyl8OSnxUzETWaenoS6Sg995ahzr8leebbCBCnpld3OX6hYtvq
rFinXAf9a4wPq2L2Zr7wl9nfTQFJVNupE/h+zkouUsALb7t0SEjbYv7eRZVjeGdNIKPmM0kt1GOo
MkGHTUWFoFvTkKZrmyZNPX8tR9eubvyoCPRG9ITGDEAFfKc5nSzRe1+81Oqtk3XqLaPdgH6KNKFM
e378s4S1RMDNuMwGmSilNoCLJtZk75MW0Pou9Z3co8iQ0dW3iTGGcUS6WHPaE3Dw1Gep9ahHyzDu
tHYXTg9icG4cyqjj9Uw14ilZDCjW1ZTNzUERQOSGdi6sBGSYMLs9iViDFY4WGX6bxEApsUY5j8Un
vzHm8QCBZnDuA39ofTC3UqJDc8b4TlqDuC9MKun4MdkQh4lRoRxrQJ+vJwoFAC637HjeJL0XXRTR
BE6oyAzCCSAKliwnjYVkzawoTvBB1o2xbR2V3zRgg8sDRLzxQdfMfftgclR6yotG8biMmg9s8KFX
76whmTp22jkE2xA1J2wIQpeVfRoVdYD/FqR4ozd91IhHNyX3euu6aloftuEah1jxDVFsLlQL8Dsm
t2uiclNgwa+iZeNKZ22PNGVU7/EnoopLqgJnE3jZ4nalxLvQh1OIRs44xYexYAEJVdXG8UmFbI1w
rLwW9/Q4hbMVyrDlpegc5IkI+n37YNvg4ksfBfHGjVrxjdGcduATU+L6iG5I4quBjucCrQl81Vkw
quZyFMX8YBRTnZNL0ON6n7VvurvII7kMoGAKgxL0LVSZjWmmRXC2EOO0RxFWV0gXkMgxDxZkTPY5
0alwDZsgt8cdwXou1gcMSO1VBRvThJcFwH9TmFrfZTLre9YCRzwPPrAEMF7FaG85dHUzHv9mAoHR
xt51kWk/22DRcfM9T1ffz2VH98/BHHOns1Z+SxTdEXBrkiizPpunHAVcxQvzpkZEhGFQXFi3OjJZ
VcXmLTAeCFWYVWDB2n47fV+sqPL3Fo31GwH+1j7DiOXXO8EWS+601XndOZusqb0ii5FVfWsxFzhn
KlBT+lQEqgMKjFOKxjtnE9RAD1M2tnAgRR39WGoDr6KZdvF9L4JZnMfeklafet2o4QdC/fHZiciw
QpdhySIk2AtBVzFIF1qgo4DzmexqcM26GCJhHrrNoSvpIW2bzAYxlQDvKW4iZ86NkxwQqbf3dc02
cKmkJMkhhk+274px8kidrdTe7UnS2EZg47d80G0e2pgazc0ASwscTl3gIMvLcUDK7cv4SZSku23x
hLbtSYzmyzvtAyd/RPU/91eiwARwa+Hvau+MxOjag7Dr9jkoukXtnMqCKUlWzGye5SPGtj1+uIpv
d6Ww7zBfSQB0QVdkZ1S15+AJsEGAFpB8i/oawCyNNPLo0O3jkuyKa0KKs+HORXQbpahISxw+s7Ez
yoZ9QYJ9tW3qaTjImtvo+JCBNqSCT5KMNtyToV5iu7uI2iR7jg2XkISYiNDkYEFaACKnWwvHiqr7
Tw1oJBsHADhwcMseWmLho6hFoVjzj4wF6yMwlNay2a5naXHSdtK5ZLlNFmyXCmW2scjkC2mv+Q1b
rYjcwtgeiPKNI988tRlZ2H26eW5CjYTm0c99HxW5W9M5zE2JhWYK2EqH3dD4T8gf7H7j19BfQoEv
JGOnVaJoZrUbLz2t26uh6tAVRhFMerYw87QnYWKlMc6O+uY1c3vv4fUwwwhx/g3BhNipaw7my0aC
FO62pEgsj0yPCoNPkJjlLiM/cR/RMmKfZfNciclIvK8YILErouEBiB90o+ECgTSzZ3tydHNodEkM
TZ057edpssncnNJ6WoWVZW7t/bhNn5OAbcN+UDZLlKSa4J8InJwIeemvfKe5OzYwdKNZhW1czXd1
Wefk2mW4bbzC8jgNxaOJiF42LUkkdaxghnspi32MUBAkeyKXk7jUZDOikdTFITfBprGg5O3XuWbT
HJpWDa7DaKsKHWqinCeU+eavDOKYJv/LG1oAOhl7VsfQ2FCLmjzhTcCpI/mnXPT/D+3/Rv3rvWP7
/VO1PFUvz+1//yv/nNwd8y/HIVjchNCB2hL6w3+e3K3gL1QEtPWoxlJo+dtW/x8Hd8P8C2WD4M+o
zXjUZhDo/evoztnnL5SBMB5oxsHA4f/kT87uL8tNvqChQ9fKXn1DtONAtLw8ueuUZNvegOJJoBt1
niBQ9Z5cU5bi357K9T+1gP9RDeV1jaW9+1//9rJCsF7HExS16GjQxedQf1RvUsovQQ8C6p/xsP3I
7HH4wb6g/pIM8bBV+OM/KHC9vi9a7jxw+lXkjNE4fnlfudUGuBYg8pkE1m2HcvC3SzQUF39+V565
yiM85CDBsQ6JQL2gpDCTgQIwrBuySUH8Bla6Kh4W4hz97kMZw8teAc+R6jaaan8dMHSFzaNKy8o5
8FXLTJo5HfuVIk0ncrAzByJ7Fk9/1GV8fbGjh6jMeRlnGw25EhitD4VV2w8YDLCzsD/5qD/06o3R
BLEYg+gbUS4wVl6+saQ3kWO7Ooepr4ybrPEqEkPcdv/+G3vj+SEkWMlsSCPoNB5V0DHySPwAnJb8
Zs6IFrL7tZBM1qprOX86BLkhe70WZAwHGc/xpeCXDvM0skvrG3EK+RD4dOCOH3xYbz02VO8mEwZN
Wmh0Lx9bQQmrIPc7RwHpiEOOpZiAHDf7AAD0N7Plvyp8fw8FNCVr84jOrHzVOLIMr6RPmbN1ihPk
lW03yYKMjKZJ+gMxyWgJvaXX3WWjXfUUt0Y2X+RDRQFpUg1Go5JtdHtvTXzyIXH3qiL4aYh8GM1V
QRlM0L8WfcROQtc+ANt+oq5ykDJf0+0UhSiOGqWfnJhZQfWitxcwGzCJgicJ+3q1+Njpgv++7G4D
TEfqNE2XhSPaUHuP1BLE8M9q92P6n/Gv+o3J7GWL4J+HwRhFJ459QVKof/nMmQjiLjHouQQzO5yN
O0tzdbkWN3Xb57dSe8aGapjYd5NJrc010uADRcwbL31tx9O2BmO1jq2XP6DvNNVdmI+YrY01tqid
qKuOH4ka3vhWoErRmlmxOnTBj+aaGJyt9tC6bvD4zaGlLffc7k1N0yOXP97/LF8tD8xm5orJ47ZQ
UBwrajLp9inWDYogeVv99CBe92D87QWTZWund5UbWe4HlKI3nuHa4aGz7qANQdH78hkaDXs5cqxA
CAgEu4Mz6X1K/O8HK8TxVSx6Kw4iF6ri9EFfyQxSzi+pLYB8to0h8u3gph3ID2/UH1H4Xl+IZhEL
wroWUepfUZS/twbbnCydxMjAL4C/O8M4KzYe0uO799/TW1f5Z7/gI+iHxffyKjUGfNKuUUD4UHE3
A9i8re3rj4hKb1yF4w5dC/BRRI8eN43LUThkew+AjUdZntc1IQqLLozr9+9lfcG/T2mIAbCYIMkT
CE74n6MnlgUpB4fUg9TfLc1NKsoSuIU1/xTlT4uCJSjLj4wD1DaOr8mSsMpV6ZRwRdRjL59fNcnY
HSkgrgc8Q4adyQGVGmYFQcVvRFqdYt2TXxyto2hLuA2ROsw0lFZRFqoDAUtr5cMsSGMmKIl6uzZF
528prfpEp7Q0BXapY4/+rhuzXoctcWPfu0BgUxQYq8owr9v8eVFjgfdOAucg/s9ps720V2flagPF
329WcXHm5k7SbFdOItwikulp4mSWcWUV5O+EFXidnhxpe7xzKSh9i6kmY46bE0ttiphGEKc8ezxp
ia+0N3XfAumujP/D3nksya1c6/pVTmieO+DN4EyqULYdTXfvJicINg28TSTc7D7bfbH7gdQ9YlW3
uoIaHylCodAWmQUgzcr1O2idG/Qm8vuk18OMrM7gdhwOAwmKE+gChD69p6k1cl5qawy/G6yWsE1+
4vbrEBHm15jnWl5TV0FOF0RtpBcXS+yfjmE/+BKO3H5r6lB/VTT4pChyhH3OR91BdtcDgWyLHg/w
RUhJenQSttqNN1vus1VPonnwNeW5oBWDFSFTrEq3qtZY/6QWglZU4PMR3T/ISYNfsItcbOlRj+HI
nuvOZYKgfdJpWMRlQ2A8VL3hfuYggnlQOASGOLBO6IXJAQeiwFCeJ4KQS3gaVH4/uvsIm2my1uvS
/GoyCfJAeL3z3MVFPDyKqgi/uFU/d6iOWNornFenD37uiG9jRqt/hRMB4UgqtcRz7WjzPQwJA+8b
Sa29rxx9+Bh5WGEf6nTArhhUCuP8VpAP+dB45WivaJjqT50j488CdAWCN/5Tn+ie4zy8kp0rybgY
Bjfb0hbEL78pXYmq0igGC29nYkq2DlmFhNwZDbffY9ZPfbq1lOg/dwie689uVpARI3orjLdpzs1g
h5OWOW2Fg6qRJkFvkqMjSSlcFXIOMY5Kh9TYoTTpcYzQhPsZnEaSt+SkMyrnOGKe02ozP+RaTHBQ
mcJy/WYlwpiuJCYR4uDZTYJqV8sjRJs+qv9t1mTzO967jsaPQ077imIt7x4m3L/kXjV6nq4N7PX1
YMK8/CkaCRUPIhxmPhZiSohnmtD1PJd+3vQHEu5Ro6bcxMkY1YYM+4OJqIdVKpPa/eEUWpHxzkwr
/SrdnCQd2lOpS3JhZSZH/J669LpRCsjEip2+fpZCFrSq8cqesTDqnXje26z4+luj1Um5olLEAWlS
M37N9DIS3AT8IS5pnBeCzhD6PpuE0dgG39BzBzKaskDgYkzRZNBMRfOgGxGRtSjoivLKH3v6dTU2
OBHarsRahJ8R5W9l1UlxA+nPkDdxQsRPCbi6CDl3Es2PY5Mn57tiUd1il4AYts9HfNgw5ETLbzdZ
dgR1LtIg4qYngV8wDZn6yDgUqTuqd2w5Me4afaujvy5jwKFm5SGLbD9JF1pO971NFHcYfREx2JUL
scOPEKDRnE/m7BEBHEwwcNvkru/ztFrpdWph0L5y9RQXu808Z80wrHqjjfXuanaKiNTYfM6/hLxW
MDOUQOOmrg3/3o8gv62AlmgNDhN+bKPXY+QwFCNGF3Nl5uW2GnIg6sEir3zdFpYAb+SG4K8sUk/L
lWUThIQlRuviTqML/L+9jJvCXiCrbgOVkxX5bZjbiYCovlHyqstIpFyVMjG13YRHfHhjRdSpGxr5
k72uGy0uAnLy0OaSWadZ+9ERWrLRepneirHiyLbNwR42aRfZ9SHxpItojnBkwMnB9N+RezPXQdPp
/PqUqgW4WqbFx260veEDmjBuME0VNuPOoXcvyWGx6DtPCGPHtVPXGoHX2hwe6xIePAuljt4h/izu
kpRFQDUdJh/5OxZEQo2ImrI2kdlVlXvszfokq3Dlmc6A7U/qxfphltpYbnUwn4+8KawLTDGA0k+R
G671ysm/dw3GdatyMFAt5zNMexLoyjI5mpUXPgvPnVRQc4nADjNdXNbrnqBJYZBxjJ1KnN2bEHvU
dsQISyNXW1+sGWzR30DhL41dJ5MIPCzyiMezEd3nW5dd5bFzO60OtLQ17sex5PpY633cr9om4hYh
If7qmxkZ65eao7NeFZqBL1hMbNrnoupwpZ5NvTkQmFvB75FcglauAFMKYILPj0TsaebWgCQzIOTt
hisWB0LaVCvrGyt1adi2SlNksxihJElIayJnVQFQ4D/UFpKH7OzoQS3q5HVRDiSfa2Nlxd8T0k3a
B36mXR3aAhomE0ik9tMc4wB31RWaq64S2eEsScxOk28Udv/lWpVktX62+GMq0GXj1gdd6vgatK2H
GZ3vKAu7vrgDl8IZwIg+AlcvuZeI1Mu1CzRere0wz7QbmeHXGCCWx+WtIocYu7gmM6qjlyOoWmt0
7rMN/ANBoifNFG07x/C2D6TJ+v11iaI/vfLYeJLNaABPbyqIlvZnpEiZpSFctrPhUGCMh12H30zJ
o4I3FW5QJvCfCywe3tbFiKsO2FnZavgzuA2NVdgH0ntvR5iPPIe4NbQ/hjRUZEKZmV3sI04HgjfZ
mJM9WROTtxqy2jCQ+qehvqd1FT+0WRRibozZyYROygPEBWESFuiQL3KMAqeELZWoDtwXp07BgLAc
dNYiaW15xBGc08jtDH9YxyohANYucSbD6c1ozftEMxUpufjDscBzrv37Ei1qwtGMTR50AlsZh3TQ
0O3aIhv6oImHYYdamT00IZFTbUon4wzjflxRw9A874+2TzMN8ySKsikWNjBb6Q/2qqH9d9smZLZt
esqWdkUOZI60HmdPAshGt/oxsc0SAJ/E0YOrC2IRE3aK8Aq3kdbZsvaJqCQ6r/IDTjr/JqIXD6ZG
j6hZD3pB3jmOMelDrOmgULMpbUnACY6hGyQVy/vNG/FYkCVB/wpGA4ecnYt5y9kwY8OSCHtntXgp
mREZCeTpTL25qYaRKKjeNqdHJXtxJ2n3OYHht6Qy8dFI92zmvNp0jhNqmz7E1QaTFfoF4w8EFvYn
dDBOfz/GI1IxLaT+JBcJssKqj2x01gOl399mhhNZYmt1eZ3Vil1+1kqPbQ2Hy+kIvgPkapUi22Hw
UUEdspNSLt5+HtYgeWwPa1VL/yFt85juO64BYiXHRHtKFeSjNaZLivpzbI1iK0rlNkAOlfnRKgqz
Bdw2cWqQrV5AHWpdLvUu+am4HfSzbWPphaB8hacVKx3nJvs+d9Lq2XJDTOmaKJxpLrGjasS2kRC+
8mwBZIgl8ei9d5G6U0JFvUS7VaacgXqGIxKoTgbfkIzbI96QsYJjBPzpdMQAAvZl5Ze+w0NkLWBD
/TyIW8IDjQbfOTla9OkAsbA24U6AiyqNGPObalrXILctt0qMyyC64MFa1U/kY43gJPlM4lhSZqSJ
oSYoSaIgeQfjQEz6ENxyzroYcnnyvTKZ5GhdQbrWXhnraQB5EHOwnjkJAwdp4mOtNCT6VGv5Vc/d
xtvasgYJJnh45PZSJdP7ty9v5nnHgIsU3FQuhw6GAS6i/dOblGZTnELkIYejo+g5khmbQGbsSK67
rqI2dACLOkFiWR1ac+AmQ5MQpTpP72bY5tTyeMCii03YTALw6NneeWMB2GQ5eHq8yzVcfz5YPSwe
iDoRwQleJFLjEPWp8QmL7bLfzCO74Xuu2lGyLjB0IQoUOP8TWvsYjvjsmgcYMYR4eSRUPlr4nj4S
HRj6eKYkurZLM+bFThD26EMSsJwMYfOg+k9vv6OXr8g2INBBHUSPS3flrH0bN3EdRqWNG2+p6w9Q
IsJ96MMLWtlFqj3k1qTu3x7wvGGE5NeA5b/IBNFGYtBx+k2w6XK1bIJXNeZa/nUWLVlhdP5Qgc6d
fqG7+spYGF1ri3R20SWey2bDqK2xd0pwUcs6cqIU6xAAbNj5musHbz/Wy0v7ohrk4SBY0mld2Je/
t1b8Egsuu4gI8vHqJz8hSmHykvbCu3s5iKMZCIeoHBbQx13++W/U7rTxEUX2ZPbCiEt/FCmBzzjq
Doc/fRQWC5IrbVkzi1DpdJQCIzZoQj1peH7e7/Ukg8uokfT89ihn4pqFtbz8/bRUYE0Y8OHPhkHx
lfm2bOuV2Xds/JLe8UiJqGOvwcTHWhe0SGUPJHtlyYM3dbr3IeUqh4H9qOPjY0yTZVxzMjXOYVL6
5B5iPYKxQ7T2+OcflzWpO4s+DERNN8/eu+njq8Vlmvfudh8w9RMHKSr3ApDy2sf1DBfCrQmsR0/w
9LXrvQ+vqZ7oZkquIdS1SKmCqa696UJn+sWqINuBc42BHPA2ZG+nA2Gj1jdtFzUr4XTdVgwxObJJ
44n1bMFw+tMlSIMOyrFLrw5CqXGORcWzonFl49tEA6kl0llAOFTeI6avWvD2hHrRqmP/slxaZhqK
SI2G9+ljGXjzJKBRauG4qZU1VcOB0yy9S+IquiGb3MdaF/rr24O++GjLpokchC77gt7YZ++SpEpl
SA/wICnqECPGotoaFrP55yj/i5z/Y4Gi/j3ffSO76gw3X/7AL9jc8P4yaPvSliGjh+1DZ0L8ClYy
QL+huy949dJExdvif/jutv+Xg5QNLjyKeYM/A16B0VsX//c/bPcvUEWTf7RoHjzm0p9g5mfiCXAu
xMjeMj4wJS4w/lntMRu10S3yZxAmzYAmKZ/qyJE7Qdf9upsn/0gzmdYLgMAOrwAXBt6Ek5qLuTMb
78z5ZFehOpZllD789gpfAaaWdfCvlvbPH+aBNvDDUE+y+s9+mBumtNFySwOfrZurslMFtpVy4Iei
KuFi4uUX9pvTNbIMiHTHRTP8a7c/Rx0sbaBNMOYGNmGhWmut1x5bU3SPbz/WstJ+fyyAWqRBC1qL
LPmlCc3cyHGkQAXC90ZzN4YzxKG8STQSwk3jITWN5u+QCnfN/UBdADzOFEpc66lkyLWy8XwAvdHP
bWhCz0TR645Q6GYn+xzBHzvKyaXT248wb9rcLHdFR1C9j3Ma4eFeydWSTM9dYWnOLVIa564zS+9C
Zffqr0KbiJsAaALKwbPSzq2tyDdhXQXhSB/V5iDeY7MsoTrRarkn10Ze1RPIHSSjcEd0av93Rpkf
QEd5j/Uf7oyt6WL09vZn+gkInn4nhKS0C0wgqFcAQ292satvyzAYI9/bIkuA5Qh36stYqXFf0E79
5M+1+uHQU9z1vfaey6xzFY5OdVXLqLt6+9ecrwU+3OJ/4BN/5qNI+fkKfyuonNnBCXXxFLZTj9VH
+1tt6jb2Nm6tiafY9qcLoOxrH4V2JzuP5wKUczaenVK0aLiENMkGyDrfkjDE1QvIRfvYthMthZIL
SlQOw4+GD7DCq667nWp76bHo9VGEsXjQcBK68E1OT86f05f5u2g+Kc3Juzn7TaOkiDJyB9q167jv
2y4k1FUz+sCKwnFfJjR93LbwL7z6812BWxk1rGGzFS2wrs1G/Hsta6jaVH6Y0BRyw2jnmbLfzSTO
XHjfr4yyQKvojhZLD8rZ01FK4pUoxsNsM2ZysVLqUof6wyw+vD2PXrxBLJQocRYzKghZUJfOhknY
G4hudAitn/KbykBzUWLbhH0jSkFI/Ymzg4ntvHt71J90l5O1xLAccjzagk6jJDodtrNK30bkbwXk
HYtwL2Jb/LD0MaZlPTXxFowUm7yJnCwtGEQ7EQ5dVhiJw/U26FJ7oq0CwYEIr8Jvu4+ZALfdVSZQ
4BJrYi98lyFetdZUf2iJ72gAi+fxQ5ra0fWiPb0DjdHfNzgz2Ju6w4Jn1UyhvI5oko7rVNkT5PRC
C29iWmzjTrEZ7KSWGtUtr9EGnujjcdOVZr0lgqcH8B4NTJIjX4LpOnTtH+N6dG41UQzlFkpwdWSe
gIiMLsLLNdijSUZ5kpGGTUc4/yjh1iIO0ZvICMpB1f0hN3qnJBe7jPY1fsjeztQnO1lnoMSfO9vG
C9c3p5ykUSMJadkL0WPLGEOdDLUOI2qa1S7d5pQ0U1EQje2o5iBrP/w4JGHzmNPRXSdFW8rg7W/6
2kxiO+IKwOrQ2ZxOP2mOPS1uLIYduEYhgirJQ4Qm2MY5ALeBOef9bZx75a/68t9yVZYF/mIecbE0
kLR6jnfuIzCEYaTMCKN3ulkODerC3zRlXQeGKJ0/3WvY+7hdM5LOvzFHOX0+KaOMeslnKFbFlT61
2jaM42xdm7V1ZJ5PWyyL8wuXkFdeKg6mJvcP9nqHm8jpoHkU9eE4Z06gV353k00jxvVIVCw9xMfd
pSgB6L50M3jlnXIrsKj+KP9wxjvbVCvLjEU0WTxokljb5c63rhOv3JpNdOnm+OIUQzePCQwM0UXd
TvVz+niUbKofEW8E7ozmiTyKZj9ENYan6UBq3djK/dtzdKmsz+eLh5sP7Rudexb0mNMBc3CNShHQ
ExTgHFu/8PwfwAr5cxLPyb3KCuOJeCY17LSq1eegqewoW+GNPNgbLbNNdz3XXrVzFn/egAWmvWsi
goIQMcjpIEtSUC6sqVc+hbeYAlEaAlZCiz39uaH0a8RHFVa0TekTY7/E9tQh+ouacPi3X81rQ1GF
4mpNu4Cz9Gx6932/ENcwNufqiXQQ+PyQCuFhbqtfIl6+9hFIaGTJuvgfItY4fSqoFNJL+9QNSHIJ
r/H2ljS8TW1hlCbOauhwfTQts7/w7V95QHLTiNTEUo+24bkrT+X7tJzF7AbKzUrsC6xk3RpyCUUY
jd3b7/LltObeQMgf+mRfR8m4MOx+K87icXZzEpwcXMI9K0itsNs0s2p3KD61QM+6/IJ35jINTndB
VPUYBhJAuTR5zluhSA2yAmdiB4VAY2+lmLprnyP2wgx57alowKBFWrb3F+yeJsE8F79HO0icyceW
PlE7k3beLT0bPM2y5hLni7/y5XOxNUD9XL7XQjU9fY955vvcvkotIF1XmEGajGWHo43V46S2YAS4
NeM6jT9NXB/l2EAoUEhW8f4HPutXiF9TIoQ8v4VP42h5MDpOcU9OWVoiwjXDbD3gF7yu5Egd0Ted
uffnbr73W7spV+FU51+TsJp2cJGGH7JIqruITBJj27iKozs340GBr3O4rqRnR9HGzZrkFlPx9vOY
0q4OhGvBJ69bHy6ELfNPDWpVZ2VpaBOBVlv1Pa6W1EKiW8jnGExjeA4r6q+1T25Gx0U6ba64mmlf
rbYexzWfvniQSjUPiBSzH1ksw1si9oDo+n6GgOe1HZqhpEEPvM4al660J3VEHzZY7LNdWV149N3c
Xl5iOL2DtAn4bhFyEG4l6H2GjDBubyEIjPkqFQoxaZfNiLlEl7hXJkAIbNAxGr8bHYjsKo6c4gtY
QlNsRlUb99wW+r9x7J7I/M4HPbpWuYmAzp+m8TnsWweGUO1Z4BLODNGkJwjsb6LMynrbzSbXOMzJ
CwgtCXLDNZyKOdslo2tTO41mZ8JVaNmQxjYvviJWFh9QGKcQjJqQHwJJlFeIa79jbfEa5X+hJrS/
Lg79PxyjH3iuLInUtk2G6EM+5WENoWeo7wgvrR+p3boOyWViI6Hr59JbyaJBJ9QUMHcAXwVAGBh2
ipDfWhSs6Sw7seq7kSxexyw19zqfx1AdlON1DwhaIE4RWlb2K7OZymNnEBGwymbP/+Dj+uzvGgw+
rjSyAeAE4Tk7wUjyAbX8RMqF3g7CyRcc9TXlJ1SrCXf6cjVFwh2Wb8v/kbRfaMBpaKpbha4I6jCB
FveA9KIOkgqm7g0WytVB2GX8zagMP9ullRkekASTMZilTXmAromLfm9q0fvemY17BtLy9Sjb6nEY
y/kD8xrEIYzr/ntT4UG5y2BEkt5ScMitbPTMd06bXLTCXTbDs82Lbo6GGzQ9A488kNNFTjagnpO9
bIApa7iol04VcAYbN8oRA1pW9O2mNgwBqCMa6PySKdfLay3VHM7Nnk4/DuuAc+lGaehNYxSVEdQl
kT8rxFVN0OZLKg5cvnWBWm+rLCRPktyhoJatf+dblQtZEB2wZ6vhmqb6n/W5uday4+kYxixlCqWY
fXbsd6LwBlHoTtB4XC8g+GbvhAeZqgHXuIA0vuj2MRZ11/LwPkCTe15i+FAdlOV2SOIMZziMVT8F
ExmX16Ar1tXkjPJLbMM26dMecmZLzAk3EBJsSY5iOYfInsnBvuqxRd2+fYa+nBY4DkH35f4L39cx
zm7ZU96TrdGVbpBV/nTQ1OAPK9OpxRbGENtjVnIPS0J9oR/o6x5v8wuV98t2j47TNnbIGNcuRtjn
YMOc1lpix4NDSlMf3dYJWz9twPpQEtmIs7GjtrPJKeOIzH2Hqs095LNCThciE/0s6rl4evt94EZ3
vlBoGAM9Am+BQWJtclYsEwMzCrM3I2qJXh2tGFwXQwduiKvGDLHtICwmMXag+Oo2Ii0wW/h/hUcQ
jkboA7P5Wz/RM8XBu3QPUCxR5hU57jcrc7YtbdO0VJrr0M7a+sDtmV2v9MPxGNWer4IWe+B6XUem
/ZgpTdsbTkYCe6k3vQ/BUW/3RhpHJBeEFcpLleocqKHBdrkeJtv5O7Yhmq61adIJ2kHpHbKsVHKL
7VyMyayh45BQeJkmIZUK52tdjmw3pDFqZEbEee2sXLsdHiqrQQAsRS2SdY2q/KDzHZ7M2iTGwhzI
yAzapgBxcuGgF1+bqLLyTTEpzTvmE/5KAEXC0zGrdkf8bS3Uka5xZ5u1xKZimLutPpvNnWIHNtch
9q7R1koneGLJ6LT30qWrsFEG8vj94BliDjpbuyEUzinf9ewuHcRe19TXVazlj42KTLI9sbrZYfxG
7yuupSyDhsQO+MJJRxTlOC0JYKZqundj1dnf0sorxY4TMi++F/2kdffJzCbxMPsxbLxmquJiCXQn
vtkk1k4dOcLlYSZf6XYxiu6vGzf1rXVmhjM2/mi/Lag6HXL1CXws2bo2TMX3eKGprSDCt8HV39PC
1dJyJsRU1Q3xG7mM75ZYRmdVd+lwr0WQ7mhlADjwNaMlOE61mCBUSa03gaGFmrFtTU1+jcNweM+R
HX0leQ+V1pwl9jPlL9Ro3y8nTGQsUT/hu8iRWRKi84mrpaKPlbZhuo4J6goP3jRAL3Dk0NO2I61t
Z/tdguQsk8KCSxV391I6yyEwTvkOGzdPboaycO+rZnDJW27zcVsnSYUFG+RLtdJkmCHkFqOC0gUp
aSByKqvNVYwP4F06JZ6xzuy0mDAS6eJhVRqdfKR+kBoUXWiaq6pNiolOPK3QbZsnxUNnVqLYwOWG
ESdFX38fJr+K97VVqwG6m060ReJk+WII0JL53kDIuU7n1s9R20eeQR7JMo47CbkvRwvOi11NWFJZ
lnR2ddgRQdvhVUB4LYSh+nqUofYQ6yUTEBxEPDsDMuZV6RfSDdoZn799Rdb6U2SPw14UvhdtktAf
tcDViR2ey8n5pDo1CQDD0CEiKANMCFBUUyB22IJoy/1VEBsyaVPDlCrHzwPsHtozYz4+zWImkSLy
mWkrR7OqXdOOS40TeU+iEiMME5nBy0Fn2RD0WEvtQZHZSEAtk+o4zlb63XaleB9JEs1WdZ70zxBI
Wm09uLn2KWt8cY/bNrRJ6kvxvujMwVwldGw+dkUTdsHg9PknzDicp97w1b2NbOXH0Dv9TRvVKSw4
iT8QnhxyfjD8OnrOOxcdErREPCTTrLOIkWgx2VmxztAJEDFZ5Ru49Fh80YxrpjVX7K5deQ6OMWtY
NC4WLO6Y4zUD0LQxLNJXUCQssb6myvW7nPKa9MakqYpdyQXgc1/EIPR51kxHrx9IdlU2OScHIbBj
2iiYfiBROKJ+lSP85s2Qddl45ZL01G9n7pjvwrEZnsaidCzc1UrvIVMRMU5No5uBkfcjFhfxHN3o
fUiCuo4jy7Ru8sHLAxxSoL3qWeE2R1lOpr3nYMGybagGwtmifNSSQw2nS2yyvkhui7JtBmyEl5Qa
fEM8fdM60VwEpe6E7+u6qh5Jq8AhMMGphDxno5ffTCHYz7woFXc9u2REd79U/brjxZLZ0qYEQokx
0x4H6EZE/7Iq250/0+tcJ4YVP2qhsagb5rYk+3esp12VaFUTDFoGfBV5VZbdIaconcDDBnLazb4f
/TAnFFZ7mGzib7502wARIFjnFQwU3HaUkzKBh22yBIzp/pPitrAiwDfNNqmX0iTIyaGIN36mnIc+
LDmzIlXl3xIdzhytTzf7u9Oi5n1DwkIc6DBKryFowmEkPxPfHaksLGU6MoGw2LE6AQHPLAtotF41
PkeOUfUrgwr6CYnG/NzGIuz3cVVyinY9VE78iaS6HonBBGwiGUJbQZea3E0I5DC4SLlWXrfUaapS
+hMWD3W7j0vTicioIwgzSMMEeQGeWCHN4AIc4VfJ8r9g+z9+Ok6+gbYXSfuFDOj/+r//p/3y/F3+
1wOBypUEby+7pJsO3/7719/wC363nb/At7GeXmC8Rb9OofULfrf1v0AdDRKxoEHRYlpErf9UrRvO
Xxrck8VQ14cUTaP7f+B3w/iL9iW4GN2ehUhh+38Cv5/1chgT91J6cAsrgzbBufP47Exp6jekH0DY
ImU3JjCtouw/vF1NnlXXP0exAEjwHYGQxfXq9NLlmUNioiRgFM1u16IazM9CqWqPTjm55p4gVk3v
tMHcxeZjTrLUBfznrBe3DE8bnX9hKI0I7vzSlc/QTUJnySykkYYNyKLP0WNM6Nrau9C2Xzrkv10v
/znUT4Sb700X6fRJyVOLDUPgDJU3/tYq5vvBwWWjILt0NbvcvHtIsStsiT69/YJf+Yy8X9uCOm/z
X86BibZvsYQrBE8Yk9ZVQNDe1mHY/1mj8efD2Uu+kQ6TBwHz2cNRSzuzF9p2oIk4uabOLT+LxYpO
TwrrWssy9fXtpzrLkQIkZFsD/+S05KpOg3N52791Nn1YiboaXFI7un5cE9pWHKD0I2iZQ6Nqg469
DUyC82qrYNH9GObiMwdCuSUTvX648FvMl1+W38LlDNoCStfzSUTGHTy7OLKCoofyh1lCMCGqCWmD
Rhh8rc2ZrFQi3W5o+RMuahIWjmnN5ygdogDnqj8zEv//b+Zfv+bsvuoVUuNYpUtpoyILZlt+0cJI
O2rYy//TjuTfgl6vzC17QWaotLCXZfmefoSONMQhIiqN1SP9w9hkH/NaGhdQ7leWqA3XAespnS0R
QeHpILk7LYcnVjk+K/VIzxmbWjeN99kc1hdm8aWhziYV7XHcFlMLOoWL4i5aAktdVd9QW2abt+fM
q29uUd76bK8IsZdt8bfpS+drtiQ7UlDT9QK/15qrwVTer3P4336fl88Dn5bVwb4GfwVe7ekoWdp3
Vu16VWCHpnYoi3k6YPteHEKl5H8wFDDDQv+CN/aC3xnzmXCcWy5CyJBgxsTxZvYK4zGSYftnIANL
Hx0xM46TCYAX9P70qTpVpU3ro0GauHjt4qql95G344UvtEyr0+2aT4MVLCbeHA2cDaejTA63GUQB
NZm6hv7dkQSAy9nx15ojtd0AO+U5Nfpw//a0ePnBTgdddprfpgUCOgw7w6EOnFD3Hrkh9WsHh6kO
J0rfuTDZX07B5VOB0zANbTxBln/+21hV04yW3ToyICA5X4NiNMeG7vwFYf4ZVsPHgn9H54zZt7AJ
f4bv/DYKxCpcA3tbUvoLfW/K2t0D/Vkr/AB5jbq4ZDfwymfDAx2E2nBB9mglnj6VnY8uxlo6Dp6y
ITGWmPUBPvNYY7lWTscmddTGD6M/y/RY9lzWMCycpWIDkj9v0blVHGFREyMVBcXGRKotjjkmFYGX
6u0FP4VXXuhiY8TE5NIBGn+GWcYod8E/uKfPmurvKrtVH7U58YKK2+XWolMyXqhbXjlqOWWhrC0Q
ucGHPNsVoRvI0WiSNsgwBIbn2JGpboDvIUMfsE0NkwZnHqdq7S+1i2Ev1z7Vvff1oXmf+PSNL2w0
y2hn65K6dynVvCUx79xaP+GKizSIuGY7NxGNjl2uE4TVEWOM42HUfJDpVBByPTo6GEWqp9aF1/HK
BGNfZjI7Pj8CutfpBOtLaSC7ZXzld+EWNXkd5IMku0LqX1Tqx4cG6O/CM7/YFqBdUEIg+ljgRzDI
0zEx1EeC00kVGMjlN7JHzkYUrVhPVfn97Q3o5cdeGB4eRvSQsdgazlOU6s7ELFoWtIFKnQTuwjXC
HV06/9A6nQkHqhms3VShmQMCs9y1AQvk4A2WOrrYDiTB27/mleeGTeNiH7E45Hs/IYPfNo8BxVCn
DCGDriCw2BVu88FGKnffYPB74VB5saycpZm9xDXAgWUhn+28gG5TKOyiI9i6ijewjt11LaLxIYzD
kUQQ5T29/Wgvdl/GMzhVaL/6VMwLJ/v33dfB8x+fPHaMNvb9r8jE9K3fteLw9ijnoIpJECOeKwui
hVgBHvfZzEkxuEhme+Cx6iy80qWfJUuMMdHOIjH042Sh/MP9R67S0cSFm+4G8PGYHIfa694VIkPi
MBJAcz17XbJ5+7e99gbo5/vMNcjGrnf2xh36TXhDmyxkKBfH3jTHLX5D8YXqcXnAk+2CBuHiC/Nz
CAJLlyn22xRK8EKNchufQvBX7BXifs6uUb9D6UV4a+xMoaU3ki01MKpQ7O3E9y9G4CwP8uInmC6M
PG/Zts+TUaJGz/Du7GUQxZhR4hQXBg0sQnpnOP2oHOPERCK+XGnwVZ+Yo/47OdA6RAJPK3Bu9X2N
Cu/Csfzqa8HOlRe/1O7nO0oELgv5RLGyQnrpG6umMUQ9pXXumsMs22uJFq6HXsuPU6nN+wFzyUu+
XS82Ur4MBns41cF/IjPmrP5oc3Sao7tMzVRv7mreBt7IU3ZQsFB/zIKEik7M+oVlfs67YkFAjITi
zmUCSI0d/HQ+OEobRVTlQxC65t9We1tW3Y0XiqBEveyYYg0Wd6BRth7j6Sqdt32ZHUz3G5SkQELk
tHG9KKL5AsP25ZvA35vCj61u8SG0z1ZC7MM31Vrype3WVNcZrdZbCb7xbrYoIQQ9/Dt3cuvnt5ff
yw2PKUlwKbUERB2Yt6cvYmqgeHoOEqJSuunV9COTG2usC7ztcZZ5e6hXno8jEwkT5ybKu3O8ECuT
UnlzNgd2mrTvzSJV4Edl+THLW3sf5gmh36RoXLBSeznDOTbIH6S/s5wf5zQyiA0EIHi8VOClLoiN
MsVcHkcSwuWRahbEhu1DDeEjQmU13XZGPR/efuqXhxfjWhRMHCxoNM87FLAH7RTYaw6g2ITE5w3R
1RKt/QnncePCUC+3UjQuVCSA1MsbPm+i1Wm91GPzFIy5HX4j5TR5LJX56e3neTkIsUJ0d1h+mHnh
T3c6Yepwwl6300DlZ13/LqrY/JqU+qVAnJfTklG4AGgarDzIf2e7wjDF7ajH6UTHvM0PjsR/YQXD
i+1a5sCZyeRfSoZ97bmWmEFYXxwT6FxPn2vATr1SWjcFIdSMvdk24sYYenv952+PPWe5aWEeSD19
NooWtcqsydnBtmCEJQ3fayZfefsfjEJp7EPWwEjunPqMACXBz0VOxG9QthQyda6ATccL0+2Vb6Rz
cMBBJsrdgTp5+iwA7z2NNY8a0RiNQ1UhHy1E2HwAzADpIFv7wrt7uZJwXqQVTXPRWrriZ7XSmKm0
SGzGK7xEHE3YoD6U+rzEZnocL52Mrz0cKlXkzvC4lwy104eTeUfDWQoVCHDZAKvxXapFPzQtfcfs
KS/sjK/MPa5UXCKWTWo5lk4H0xE/Os0EW7dpG5/rUmetOxyG9m/Pilfe37KW0PAbKDnINT8dpVI9
3UmBkVFqRd+LMLGoc8xPHbvR7j8ZCPCBqym92fNJLlTbmnptqqBXTfmhGcpoPdDpug5ndWEzeu2R
Fl8CdIvIxugOnj6S8Io+IeFVAQLr9Tuzss2NcEX9cazxunn7oX425k/rt6Wt/a+x/h9757UkN5Ks
6VdZm+vFGLQwO+eYbcoSZKJIVrGavIFRQmuNp98P7J7uyujMwjaud+6a5ASQgfAID/dfqOfPmnTa
uTYmFbuysPw3XVXglqKhu47iSKZ477RZJhIfFAWFps6pJtRfuIs3AMgscj4NTR+0LzwtRf7DQGVs
O/YqekFya4X36G9O74esGrLHXsqKH5XRobOC5NUILnzCEWP3+k8RrI6pUyD5CGWKEFLJgizRpVNC
uDzATqTbGRgIoL+v1W/boWl+A49T7Q0H0oKFWAI6ovokvVHr0LsZLb1YsRznCdUBJFM8Ew2/25H7
7KhW3S7XlfLoq6S5hWwif6MoxsKjLgTznOaR6IC0J7MSVv7YFDnqgLNMTFLGbzMg4N4WKGPxBhES
lO8CrVxCa118Ih0FaCcA+VCCO18sRsYnQCoBCAlVE4COZnsD8BaTCb/1lLcaEm8Pr3/TC1uITp4y
KyOx5QOZP38gbsrgxtSx3wUOijc2EnobXzWX3Nou/CxUPGkgwcclBxA9sptEx8YTD41dCRoNwbqk
vUP+prqZ5LBy8VdpV6xUNn0bRA4FWGZTCHCEGSKa4M2w88cenfaxBOWGit2hi6L8cSwT6Uuq9ZG0
o3Lbvwsrx/lqt+RAC7H/i0sjxD4pHLVLTgOqTiIAUsaoo67Au+1GvfWMjQZuhrZ7EriQTbGwVAN1
m5u5iZoW8jO9NOkbWVKrt42E3LaPmNStrfvpWx8dQEq6TXDgqt4u3B4ubIVz5wneLomTApP+fAGM
3FTkOJf6HTIHoYySnzTcOPDWHjJIkN/++WJjcRO9DkB/zM7On+X0viTLaTrgdVR5exxQyk0J0OSw
4inELRhcBE508VTsAXjA/c4GasaFdwOfK78rnC5YWGJzYPzt00JpmTmHEHdFdnk4KUlfaE4Pan/M
0KIpYdXQlOciHlk94m5Vl74vh8Hrt/RRlqibf78SUZUgUyfHgFVsiLeTITT0AeDusKM+gdgXIoFv
Er+Ktv7kebM7C7JySqF/fX1eL64U7CMxWqHmpIhK2SUaIl3u5MMubeLnqgWBJssIgOIRl+5ff9Kl
TQks759PmreTF1WXmuJkJOc8KeuyapeNUfI2mJJ+oYhx+feAOqbjrEGcEPcIFccyEzTqDiEq3KH8
Vsb0pUHHEgkA+bcVvwhwNkULerxoi5z/oijG/kLq2Y/iPlZmu7rZjkouFn7RpXmbK55UKeZCu5h8
ltbAXm9AqdL7vt0rIyi9uBjGhXz60mb+8inCkQHiti4VrWDeuIZ9aPPZnM/DUqQYHeu28BVcXV+f
vAtVZR1OECkoCw/3A7FpgdDwKEd+07MU2n7n68gybqSs7u86P7Wf+8pR7ga8c34bELN6UmNDeuMB
zL3X0xGBszXvYsGXngUqdFg951+ygwjmSHrd70ZVSdizh3CfysHzoFjVMTCzn50WIjgR+ndhUyPe
NYT+AR2ihU9w8UPPChvkJvYMdz9/iaj1AnmYhn5XOWWBLKkCprWs04WLmggdn/O9uS2lwJ/U0OTQ
hFWLfoGdWzlTXuN8dD+lfvwuJv88cVYikgdLtrnDS8jaR2OcIRfZpFsP0uJvKhW5L2NHRWdhIVyK
2JfvI0SsXsRWrw+QKGwPb6q2YgJoRxQA79Dmev07X5phHWNvgwo7Fg5iuQL7Q+4NoHl3yoiMRY+t
0S4tgBW+/pRLhwiHwlxSnC2JRf+Lqu3tzuiDfheRcyNhA1lGRzuW1tE7XUbtddc5SfFGBtaLOqUX
YeT3+vMv/UraNCpF3JmtIdJyabniAOUb/Q5oVnpX4l+1LeK0ev/6Uy59NrZYeS7gGeDLnPPVWsU2
BneeP+ycNlNuKd8ghOtrsf0wYgHdLUzpxYeBe+PKj6HL33qpXRf5dU/PAoxjFh0mO0fXL7DU28CG
cf/677rQHmEHAP1Fjsf/IBSe/zC1DFAXwNB6V2lj8CVRDci/1tRKj2PnGPdKPiAwPURdfULBLvhm
xA7imX4HZgc2kyI992qt0yDxJPrNYRqk/5B0/St8WSsz0AFRK/Bx569XxiVuMZ3cU2jBSzD1MZyS
+8Z6mGykp83cyEFvp8bj65Ny6XSY891ZpItbjNjg9P02VBGVZn/Mk3CPOfNDK4Fqx0Xsk9JIH19/
2KX1C9kXdBrp3sy7Ov+Fat6i24h7B6XvVr3TSmDScmS0C8fqpZ/EBLIRomRE2qWdP2XMgh73BW4v
WR40z4iIxo9e3vhb0w8AjCtyt+ZXaajq09uAySQS1zslNqw05LtpAw5lTZY+YNpRfXh96i5tPRbE
LFqIoA6cWaHpZY4V6iO2ozJtkrKRpxyl4lTa+32c0Mqoms+epDt7OHo1Kt+9smY+QXOgfubQLxaL
tDQquygHK7VDndSfjdiCuxLfhWCfmrjOovmbxk+v/9iL64Rm5mzCDOLsFyXpRUJZ5mrbWUBydn2P
M4mhxfpO6sLo8PpTLm09s+0KOCZqf9SEhSkNKtXGpnXYeV6qnDT4uHe0pJpbGRT9wtZz6evBqNfZ
6KiXAbQ9f1RS6Vj1KvEI4l3rTzFqD0+e1WQ3Q+VL+5Tvfjs7w/+G9522YiqpP8tzjZj8Q1Q8KWSr
pkotkf1pQ/gxzAtkddNMX7iVXvpgFHcoznFPhNUohNyURGbYQb7dVXWQ71KnT7VNr+bOmgMQHaC5
kzljL535PV4sjIJsJjNhZOwmZ1D2Tu+MR3Msyt3rC+Pyr/nrKfPCefEU30drG19Q7r1mo+xtOU32
yuRUC73qS5dCWsQk/+Cl+DTCZoiEg6FUOsUGQ/f6t/gnJMG+bxWK3TIavzvUzXA1kJN+AVF0qSoI
DhF+2JwuAbQQ1mKRNX4jK9wH+halMeSYS+vBa8b6iT3fvPEQxrhF/wFjDOya3d4JuC1P5efXZ/ji
FQFJRZIMbsVINwoZsT4pda4MxF42Ie0EiGe47Uy5+BLVXngcp0z/LquT9ilTYXwMSQ310Y8a48FP
oiUtp0sf++WbCBtrhKlFEQcTlzCzaO8V/EkOkVOVCx/7wlNA6HPkUbehmyJmbkbR6H5o5NyGpi4O
EGFGmQZB10JZ+LoXnsMVg8sO+RTJjthmL1JFLdK6UXZGUKdvhijvjhUNtYVse84AhWIKLXUc+WYw
IY3I+S1eBEjQY1kwgnPACxriOmKBhtvGVnDAZm1AOjlTt7gzVnclItDwAzVp6ZtdCJ2z5wsBiu14
WRlaoMDYllAb6szxWwpv/YhZS0/L1zeCjQq65fj6or1wXgBKosgLhWAGaAlPrYIqiAPfV3aO0soP
KffWvZVV4werl36ueBI1SDJ8mm4smPP5RSxl8rHzBYBV2+N9qbflHnsG6YOsNUsn04UFAy4J37a5
dW6DET1/VNhjTO6FNn4dgPk2SMf1WzVH3OL1HzTvZeKC4aINnAVABjBbIcjsCiPhCg2RnV9a4MYc
/FGeZUiU01Fuu9inZJrF2cKZeyndR5npr4cK9xiU4QOzcUJ116ZF9zMu9crtdLXZT6Hjdds81bOj
1vbpXkexH1aGPShHB/riRzWU7m20UzCygpeo+/W31yfj4pRTX2cyKK5D9zmf8lZrQdRR3t5RJynv
xxQDeQojS0p9F5+CLvMMUJ13WeHXY91r0VJSlV0yzNjNOIGzCUBnYZK5ev7t03JTAVLEjRTsA5fi
818jW1DkEa5oSUQnq7+xxqn8bYIyrSvTJ23MUOawq/hodDbdzmwog8fcKvJ4V+NODpy79bKTj10M
1L8cw5mbCiVx47ENK8l32eiyt0M7+T21g043EUvxbfmuTGdP6RG9d/PW19SoOIRVZfk70/fD4pDD
+PzsDQX6HMhx5KjJS6NxH3vBMN5MUztS3mlq1X+TBgFi+LwD9M4+G/GAwTtqjI8p2o/BzmIPqbZh
NYAEwnSmQN1f9WvASrViogli185e6ZNw2ig4itt7Z/T8N6NRTE99PkXUWLOJ5w9w8iI8SWCN7+0e
4i+GxmPRbDEoBpNSBLHkMUreJBuVb0W20ca9vxlbD4/lEoGET1U1tepNhsNMdqgViqzboIgMa191
oKY2tVoX9jFRxjigt5bPdCKojOaxg7t7jNDgT+4Q263HGxjadjlrJg7Zfa3Vib8DiIUfYKcX5gdv
gKe004emh/BlO2G/zeluILwfqmr5caYTKccowsGgV2JTZcOvp3eq0Y8VIPUB12MurVJ5wNmhx22I
/s6wCUM1fFapQEHwwsDlbV7OXGyjhmWpWtVdMULlYLSwyLdJH2gfYIlqMZyFsZTupI6sDOuwdoLp
7BnKJvJHZ9yAb7Ap1/ta1N0nautbCKfU9fvaCPVmhx8BjQm/ASlwxP06jrap51lvItOqcJzxJnU4
1vj3Pqt+Go2bxoi1E5YV2Cc6gRqUt1QDI22LQUWtbk1sTcs3JTQx9ZBC1Uh3yJ6UaM56YCZjlA8C
aiIWJQrF66zyBo/zonVVK5M+ekXX/VaNcYtxOGbo7b3dZuZX7Ib8L6ad9S7OV8W9jWw7uAK5xzxA
qmTzEHcz611PHS50etXfWbkNawfclNLM7s0NljnjkEKBHm3fPslN7Ug3fej4w6fWthv8akZVw2C6
aTpp1q/COijpZO3nkOl4EUuyFh1xo5d+4lnc49ahwEE69CVOkXs5S8b3bMkJxj/ZlD4baZZIm8yn
gralVBx8jqLCvtXCMP2R11X40CtDF7meb+nP6OVECMWCNVM3fQCvd2frmlexeFLQ16nTIDPY+3VS
36YWFPBNYozhM+ZVWAERGl7+MKiTFCPhT1tvOzlh9d2wkCTaxCjUIAZvFd1n2Ol9cVM2KIzurcg3
ngO83bsjQnmeuqU3qLlxMDgG3eshOARgpFAHSZyphm0/Ep9dlqJKqsdOIe+tykr8LdoJjhv7CbaO
kseLhNDN/A2yPMjrSBirf6+4tp0yR+u++pUsSVu1xxEd7ZlYfw5haPgb2yqmniUQhfFuAFxU7cG/
KfatI8WNvAsdm7QxcyRT29b1FD7gB0PBofTBGm2x5jCVre0NmbTBODy7hQWt65sQezKI0hVWBpvK
xAVnkwwlAhaqHyWYQyDcbu2wQ2j1XSnHWbHrbTyP3pqqhONpCNHfxGosqFrev6vgn2N5Vu24hmW/
qb1cwwXu0jw6jk5FdKpyYKdA+TsvvqmQjqo2pRpii0a3BmZQmHkNYD3Ugt4Ng21gyd6XyE0lE952
WAX2CtK7cdjv0hYn3o0Hrnpk76G8s4F5Ib1TjDzuj+hVjAhOlZ453aVdneFmkZY9mlYw1msLpVhp
kDyl/gr0MRukd7LUTwhmNbIWSslTPsS2GfL7PbUOtv87Q8wAXUITP70au3sKos4Hg13p0VArxHC6
0qn3ZmgmdxHSsBtfweFOtZAXqEpLfRox0uCvnbp6sjwkGTdegrXEQiYoqvdQXcdqEFFGJCDB2uAE
cX7o+QBWO4znEVkz/Q9MF4pVCnZrcYXcV96hm6pCid+h9fWdAyretpFkbbEuajaOzmZTtPXTr5Ti
/1Ow/0WmeJ2A/X+y73lVfXlJuObf/063RtIctjUXbLT3uOcCJ/kP3Vr5N7VBdIdIWSil8y35en/Q
rXU41chhK5QoKdOYJMZ/0q35K+BoJOQUkPlzhGT/Cd36Fwz8RUZM4gdwDyAYZSxw6tzVzleQil98
o1d4CmGLI39FHM560Id82IwmZr6QfVLscZL81mss+wkPq+Zm7kg+eWXxpoROeHQSae80I3fj/BZZ
kQ65g97e4AsTfoSh2bHD6fben0r7gKVchsFR9y2Vq89cK7pdJ43vvCLpjpZGZWNonWA7qXl8m5gT
auM1fJ/O16vPuFB9Lgf7E86SEaVU7X4cvCfZDLRD1ozB0Sure8VOpW05ZE+FqbSnqY9+eAiQlPmU
bnIIshQv0udy7Lp9XY7WnQrC46ipzbhXcN7aR+h6bxplaL7pkvyeV0nfdlwC0JioqOwM9SbTOfmq
YlRdf7LDQ6qMES5w07SNHUyX2Jq6nSflSAj3zX3DVnQY/TaDh2hOh6av/H2Ra99zffJ2YW8jiWak
x9YOukccqd6j3frdiyU8QT1itw6Nn9Kg3NlDGDx6caXf0Li6cXIcQaXYKbdFWkx3U2dnvxcF/lHU
PuZo/6X/Nf9/vuXFWIV+0PzPf53919vwG+6J+c/m1X91/JGfvqQ/avEfnY1c/8+vv8aQefel+XL2
H/tfmgXv2h/V+P5H3Sa/v8Uf//L/9S//UD54HIsf//2vb3kLkIzRfPolL2N01vC+HtRUkLOzkJ7/
+R8xren/ngOGNtHvSgmE5+8SCpaGF8FsOEyVEzsLOmF/xrTBX3E9ob6LjgLWBnOo/eFgoNj/pkdN
PYZC8z8K5/NLkMSw9APBJvI+LwshoA9S5IEd/0EGfQM9LLZu8r5Z0mW7NrpwUQTS4VUD4KIHXOAg
kFBBOlTYbS2Uwa+NLtQfcZMb4GoqthtXE1lri/Nh6y3C/66NLhRLfEuNTaNwdLfwKGnCP3pbtpW1
cPu8Nvj85y/rT6QihSUPhmtgQAYR54mOuLVQ47o2tnC021FlhiWYSpcb4nHQ8nsQILsX6/nh913+
f2UtMpth1tT//a9rQ6vnrz1VWo8IlKa7wKoeDc9jU+KWsTC4UN/9ay0Kdd0+N53I6iTdHblfPwex
095VcpN9duTBQr1OM/ZJnmuHFErjTViO0c7KzSVe3bVfJrRSMAg0lZIKk8tGFm69yLiZOvXbqln7
pen+4mOjYVHUHnaILuJTru+gx5dD2F/3tUU8pYyKOcyNXnMbOYtxEfXdLEEAc92bC/FrkcNTVEoQ
fBvRlyunJ9oKP9YNLQRvo1SgTLDtdCefL0n//G3Rq+q6nUEUEsi5tY6hF6huExX6Icei9Ua1o2Bd
8IrtRNlsE19vItV1evUGi813QbUkvnJlGZpC7BZjXiVZYacPaUpdePB8/aCS3yxk/9dGF8LX0BJT
bjQpeRj7hDRHNXKa5SNm0CuXixDAhlZ2ndVVwQPEGxyg0RnZwKB/en3BCFeXP7cHUwhRiUqbYVWJ
/5AZ0aNKlYy0KDWOXR4hC6fgvnfopRrpA6fFBTii+uXYjbkfo3T40CCbDZOlwCL59Ze5MpNizZCa
pY6hc1O6nhIdq0C3b9SsWIJDXRtcOJNblAzRMQxKt0m8D16nIxKN1ee60BDJbb7q0xZrCts1Smd2
4Cy40Sr/qFf05xcSG4LkUk3JJbFwQ8CWTzoucuEQewvf/9qsCOdxO4WKIaVD4WbIBoYb0mKHy6uW
OSs/6fzcF7t0qfW0ONO0cK24De+itA22Zhdoj+sWjBDYGAjTnBu83M0Qptm0jt6/NQZt/O310ec5
+OtO9tfEC4Gt9UOHXnJtuX1XgK3yEVTr28y4M6p0CYZ8bfqF2Na8sgu8cbBdE01/D+bUhqLiyk8r
RLbWB15VlLrptqYTHDUnLra1mknrtmtRuyYfNbXEn0R1qa68xaLlTenHC93gK5MiYlpw8nTUSY5y
V41KEyVMox2fK4/W8+uf9drwwvFr90kC0UqxXE1B71N6HBpr//rIVxaMCKrw9DAr5WS03FAP9L0X
O+ZHtUvQUA9bZeGjqvNJfmFRir5HpmQXnlbVtgv3bqLeqtR3pd98KBoL4Vk7DM0d1OYMREe/7aby
5xT5GlrfxvQ0arW6kcdCOTZ+4UibqMvMOwVkFwdimW6CYIgRy6y/0qlGLrfI0d8Ob+1wcLZg0Jtb
5GxV524I1Y+vz9WVr6AK/SE9LmItBHDg9hZXJCNKMJHNq2jhS1wZXSyjyFbnQ+H0MrdRkd1KY7XZ
0R1ekrW5Nrqw7fSI9hdIs6tu2Ebfur5/E3fqu1XTIjqtdr2WwNIrHdeS+mfNHB6mKfu+bmhhr6GO
nmbjlDsuPnqUfeXC9SyaKOsGFzYbXHn1IBoY3Dese/Me6+uF028+ni+sd01YJx4EBbthUNp+iXwy
iqTe+7Iybfi+6r7p8/KLHRTG1paUJfDSlSgW8ZZa4+DkFxeWCyFwfFNi336HE4Ox9Rv4O6tmS2z1
wjzFMFqOHDcnrDaFk7y1un/mwvHnqSWSSpQMWd4gQRjeVJzocUDh6bfWq7p1iY4IakxVjxRd40y0
Y5Si1PxzoS6JdVyb9znaXqQK2lilegITwK2UJDwZmlRtpEBS7z1ceRYOLcEz96/JESI3DorWzibN
dlFAsz7FI63Egt7JJgjD+rHJjPydZVfdDY0iz94HSjEd49CT9n2eKTdIsCsPKZayuzS3zP1QRNm3
dctBSDSQPpFwPJYNlx6zDJo3Pipm8bxubCHq49A0wcREZBhOfGPLkHEL9BfWRb3ILMhm9Ks32y62
caUe9FyODkHnLKRfV3ZZERwyIbCEFkmncN2so00B/O25s31v3UYrSoBonVJIqheqbkvxZR+PfreR
cnkJkXTt3efT+8VazoJBtTrFM10/Thp046unxCmXAM3XBp8D6MXgkd/qMcgZ09W87r2ZIjMdVsa6
5SJCuFAPhdYZUZuAQ30fOcUui8qb11eiAMD5M/hEdaWuo2WX+6XpRnqf3Fd273/VWyv4YHp6hc9d
ZKE2bTrNez1BkdimO/0hn6xvjp+ljxkd/a1iDvZzUI7lkpfatYkU4s6O22HQUiNxYecXoO/o77wL
QZQsAKWvDS+EngxGwcHCNHVLwzxy6H6dzFZZF3kiE00pY9j3OOa4fmZFhx7rTbx8kiXVtytvLoKE
PAeDTMm2EjeULPOtbdPG9/V6QYXn2uDzSf9i+SqRUps+N30XvPEHcLDHwE93ry+xa0MLqb1kFobl
NQxNIvxGqTcYVC0IylwbWQjoWC+RLjeVxHXk5OsUTgBv4nXL5NdZ9WI+AH+AzAQf5UqS/DWrQE5W
zeivnJH597wYPLbxaahGNXEHPQN7Han1sbfLJTm8a7MiHKd1YscJKjGeC7LKQ6QoL7fJqIwr310I
T6s1lVEJw8lVCsu5GRJIVX5kLwkRzGviQmI594FfzowcwGkoPdl2PV3+MWVps++THL0KS89vwP+B
2AinJTWga/MkZMd9oXT6AG7NHdvMv8+BHO0HDSjMqlUvCymyY+dSkhhp7AKLBm3lNY9ytGRVeOXN
RYBy68NtyWoKFG1UWLfAAIMD+qTduq1AFuI16No4xjkkdiUvqY+p2h1kX5EXpuXKBxZZRVPdK2ZU
tJ4L8TtSt+GYtG+NFsfuTd70kIQ1bCTnRAvI17rvIJzLsjH1reaN/BqTS+GmVRUkp8ZCXRKCvPYt
5j9/EcvOWHoFRM/IbVop3BV6SWdbUvbrXl4IZQm4XK9jreaOPrA5o8ERrGuMJa/Fa10oWYhlOdDr
COsSii5l2O6xewu306SAq6xl75AGdQNt0RlJubFmwexL/9HkClnfut8mhHrleViP6ErkphAG7Da+
0ZwlQdZr30SI7LgsZeh5Tez6+GO0gf5j8OrnNW8NL+P8c6dSUPoYD0+unpR4i4Sg59t03c6tOMIh
HExo0CtIQ7mQ3T3IHj4Ii38mSPafPO9vpFuVT6f2muedVFn/LiXc3vLSWHflgHx2PiuDNXQFZ9ng
Wn1Xb8ghT+aQLklmX/6aiiNEMBt+Nsh5FNH7DnBsn8m+n5rRWGKcXhteCGAblRugHmZI5hMcC6fd
ToviS9eGFsK3mDCD8W09dGVrlNVNqkGxQXdfOq5bi0L4Wng9J2PqU/EainwzNc6HdsAna93gQngq
VQR/YpIHt4iNj42ZxFh5DesKU4gln6+XAo9VbvD+4E41Xk1I5DibDDjDbtWri5zooGBxIISnuIkV
6d8HKwZDmXT2x3WjC0HqSMaol7U8YQBU/VDU0sUMaYEYNK/ov2c/qCifTwuiGUonF13jBmMdPnhV
324KI0yeKquvH9e9vRCpTmK2cFbLxrUAX7+TSt/cBmmqr9sdbSFUq9mlc8ThyQ24Kd5UaWG/5VZp
L+QO8ztemh4hUgO/qyXk+GvXCjL9Cz7bCXJHUXEcfa894qkWlwtrf57vSw8S4tbsQ8Nrqrxy4e+a
yHxU1hcrzYuPgz367xu9BAWct7q/cAW/skv8TbnH0Qq/HGv7pGLMGzrSVgrXXTTQvTpfUFpkmlMg
D6Urt2O4QfRr2JZGpy5M07UXF6I4ioHq+alin+K8fJMrH5QyWnWxA/N1/t4m8mO9X+r2aYqwmKrR
/Jn0fh3SA9GM88HDzHa6Kch4bU33t2NspZtk9Kp1m/LfyJKZlxgFNLqTZAT4BtdbqpS7VbErijtm
mjNIvaxKp8jKbwDmP/TytF03tBC4aDH7Q07F82SmwyZXlI3jRysnRIhaCTuAvq0mhm6zD3IOAqMD
8b/utYVAlSPa1jgqSqdAMpAgDfAkalJce9aNrp4vlETVQrOCOYjEhJNuolhSNmE7rCowKKIzjdFi
W2DVrXRSChUDwrw8enq0JHl3JTJFCfOuc0I/H3XphPjYkySHWz/2F1o/V4YWEV4wHrxuJFM9lXa+
RxEJRHP2adV8i/gus4Wwldm8dZ3FB6X5WOM8vG7keaN/cUnrlNaB1DZKJyTS3nRTdSjqdaA0rMiF
oW2jGifYcCe10d/hY40pSbMyBxOxXQoks7aree3BLyHXDXucTn+umxEhKn1VwyfTaSSad7a/TY32
k1Er63ZvEdllOOWYdhlj54g5bKZ+eNDV9mnde4sxOYzQi2qWH5C6920KL8XvMGFZN7hwXKJo6scm
KuSnurTgwsg34bgkmHstbISz0oS/FasRxKWhG9ERRffk2OrddFj14iJGK061soTVx0LJhxvTkHbU
tNeFjqj4V8dYFkq67J0aK9tXIFVA9Syku1fmRMRncYKpteHw1kGXncgfpKFYyBSvjSwEZQ83s628
TjphU21s5lNYt9V/JmP1501alNKFMcW2XVvOSS/HJ1QhJgBa//FphCsASv/h9yRzGXaMBdD5dlL6
eu/kaVS6k9pCQWu1J0Uyl4BN82l+Ia8V1eydxs8CX0G0Pp7yj2FkJIfRmt6jCietO49FgaIaE3qn
GFIeUISQS1XIzIFJfrVulQvhaRQKmQnKD24YBP4mypRNRpFn5eBCgBohRi5daBVuZLfaNvOrZDMm
/bpDU8RlxfYMgNMm3txok33gVPYt8jNLDZZ5VV/4rCI0K0HsFhM9QJRKNLSfDSdB+XQq2hs1jo1N
goOZvLAXXFk/unCMFjluTTrXH9fS8JLdRFRysVHWnEek/Iix17/ytYcIset1yTTiDly4dW3HD/pk
Wfd2GH3NMEtZyEjnRP/SfM1PfpENoDUn0TYygNrgsLyBlmvau8nXo1NUTMr7skokKN2GfRjw1wjX
LS8R+xTaY2dB753PRO2RVl64hVX87fUZu7LbiRpaoRWVve2VmYvMoHrTlmZ8aGJdW3eai+AnKzIk
bZo8bh3+4Nzr1XRbokm4LgvWhZDG+sbgqu3PSP4geAuNXH4/KdG0qpOhiOr0qul7kudMEO7M6FHv
+k99a6QLy/TKpIsQKB9seQpftAbyFz+Ukf/QmYu+pNfGFm6ouBlHcpZWtWvIpbop4uIgR9PnVYtF
RDk1ldrrZZTWruy33zBpf1CSZOXQQuS2sKPLTk1qt25z/42uluUOBNg/k8z/89gVQU55je5fAJXX
Rd458zd1yv0jlLsG0YaGxtG62RGO37xQkrGaC9l4oBcbM9MxZmrfrxtbO992FEVSG5RuRhcNmTvJ
sz61Zvt93dDq+dASJwpOUql9GmrJ3NSt8gZXRHm3bnAhRo2yDEylCwO67JA69Sx+D8Vn5ZIRTt0G
+GrX9V4P+qR9QGviM9oOxbpvKYJZh7K1/GiQnFNVos2gqPU7w15bixFxUE04tWFbpM4pCFkoY4OW
cugkS6KsVzYAEQdFshDVTZU17mTab2R7fONF1eOqr/kLwvzi8Mv8Th0yTcpdK2dv0UfET6l0rtsU
oV2fnaxl50lmWTqVGxjOJ1/X/G1OHe+w7s3nyXrx5qhbkaKZUwbCqnwIqZVGwVJoXsmgRBBUzteM
lYgTVO7NH/gQ+2himZ/apjZvcmttvVQVotRwBsP0RomnWHQ+osY8WK3erzumRaU4hFl6OCle5JpZ
19w4Srjt0A5cyJiurUchTKOkq8FNFbTgUMg7hpJtbNLAWAdnwDj9/MOmyGFEfRdErhpYsB/pdW9/
1QlXLRvReCfNczvASiykQe88Sr4abGx5HYREEbW/Cpze0XaTQ3eYwuNkeN8mCdX2de8tnKbQc5IK
HnvoqlnwLjSin8aYr2w0i+gmFQXmuLK60K291nrr4Nz5SQ9QdFr35kKgOmmYSvhihK4ZSe/ltP/e
ZF23claEQxQ39ljSwjx0c2RNOenkZlMnob5unf8S7X6xxdT43aeBJgduYsvPeG58bJM6X7c3itCm
1mxQvXZK341H4OW9H97opeevHFwIULmG9N7VMyNWCr2tPfgBtq/Ox1XfU4Qygd1To8zgzeVwyLe2
kXZ4Upr/TC70z7xOBDPhIxrUnd15JweLrG3l2M5+iMdi3cSIYCYrlfJRSmvqbpHzWbXxRlHSh3XT
IgSo5NdTkkc5daDQPJZa9Wglyso8VPTG7FBJ7Io6tE9SZMj7aGj8XV5l0cpJEQJU18M0Vsbcojzm
PFOD2xWd+bRuUrTzvRy1nKD0VN86xWmfbxJ/lDZhvHbGhQMUzICj52gTnfJMqm9wTzxKY7KyDSta
VhR6Bnirjs2Tbg325yEazZ8DDmvWuo1LFDDOC2Rc+yDST0jg2oeq1ZV9Gzs/18w6cjnns+4FdTQ7
YGgnerJP1ljcTyhzrRtauIuqE6Q/szfVk185xSbfYv6zLkGXRR+AtpYjCRBYf5ISPdt3yrAx2yA9
rHtvITqnKfbk3Pb7E1o795I+H0TaqmoeSiXns41QYKZ3SFmdjFF23GrS5PKQ+I21DvWHK8f5+GNp
2znQuOaEG25Mbwadv6SpP66bFyFAYVHJSARrzUmT6myjadMPZ5RXLkMhPsvYQ7E/UZuTlKv7IfDl
jRUjZrbuxYVraBl1Gnp5SnPq0+YGI4D3rbeU/l9Ob2URjmQAgykGasmnwtaCjTKhfghE6XHVe/8N
jaTZ+lA5SXNCN/Vgps5vToDg37qxheAM664Z4AvWJzPS061qJgdo3OtSLSRQz5chhqYtbsxWfWo0
/QmxxAerS9dtKrYQnHFfVUWae/XJiHTH3yh2q9yOjbHkMXfle4owpCicrQtyex4++J7KFFvN3ll3
eMq2EJ0T6M++C436VGrBsDXsxNqWU/1h3QcVolOxuziioJifBsyqt3aLJjPqnCtDSEQa6QZucKkf
5ScP7cIRUUFKpqsyZ9SQzxdLZGNObChhDlZC3RXtF5Xb7bopEVLb1klTo2kY+f9y9m3NceLQ1n/o
UAXiIvEK3W7bcZObncnMC5VkJlyEBAKEgF//rZ6qr06icbvr6HUmpZaF9ta+rL3WlKzVnajW4VDR
0G1xG2gEEqpIgUJVFmtaiifBDYGcBu/q/5vq1v8PbsG2//ux6FTXeoFaSkGSrVQXKZppO2HcG8Ro
Tqdjww9UVy2p7+9zIffuMd51CLFB43g6Nv5g870ZgmfBUPh7GYMRlH/0qvTvtzd+eSz/24QBtfLv
J+OZdhuROmPtOGSP5RyGPy4hWJ+Fpnd8SG0s1s4mfwtVKIt5qt8teiok8/9PYgr/+2EtD4ZezrTE
SSyLLmynBtTCJUitwNrRuzkCWxCOrFXYebESxTKgWZuH4AP+CTWH8NPbp3/FQ9rKysGuS0wImb6I
u6X/4g0lmFg9QdwCJFtGNBRqSuugEkUqpmceq791pP5w27gVYuyqo8M2tLpQ219y8n9AfMntTbIB
WfsUl17HsfJsgjze90xuvtszbcOx0EfUYAxudAFmXQWqRD9vq9EtsYAA6O+GBOrkCkIb5VyUOpY/
UDDaX5AlPTsdtw3JYhWm/CHCKYuGgZ6gCrfPyR47gTT8xIovkplVEAqOZDFsKj2KqVvv0bS4NWh0
5YbbIKQh3BlvIjMWwZgMTVYuYPt+3/RTfIuI5toPWDexFJhMncZ9LBgEnIdswDEdNy8K/3Y7eetB
3ULAqE1lhmJPqvfdMsjDKlo3PJxv80v1ut4YbfepaBt1Jqv3vilviXVfORYbisRELHS7C8ReS/sM
uuNTHN8SY7m2tPWYxl2/o7vI4cYvFL1IHJ9F4n13Om4bi1S386IkaVSxRB6wJXv4sE7KrZ0Dzdrf
TXTX1V57YaUKrsL1IysJpKbb4ZbkxcVeXnlJbTwSjfcZbBzeUMzST/tD2i/sr76poYcmZqpzyHd1
eSuSzjHksCFK+7SqslFCFaBhjfKyQ7PqyACMHQ9vf4orbDp4/38/rrEFV3tUTmMBTUJNv+2B8pcz
m8sLXXbE9ItI1MI45mYrKk/gvwPhC5hH/OGL8SkZHyPahyJvAm8aHlHlbmWG4pwGm/wABt/QBOGe
zyl4u0+ML95zqcA1XujRfwaHfGoeTLlR8a7x5lCfFllvWdVUK8mUF9Le7TmwUVKa0H4bVjIUNR1O
wHR/hXTBl7fP7spIn2+rcUG8cQlrb1CFVHpPHte099mfsdcg/WH9PF54xKAe1PcbNw+DBnv33VhO
YJEz/RQe397DFTO1+Semiq/hBFx2wcvxDkXL7xgjdXuj7ZZu1ddsmcBeWex8gqB2fxfU5v7tXV+J
R2098hbE/+XIdlXQZtTpcWZ69Q/z3rQK6YzH3HBAoLv+/W5DeTcYJh6qgu0RtGkkPfAE9H5v/w1X
Tt4GgimPCM04UcUGrYNPQUfVsdbV5PZdbfQXiPHBRshnVei2Vs/g7Q/vGk9zt8DOpulKqNk70KFN
RbiVfeZj1wlG192yJJufy4AAv5k17o1CExZqn+yxo57bnbSRXTsYunfwZOPQuxLjNSlkCjBF7sZh
6NvYLj+Jda0gxYIKTzxBbyB+oF5/48ivXHkb2aXLWSzlUqqi3Ls491GWeqANBSudWG9pCv3bZX3l
cbIBXqTrIoiD+XgsRCq+cTn9XEQp7+HiMfS7QxwDlKvlO88r+8MKucls4kLf69Sf7gKl648ihLj4
3A3ofK4tnR7qkrDHGhP1kDTB/7pxEFfsJrRiLZkOYTANsJuq5j/HrgMle7muJzejtOoXCZ0FhxYP
L6Be/HEPVX2IF8DLnRa3UWiCpl5rKGySrt0/dbU9DMqN6Qfs/L97qjBcxF5v3VhA2u8IqZZ3IGL4
223X9PelqQc+5XjqVUF6pp5w8dJ7PYnZzQvaXFvJHvSoLcKTT605+9DLiz23pN+GoPE16ctep6pI
VfBMdZ2892i7uWX84eVy/tJ7xrDnChxvhQoaxB+zcmMSggH82e3ErZCq1DUmqDmKaKmE0DGrWZdp
BiN6e/XLd3vFyEPy+9breJ2hAVWNha9RyPVEvJzbzZePUxx3jyIK+y+IrPSNqYErXstGXlUVeJb6
eERi1Hll3mvolWxeDxwvoMJuz4UNv1IXXfBxHYYiCrxH5KUniDs5AV4h0Pr7UYW1kEPqIzhq6BJ/
4ag5fFyTYXbzNTb+Kor7uuYdPjO4er28b1D5XnrHWqbNQtWNvFmNB6ttFq+/6wwoj2nFvr99hS63
/JUrZCOwUCaNmroUPdJ1+ndUmTZbB9G4RS428Mr0Vbn5HPlXMkJcFWQgTaaW2DEfspFXmOrxFOG6
L3yvebdjsh1jn0jX3c7Fej126JlqM6Eh0O/11wHB9NQtbt7Mhl2ViIlSvi5dkShvfpz6NEd7fXS7
5zbqqhrK1WB+ry+gtHsAzfcfXHY3cpwrV8UGXe11j64Rw9IJ4GKHpqt+9Hvq2FELLPtUZlal5gOS
Fx/0pGtS/TXtxDE+t2FXIbjwPdPAdfXzxO9J5H1gZW/unG7KvwRvv7wf02jKVIS+LBaonh034K8O
TcMcP6f1flRtMAwxv9QBvfk7rat3EKK9kXhd+5zW4yHidunWdRuKtK7Dk9FVmBE20Ee3U7FCu8Yz
IK9b0YAJON6IpvIepBpuvETXdm7Z5qa4CdvKyMIbDl0UxRiwD8sbT+qVtW3MVdQzNrEE74S/yB9d
PT00G2hynM7ERlxN9QjanRSlxTbcMvDw5ND/c1zaiuzqZtkhng03rif6JSbZPpVf3TZtGSYHAnIJ
5IJrkpA0UzmNktRx05dI4xfLKQdTyaFpugLKq2k2zGUH/ZYb2eGVaMW/fN9f1mYz4aSSCe5IlSJS
oa1ef466VZAA3M2z29FYxpmuF617aOcBiDZ3R4+179fYKLe30+aIQh0dyt1p1BUSFTMvKh90af5w
27dlm2O9y434eNso44/hFt2VVP399tLXjt0yzXGuMOwIiYliQLb5MEdS5S3KOg8R3V02D8VBq5DT
9r5eFSQSi8BM5BhATvrcDoMTTQtWt5Kvfht9gTpxX4xM30VirIEc6RoXj3vRuP/9TgabF6COVg2F
rOITTw6ydpq7xcqWkerR45XHm7oADMjPOjl9nnnj4m2xtmWlkOiMF0zMDIWnNp0xRd9PgefyvGFt
y0qbeWmjYIRHRA3nK4iJzlCp/fL2Tbws8Z/AFktbxjlxqFPHWzcUrNNf9MY+xWPz3W1p8vt3DBcW
zv3YX1pE85Kl6YBKd3zjRC4X7bVtW7YZDtxwAS21QgX+kCdhHX6igd+eGFSaDywuDQjqfejJVTeV
u/8t4r72k5bNxssumomyvujUvH3dJoPZ3lqU7VGntHknGsiPsCUYs8Gbocc+ipR/Sncf4StEiv9o
R7Z+SuSsc1QT9HselOLEu3Z79gVkZ6uGfgqhxpX3fNjzKU3504x59ozzQR/GizRvM4xQNzGG3bVb
+Vc/Ce/kb6tfuTwxJGXWLVh86ONu8yYKKLR/7NL0R1AGLkOOWNpyRCzWFTT55FCE/iwyzCDpbJSj
U6yA1S1HlA5NNTYJ7tg8IZn0d7pn7ejElYPFLUe0pIBP+2B1LyAHDSpRqFFtMecHJ+uwMWZdKytS
Ui6LbQuOdCNQb0ypE94eO7ecUd8vkMNo1q4IBJgqvZh9SMPmH7eNW86ItoHB/GQsiipQX5M4vd/I
4ESujH1bLoOpUXDGYDSQ6v1ReeI7Mezotm3LY2yY90xLjSNpg3i+4/S4ovTgkttg25ZraOgMEeeJ
VmCaIv0D8fvuKVjS6YZxXvF1Nggsod4C+ZFeFC0JutNmtu5+B1hggDBRzmnkHbxIxplZYifiPpLa
qDCvl7xe0O8oxoUs9VFrDMrFIoAvcvoUNu5J11QM/iAlXAI5hRQzMt7QO8FCsXnrjd82msylQCq4
NM2LF5npoOrdSbYLi1t2tZWDJGBGbovIH0NIW0FhG+qoJ7djsQxr39Fq8EnNC4WSc1Zy0oGem350
W9zy8EkUjhD1RlWi99TXZo1Ils7SqSqBY7HMFqTHXgg8dV/U7QKJ1OZpj4b1xmW5ONtXnl0b9zQB
rEFIXUmA48oNOrCTbnJME6hcQen6IYJ847u+ko7hkA2FaqA4tUWYkwEsv/lci4co8f9w+gA2Doqj
3Q345iyKzUiehTIxENYRn95e/HK5XzkkGwcFWQK5CUqAaNvSuzpND3HLTn7a/Rnst1AB/1aBXvsN
6zWUTdyE8x7hD5iZvx5N0vwtY9l88DoMXnpLHTzvpkreVQGbo4wvPn8KwfKgM6FD9SEqKXYyQF97
g+B9vf5YpqC7hRu+ujXL5kGdEGgfKLOiCfZJZcuA17SryuGpgXj4motQ9P7dGJHmfkCecqrpGD5F
kFT8KrcmfKSKb/ee6epzT2lyAPBL5W9/lovlvnZklrtISdWIRXmi2OkWHzq/w7DR5FR6hUqt5S5m
f0+iNsI7rMM0vYsN6fItBRbTbeuWvwDLZ+LNUBIGj9pSY47JyEMJ2jbH1S2HoUaShFoOKDsEmPKe
90pn6+SYdyTWSx+hzDUDWY/U1zc0SyAeAX7V8IY7uvZJradelrXeEuqLItxN3nf+z5J4TgIgJLWx
aUHaoiggUBXoJoqrIqM2A2vbjYzpcudeuYs2UZa/DKOX9BK9lwrym3tN1lxuIXu3dsIJ/oL9Wx6i
k6Dei/qEF2Jm7DDO4nHZmltX5tr+LRsHFxfEBtdFYHKPmQcG5tCcqyCEMSvqlqrYSLWmCRGC960o
VBJPL51pPoTeLL84GZQNS+OgbBI+iIoLdCMDQN/SL9UMJInb4pa1GnTCVykNdn6ZnKD9U8e8D25L
W6Zar9EyslJ4Z1TBk6z12zKjbPr+9uJXHne7qUx2acgUSF508yqjvBq4f5cEYfulVyAJ0TTZnlYd
dse3f+2K7dqdsFJMtCYL4UW5aZErf3yeOup2TLa2ytbXLWsx1Vfore5zPHxpPsezo2ewe2FADMhk
aw0sK/LDzyZFRQF06bfUv658BRuU1wnUgOQI04LS27Hsxndskvd9yI4NZuVIUruFoDaEbRvGNPZL
WACvyq9plT6lcnZCDENRwqoyQNiZGEh0XdZe/on8+r5K4+e3b82V2MpGrS0LWtYxkIgo7CmU9utw
kA8+IEAnyXX6RxUx/vntH7rs9RUPbQPYJLijIUSedkVaxVDP6RIoo0CtXZ7m3TcPclMrsPlrP2as
9DkwQNNyaxDlXwKBV37aboemsZQ1nnuBKvqwnFez+Z/oHIHAaKnk3Tx7OgP8I80b2YAHNq68nMi2
eU4kbZ7E7jm1CPERbRfvw7uYBB9RBuRr0/G/+OBEE4mlrUhslRpcmRxtgoiKOy4wyyvH6Nvb3+2K
W7ERdulGVN/vWHv3to9tOIfZYHonGQps3PLsKtjXBkJz8Cu0f1dWcXtgTTLfue3c8u0oWfcL+nYI
IbXwc67nb2j/OtZybGgdA0veKEbWFk1NgJhMljkLm+FGNHPtzK0wTAdtzfuq4mj4bj9MMM75brjj
zm3UGtDbxAtm+MN2JnfL7H2fm8WJ3ZukNmwtrmtlkhXfM8XoJhi8+q9TFbu1IGzutGXpzdCpjRfV
6od3ZZnEOdhcm5PTZbFxa15KgpC28BHbNHqfoVjw2AfLfsP3XfmeNnRtWINtExEeuGjb6/s+Zd0D
Svy3utVXYsfQMqIu7WuFFKAtaj9qjnEChuUgiavjxnvHWrGNMQsprfaFal6EChyXa/cJ8yVu/sWG
fw6x1BNblwa9juF5Hfn3TfdurTYbC9+1whBlRl5MK62Py9TrHFM8lWO8ZT3KRjY9VI1wY8yqk6yJ
0sfOxyyE03W0cXbQjk2hLoL0l0T9u5T6Ne567ERAhFFmK5PxUc0lA/SeirgBSiD128zXePvddm49
c5D46xe1opACEEL8xEiXZn7v3YLBXQlXbIydCrhCRhRzMDkHmbfEf8zldPBH8dKmrXH8Cy5W/Atq
YKujDkX/iBc7pmLHBpT5vPnT7XAsU8VADZnVkMKOWvkC3mKZL51/a3TnipexgXZxDCx8Ws0Io1U7
ZMAlr1lZzo5lbRv4FXSRt04aSGoRRAfop75sJHI7lcC6MkvUEzIxuMdkX75O6k4Y6uZcbMyXCVBw
FiAiLNpVPXSmfeaduTVXeiWgtSFf48qmeSFjC+55MYp3aqD0pQplfeilBDGp39bggkrCKc6orMn3
VevSLZMPrFvEQm8lU7sKMKVHgBJPIHqGjuZPpytqs3CpKAQtWRriiiaEnlDviE5zv2g327J5uIRK
O2jUrLzwPHK/jKXMltQ1svl3LOsXw01mYEIi7SNs4kv4zEkfHci0LDcihCvPrA0KS6oxjuOkRhKm
1vQ+qbfqQwq09c+pg1PKnQ7fBoexaFp93S/4C8ZuyqTuUOGTq9vZ22xcUMGOxmhEPDzE9T+iZIUB
8aLjxm0TNmhUN+PE0e9Fe3MdTi1PnMjBSfofOq6e7cnYaFGMlTccSULuAho5vuI2RMws+0AagRhh
ZBd1bVJ9UHJ3iz98y06pXjpjKpiSiUew2oAMof2mNKAObpeF/P5O9dHWjFGL1J1gUjOfEp32WUto
5Xpfgt/Xj5MtmEQ0iKJJos9+Yzok7akTgzM+qpXiULyyjWpQG6uGgOcR8WQWV+pWU/l1W2X/wYd1
TCt9ifwIeDMe6n3e7z0uSB5z4t25nD6zQWLhTOJ26+au8KNaZTOkhvzglhTGte1bAVpFAPJFJ5Cj
xj92MoN8/XhUfJUfm3pYbmBzL2v9tyjCbLRY7ZcdYPgjSv3+PhzZzk2uZaARrOECGUq/6ko5aZIQ
ZqPH4s1AyzoE2D2tfPp+q5l4YE3klpwwGz82gpW26wRS8aUbTn37LRlXpxCf2fCxZedenZi4BQlT
rI9LFMQnT5UvbhfIMt9wNDHUVJC2lTPt84RU7LAGqwsJCE7csl2MEhglVviGkhCR+3SWBy/UX912
btmuFFuXsnJvizVKfohhM2DtSp10zQizEVW+mmcukhmFFQyS33dROT9GnXQqrDAbUDUCHh1JyLkX
w1SabJnT73U4uX1PG08FoBMzhPptodmcPqzQODhsfr26uRsbUNV2I6VjDJgxiddPipj2COUqt3Yo
swFVdPT3kflIS0C+VD3WySg+THU6OW7dzqegWDVMPhpnZur/ZmR917Nb8giX8OIVJ2Yj+7TpE78N
W1xzRfYZrdYUnfA9gDIbpKWne9kHyY2Y+99O4ms/ZZlrs6+77yVAWG1d12VJU5UZpz67X6ZZP8Qj
SM7nav0nHNJJ5FHnRZnw6ZRhWnu6F5AHehopSe4gJUVO5diyPIj9+kOY6OiwaV9/TEGSBFqKMrgH
jX9y189+e1dq5EV5PIGK/EC23RyrsgzvTDp0R5kupZ81ao7uqTYYf57Bon2M9u2l9qS4G9u1j+6C
tR/WHO3zUmV6NWAFrLqBPPOGQB12nT2xHIDw9M6k3MHpB0GFo+9fZqcakP2dxNxC9NjUO2UZq+Pu
oUmGQEI7SSXl10gH4jN0d9DgCFD//MLItH3ANCx5oAyBju/T4QMoX+WNp+r1xJbZ9Gb1nvSb4Hhq
Qd5QELIf5ChvhGhXXlob22bA85J4wYj2x9JMdwmG9iA119Fj7C3Vg5O3tAFuJJzGlTe4o4TtmPhQ
/h/9MN/CD105mv+A2WjUUnwpxN2Upvm+hv2RGzG4DKkRZkPZhAKhhUKqWQiw4WYvfkScRlWw8sWg
f0nVFraDM2VDQXHiW3gv+g1SYridTtkIs4FsUBhnPTRQUcFZJpkzEEAeDZt6t6jApu+qxqUdwmEA
TI70Mg91/H7ChLlTksZs9q7Yo7RFkRWhn1fdJ6msc9Rb3CJ6ZiPZAtKhNid6TMNv013YLk8A8LiB
rJmNZPMXYNZjAIiLrdog7On51Uu6VNHz20b0b23jFfdrQ9eAro7RmkR3u4kq+i5EXPwP2tDhYQUW
L9u30v/CxbTl8+D3pxDO8E4aP6xzFWzJQyvN2uBf4l+5XTC7bxV3XusnTDSAv/ftU1SS79PIlxsO
48qjZmPpkqAMlwjTw4XwPIiQE7YRcKOi43RQ86V1ShQE0Nyumw2tY6EwCdKLtmB1+dTH9Qe2+oHj
2lYWk4adIRdRhMJUO0ewJZCe9jJ2s0Kbe1GizuMjAWsxRzOtGQb2ImCKVqdeE7O5F+th1XFFaQMi
n9AHXXyFl09EbvGQDW1ramPmjsI79Wkf5KWkeEVXcyvXumYpNvcahV5U2o0KJfJomz437RqfNkCJ
jkAiTywbUcx72qDNdBargASB6LoPko1ThlnkcsyHuNPv19GEN+7ylfc1saImEwlW7fqSm6Xsr6kG
PWk1SA8l0nW68UZdsxYr01nQ5PHSOm5AOCG23McMLkAMlcRIDosXntf94AaOYzZvW7UG5brHKQq+
yf604E/Lmi688VdcecctcNzbPvLaGuz3N5UOfTJC2hK2nBiUskyLyI1rp2ITs9FvsUaTONXAhkMw
KDmmKt6OlHsvb+/8deIswmyOtnZPzApIZlsEU2ByxJ/gyaiXBTRE0MkBYryb7sdUdW2202jLoNM4
nj0O5tK3f/7awV0u7y/BCIH0gdBDA1cSk29txU9wXDfShmtLX/77L0vLcGNzkiDJ7yL9kW4QN4R4
n5NEMk7Nqi92SiFWVfgmclpBrjbPL2t/s5j+L/rqlRfXJkqrzbJtpYcwp9/8DqKMqkw+TyumwbKW
7XLPjIz7Hx3lU5mXBuXkQxO25ZDz3Z/vg2GPTvFcel+qhcNOxq48kDIkjxtgTMD9zyyDUJ76PpbE
d6t42HxKIGMzFIQeTQE2vDs29x34MSon+BuzwR50h3DQsO0VWIRCmqXRxjJvdyum2DJ5IXAMex0m
NY5Z593Wv0Tac1vaRnoMAL/OXRPUBUiQ9sM8q/YJFScn6gDCbKwHm4zyaIf8sU5l+GFe4/l7xyl3
9DeWWzdkIKOnt7ZIFv3MWgkW3rWL3MI3G6snqjCuEfkCc9DkzYqpxjgmt0rPVyzexurRLY1Mi+y5
0IZsx5WQBSSQ1Q1HeW1xy8WzYBy4ijDVGwvx94aeX4lxRrdwzQboIepcNQNZYRF5Q5AlrHo/+/5H
Jw9rY9+0iQD06hHSbq14KPFIoVHhapyW945JOu7t2jVFSYcqT+cgp8oYt5tio98oZA/WSqdNsVTT
t4m0SxZW4XJ0OhUb0QR4cDzhcwJ8HCefKyY+9Kn65La0lV9zLolMohVLd3LI07Bnhylkjn7FOnGG
WX6UqxPvnLZiyFdxGtZpdjtwGzMdDjFpwRjqnRdMmueBVzZZNAyb2x23oVI19fmKGAk77+bgKYYV
Pbd6md0eexslBa7XsIyXtUahkx/r4ZBOThxK8LWWN+R7iNeyHusiYuqkenO/Rea7202xivmRUGG1
EFODw36jhyiZN0yYs9UtrrU5Q3uhduEH2DjfkWNEAXKdsYmcqMIIs1FS0T6ioNnhc+ra+E8mav2c
kaR0CwttmFQ7Yvq+XVrvPIqmPEEIdjtoQIedjt2mIqsoozNUa8ozr4YPntTvFpU43nIbJFXvmFYE
nw9siEu8bR2mVLxhdLvkNhHZqneSYLi4LryE3MdBX90Pa1rfu52KFdGyocJL3wxNQbe9O7Z+w/JY
brf4MK+8njZAKg0FVOUMVp/M+y39Npc/3XZtWSdUdpt6DBBOhNV6nyT6rJpb877XMiN78mJYqAiS
wEN4yKfoYwyW7IyTtDqonrN3Zkl+VlzKsyrrpfC0XnK9KMe+qj2WMeOlq4FyqYu1T3ZwIu7LsVpl
e3A6NBuUvyUyWLcpqYoYhzbVG8+4rty8jo1V8wJ8ZRUxMKH4zZCH3v64hn7luHHraU1k1ZnKi6qC
jc1hiHQeuemUE2bD1VJtKApBAZYukzZr5f5nWCu31qcNV/MVuDM9jrX5mDyljfrZS1A+uH1Ly2y1
SWoObvCqIKpqMumv7b1BVOaWCtiItNYIb+XRiNVns2RBmhxlqTfHrVu2y3nSVUTLqhDt5Gd16yW5
niFT6nYw1uMK0WloWq44mH0UXyAq9pLOtRPzIUF79vfSQtWnAvC/DiEekOr3USlf6oh2bo74P0C0
QI5G+AtuCwnRYvQeDXBjTmdiw9B6BEhk8Bme1RXNh9LfSWaYdmz9+JZ1xpVUCXQzqoJ6W5wPJkQQ
WY/xDdu/RLiv1ERsKBoUOTj4O1Lv3HpBmaFlOGaKdethB32R48lfHq9fKkYgMUgND4h3niHTBehx
BY5445jj2Yg05vVpMnddVfRLLPM9bD5PgXILJG2uMqID9K87kp5rBDJbu9yzIHUzUlsdkofV0PZo
v58pKP8wP5Xq+5mayK1yZEPRRMMWw+stPXvr0OViDOhBlduLy22nNhKNzk2k0OhEl51Nx7JZ341U
3jiVy5X+72WkNgJNEA6issF4Z6AK5F009eahLcP5YUnm+CsqVe2d059gt99BBC/KahlTEAhUB2/d
NrCxOII7qU2HtjWGsh1p3hnaYvqxhSzdPcbLnBJsamPcWJUy4Q0IsstN+MdZgURvkV544/z/TTNe
+wBWHqx3WjWdhqmiwNsefN/vH/nWJrnhy7fVjHA/PlnP4O5sMlPqDzQa33fSLw9betFmT6tPtUmS
07qJJUdbFniOfv/ch3GXKxX7J93Vf3S6qz7HjboP5vH91IJGxo+B8ozpUj8FgWiB7GJfnL6yjaIz
61ahj7KX5xp/EFkVpJ0T9ey2dvi7T0sIAdAr8Nh5a4g61GX9AUCaW/zXF8f42lcgvy++t51sVr0h
k4rEE1vBkSVxPW9842uLW+FBLxXUSvwwPZcDfZojdkEHO3oGKzaYpVd7ImnTczeGZsq61feGfIgm
4TZDRG0kXZqadqxJkJ5B8TrnRqd/od3v5OypDaQLAz0Gmi7sHFV+lRzmpTFNHkiP3ojgLyb0yke1
wXTBGKFZaOCTOa/GvAQ5y72JdXsM5mp3cw42oo7UK2nGOUnPY+KfOyWBs2XCLUmgNqJui5t9WzpM
fIAwJhEZBuhBz7KmQxU5FSeoLYTZpgP4Lso1Pe9zokA818k76Ul2o2175drbuDpKSt1F4PI7V3r9
NHr+1y2KHTdumavZF/jIfYBFke0g5NEfasd3yjKofQdlZzj0MKgououBLMWgQ3CrQXulrQ401e9u
BmAGyZe2xRdddHtYG83uJrJPuSjX4ZH0NT/gjey+oVXkk6wbk/LB0ME7Kpp2p7bDe7lAS/jG1X1d
2AP8Bez3zZRJQHUyhOWZDv70ODAuH1ODYlvW7H51FKyLFHKZavwymrEUOWDk4ZLFBmioAwmS5hH9
uubAQ6p0hmHj7VFU+3x3acE2mV83/BRwcMC/7fuvWLKNZkGSHOh6VOws51AeSzKHT7tck2cIJVG3
58UGsYgIrPuJCdm5qaIfFRm+KZU46VkQauvkla0Ay+Uo8HTVfZT7/Rhny5o4xfrUxrBM6w48wcTZ
uerJS4yhzFz7w59vn/sVE7YhLEkKSClQQ/QMcEdyrLv9hPGf6eC0uA0MXMGKFVaapWc/8t6lkz4F
cffJbelLtPtL/oOQzaMRRbSpdvIixxmqNMvoNp8O7tffF68FLGHvpvQc6ugTH8yDgLG67fvyHX7Z
95KEZIz6GS6zZB9KQb4tKXHzxjYmMGnJFE4Blp7I9tiW7KfXUselLW+8znUMHimYThhLnsd0Blsh
aLHcjsQKnupGTf3SMXZOE8MPpQZOelX8hg+8cr9tQGAUlmLtUUY/rwzoLJ+LHQQ71O0S2hCtFNqP
oQ8U6TnYS30qQW6Hkdfo89vHcrnJr8Q2NkArWsi6ogXNkG8my8mI1s8iWu6HzuzwMG2Q3shrLzi7
137H+rZgocRYbaQZonmNUoKB1F4NlvxgOCSJz+/9dAF6tYbyxNt/1pUPYhOTrV6q9o0P9KwG/69U
tu+TIHCqAFIbecXA30Nqb6RniYZjFif6/R7zD07btpBX/5OA73QWkJw5j/H6eZiqb5DNdQt1bFKy
hNZzUrUE79LUl3/qpG5eIHTrpGtJqI3ISkiU7ivHxtlWLgeQzv2hYuqG3aQ2IGtvFzKUJRbnamfZ
UxoBTPb2eV9ClFdupU1DZsKoJjV0c8+qDaN3YRu1j03bLqcQkp9ZF6rmjgfau5N+Ndywtyt2YIMP
eDnXKzOKnhsZo46pmqwR1U/6/zg7l2a5TS0K/yJVCQmQmKr7vNyS7cR2EmdC+fqhFxJI6P3r7+qM
bOx2VzHJIAOsQ8Nms/n2WltcJHi5OUdqef/7P+3GDnBF0FQtUtxD56TYTctem8CSkwoSP0otcWmv
+Ko1XfElKY4kAfc8XFVUt8DvHHBhr6MdZiBcDUeFTalzOSv7YJd7+p235sU5BxpdjSNPDC8AUuRq
a5/6UX7xm3In52d1tbQQ3OVFnNbifDTirb66R3sN7qI87WyHg86cobKAaI0bYvUO/E1550HmxtNe
4kpvMYhuRFOrsVwEDXXWV8z+XQkWvxab/ajJsD/o9pgesFnmbNiW6YJky09RDAnVj9nKnIZ2g6QY
K9CqVJ6nPm4faaSo39ns6lHNi47K/UhYQXYZ49AP6Zsj1PG9K8WNA9SFclRUjbCoTXghxgoSIztv
ztCoxo1FjuH2x4GnIs980eX80SR7RCwNWcEJtX8ybrfTxpS5c0Df2BcusliXJOyahvKCVSJ9GKGb
uIWel+GfkMWpJPtyTKxY+vFVaeIv5XyvF+PWZzt7ToU1OoPR/lyEdp8fWLTHL5at5uy16VxoscWS
nwH2X6d8m0+advTM4AzsN7hzb16CmA9tRzEr69pmqOwFL3GXHJ6jO5uqHHszLgSrJSEa1r7tRp5Q
gP7s9+nOvaheajTJNwLBKIBvso4KvPr59e4krj7VLA5VthUCneVtmJljfhy7yjOKukTXOExoWtcH
K0obhGepJHoA4CDtuVziHwMZGza913zDnK/1t2Th68mU6JTxm3Mng9YSLSaKd1iLqm/sKZxAiXJJ
mV/3TeJiXQrFWQRHhXlf9j9D1O+yiVLP/NBVv9r7ZdSk7VlRh4F8mUbz5YDusV+Ed7mu8mB4eQIu
X4hpty9ySfUj5D/udWXeiDAu15VEbT1F6FzHXZr8G1KSb4P9+Puf9HrT/0X6+RPUZSf0saZHVNC2
jf7ot7B/MaMcn8utbfzCuot2IUVYhxA2N3iXMwEUx5IM9vPc75blsl0UXU+EdQEtYgLZn5LpR9bE
96TGb8379f9/V8OIxyPtwnXA4PU6ZZB+fMX7w++e5XpMBhHqLgGrrms9hGvBino7vH49SyQu2gX+
ShKoYrOiSiFa1KkTiFTPD3ey15kxLBmuWQHLna9j03xsI3bnZnJrvp2TVFYliUeFr47b9M2xNU8L
uedFf2Pon+CtQ1a9qeqoiJVm520dTDbowI8jSFx4S8lqTRpqogJ+bR9JHZxtSL/9foPe+nDnEI22
nrGhhkHPLODOAf+sPtMlPc5+ozun6LJEBwhgTYuJ9H8LprDKAbn53RdcfMvMaIBdcL0t8BywZW1T
llmdUs+d7wJcLJ0MFEMWWkAB22Sw3/3fsXX/+E2Lc4oeQ1KOVqy00F3yLRrDb+nAPvgN7ZyhY61T
US+cFGaEI2kGjUr1V0/TxavGyH/iB8JRL2U4RIUtNcuoDi+tmPy2pytWNkYpH5EXRThBwzPv2/Ck
qsqPmYN914+xVk9rHcqyjwsm1ReKJxel/HbQT2AYhC4Jhal6ER70LcRjL4IIz0zR5cKiZW1kOayk
mCgEKZJFoa5bptLvPcRFw/pB1GKnIylapU50h6pj4ydlkLhcmAZw0MZkwNCUfRVl9WcHhQyvFe5C
YX2Ehz7A+VHBYQgAQYzgq5k9K5+uPFk6jksdr3tUkGYKHzqdPi6i8h3c2fVBJ8pmaMu4qPr+Q3x0
ULpspr/9JsXZ9iaG1s4yoY9S201l28jfGpShT36DO0fyrjdoOqQqKhLN+//FbVi9K0n11W9wZ2Me
g0r2Rs9RMQb79hyv7R962vxeLfAI9+OulzKkYbkQUuxDsD/GdgjO6erXf4LK9Y+D03iPhwYy7sVk
+vdLMsDmZ/LzXOMuSlWZukONZSLFUrbjqYTTZHYQoBk+c85dgbDykF0zGVxqVau/beWKHaT91G65
CzZB5KnjRxOFRd107CkJuukUp+hw8/tyZw+VtqzLipiw6I7+PKkoD2jzP7+hnS1UQZvGRL0KEQ2P
omLpX0u3ejVxcFcebB2jYdiYPIp2gyfuCZ2y9MM0b/L977/815csLpwt1E0U/uZrGBbzOlXdOWlG
jRKmjIN/y2ro71Rbbsj6c5dvAii7qP4owyLuaiZPNDbqTxV2MJY8tDqlkNfNNtpDnSxhKYngKwAv
yi1AGD2Ccv/MTFU9/P7P/XXKyl1ZlbBrjRhodxRQotmf0oB/HObUT3aUu6QVpPereBZyL0wzbMPJ
jtDgzUhPUlhwyLT30xfjLnBltpgnNhRH0e/9BsGIlZ8637Sbu6xVb+RkrMV66/b1mwCBcqJtdeek
uabuP9/ouYta9YsQe7KRo0gEMH7aROpjNZfRwx527NU86ob5bXUXuQoxH2UdJQeqZGz/mNRsPBHI
xt97DrgeXr/6O5xIYo5lqNOmPgoRi+UBDSzN13pI+ecAFN8LT9YKP3s4jA96OciZM1iw0IQE8AM7
mtgrk+GuQWUZjZWFiGJYHPRLglCcjWHtV1vgLkVckm3SeDwJC8iSsVMHH/i4bsc7H/5fO9SvJs+J
OGtAEoNm3aPYbVhCzAwCGBvUzfOp2vVZNmn9xAwaA9et60+SHiRToulPLdEw6apFm3ErNZ74I1tl
6RjED5CxxVtqtcCHiVb7/tSYMO7Osh87r4sod+WS1qXTkVXtVmyxnR+swLv2Ee5+aTocu37MBExt
+LULHaP3ZZXhZX55xPvT6vftLtIVBmMnw01tV4oG/Zy7yqq09DyuXZhLRcCQ7ZGuxdriZapXEJeE
oYTfl7sQH4hb0dodcSggMCGWzbPGf/zCg8vkif2Yqlroo1jo/u+gagWelL31O2GcokhPebqWpD8K
uGp9Wt4ebfPZb+BrUP2u4jeh2WRMD4vA3HcDvAA4ytHZDL9Lzwm/Zgjfja/CQ6GjuzoKCtHBS7oa
c6LjXD75fT39cfRZLr0x0hwFp1OUwbmuf9gjfY9UuI7yi5jiYlftNER6GDB6GDGZ8WoIs4W1fhmY
yxUG6APYK8X3YphK9r6xZH/LrQ381qILFmqW0i4K0r3oK60e1I5+VEEnv5457qKFQaOo7smwFCMl
/4vI2Jx1Tfy0SLmLXpVtA4xu2NA30S3Nya5KPoFbLO8cFNer0C9+U5e9QkYTR301bQXhbfK4SRWr
s6jDJFctaz6xJBpfbUkJkkBMk+9f5OTxMo1XA0G3udgqBJthRK93uHtVTLgLXaGYUQ/UlnMBVmF+
kTEhjwyNwn6JrctdxXRVXEJltIhGApvJOkmeCN6o/UZ3yavVkB34BrdF29NnNb0DHu8FXnEXvLKx
iKZDU1vYVn4J6281bPH8dpZLXdFuSxaJm1nRs+MR3mljNq3hN69w5kJXwXKg2ySaLKjaS9JuJgN8
Vd/57utJ8YuF72JXez82DC16thBmHB+Z2acHAB/xcwxz71f9IqNPSbnc61q/ETl/AqEWgktxhT8k
PlKSsU4sf2zWNv/6TZOTKCsxme2Y4hE9OfPxAr59yWBn5QcrcZeE2rku0YfVjQVcwr+uMiwY+qX9
PtwpW8V9S6xO6FCgW+YvFmz/1iLwPKxcSaOpXcRCeiz53lpdNBE352vY8duqLgmlWRDLIFjGQmj0
qrEwzMRW+8lVcJeD6ptqHjc0PhWIZc0lOYCSqMD4mZpzl3SKbRts5bRCMK45Gihyz2iE2KY/vH5R
Fy0ELKcPAd/0wrTTYxB2KoN5pV/vGXcpqgRXfW4XPhRbkwTPthHd066s5x51Iao4IKXkUT0UfR+9
QxPCqdu2T7+flVuVGReb2tDmhJ9yGIo4svxZbsnzsC44OvRJxvptQNjDKJKPvFyrV2oqmwvtAT/t
W3fvHeHGKe+CVXu1oeSzbkORErUbtLQo+mSHNPrcV9WWw5W1JNmq4vVTPVSN51JwNjfMqWHulgpT
9MTaXOvRPPQ9Hd//fkpvRFRXJW7GvLUpUt0iBMV9XoLpb6M87wAucRWuc0Osmkxh+782FDgybfv1
zrFz47tdkbhEs2gQPdUFzD/PI5nQGXGv7nNraOdOtG/bDj2LFlOypu8eCf7jNdWuE+BoknRv1Ipx
0fADh/k2owH1a1blLmllYhsIxjdTIMwNjwnUSh9iQuXJ79OvU/XdbatlWv6XnBdzIklmyi4b0WPq
Obhz7LbQWJtVQHSxnto+TDK7956HlyucBVZhQn4S62Kswj7nw7jkkfbrs+UuZNVFg63SmnWFrcnL
sUwfuu2eUvOtJeiUWSCn3TUyOfqi4em/aEMrs2Gt//T6LV3CquWdBA2y64Km0fsl2PKGIQf3G9t5
KNKgWsMa73JFQHmjss40ZQ4hgdovFLqMldhmGqqIqyLd5uFUq2Y/beHueSy6eFWV6l32kegLKuSn
oJZHNk/Wb++7dFXURFVdpbHCWrHk4YgDe25J7VfEcZWztJwomh6vsz6Gz7ii/DVW8Z1CyLWc8ovs
3oWr6pjWDWG7KtDpwP/RacDO7MA7gYVN6p2O7Btr3SWsoO+zx1JqRHIavIeZBQRnReB3X3Oty4Mk
jpqNH6qg25Keg2QsgYj2fpKC3JXQCjs+k5KUfZH2y35KuuHVAVP2O1vpxsy7nBWbKr71gTYFpBzs
HxON1nMi0+GiJKj93+/WW/+Es1uvzuvoKax1ER3YToedmhMfdPVQb+HhhSyie/jHg8OUy7GmU4M9
xXUB0+Tn+eB3Ki431o1r7ljp8MANue2KLerqAuag8qHZ4u3O3Nwa/Tpn3514TTttRm7WFB3EiFsj
RRaw9S+/eb/+m9+NndYxNIQC3RVV2B0v5crS3JhNnuH7fO9R5Mat/L9m8+/+iRUiIOHCZFeQwITv
gnVVdRa3q73UTQreOGj4w15F/E6U+PVkMfcl3DbGjgME5Yq939/w+n/28MMvmWuUBVUGXpab6Yrx
YH+JQP8Rt/cU5H/90dxV/wrHMgKblurCJlY9TGN+DJGfojv6EX/8hQMFk13UpZF3aJ1kXbO8IkR6
XrBcwGuqw2UQa9wVk66gABEsbVYOgV8pwWW8UjgPkR5SMAUj3/YUtOFSc8/isct4teNibLTWpmh3
ifKWiNoXOy/szpdzzO0vjiqX8ZqiJLZ1MKhiAgKTvqIRq5oTqMkVFgsJK78qZvw0MrjLfI0A1Zbd
9AoiuOFTMi3vzOJn3sZd5mu1adTGeu2Ltms/oZr2jwkgAeQVd1zmS68ApI1GElKJSg0nxZv9fWtL
tEc2UMX0y+ZdJbBuVq0kBDnaZtfllKoDHnfynjLSjT3rSoEhE0EbzB6pgsRUnAifuweTjvzO/NwI
mq4aGK0DJrrJ4jwXw3BZV9nDYlfD0wqv8c1yIlFinvZOkTucyY3j15UHY1aH6zEsPd7eiIbpwRoB
k0MTI1H119//4L+eLuZCYbRkRKFHFUdk0GZpBO+KiJV+ugTMhcK0lRbOwxh81ZTmHZmfBt7c04n5
9dwwl77tVyu2KTTYBlBzeRDV8KWjU/2qjSJ158e+NTfXMPLdCdmJBBY1lnSFitaTlXAfoFv33m/e
neRhEuteB51VxcLLr1VgPthguJNQ/XqNMhH9+NkzLHqOcl+7YmDr9CcHZvn3gG7PMmtbNma6Hnr4
hqZ+LDFzca6lW+SIh3P8DKwmT3wb6rOQtPIKFcyluZa0PzgK7ggVjf1aR/aZQCXaK39jLsO18K0x
x24UKtZVf96q+A1vp/7B6/d10amtV+iag29coZIoPQtukocWait3DrIbK9MlpuYahiSRmFXBtuZ1
jDtLJsbpk9+XO6t+riipALGoQm/8RVteZSWc3f1+TxeYqvsjTLQ0bbHS9LKF66tumr1u/nhldpb9
PjdITUhT9EMFSbNBbxmx06PfpMQ/Dh5Egs5tsjYFLH26E2if4FSSw+sKylz0CeW4bZoPUhdjL/9q
cU881HRn6BuxwCWfgknWxqI9sYBBeYhqdG3kCzXj9GoNNXlbBgGBG7dq7zS43VqWTk1KQAWxl/tc
FzqdxTN8I8sT6pnyzn69EfBdgKaypeKsPepinqT+d92n8bGMyP5qgu/kndB54w9wORomm72st6ku
+lqiPcc2x0kNhJ69FpGrXDRJlULZtsTobH9Z9FY9bAO3fhcs19Vwt+tmbMdL9HQsbwybn6U9/Mx+
mCtdRPg2SarismhAPJ5UyeMsgIeyX0xwPQ1bdM72S7KXxSrmf9oKFqJJ9c5vxp1tm8xqTiKQf2C7
2Qdpx9dd3P/jN7RzykpamimtFYZe0+dZ6b8jFXz2G9q5GsJUWi62HMqinqELTemBKxz3w/PYT3he
vA1G6iDIE2XPa2dfFmL+9vpul82LgjVEDQ1DSxJ9iA5usiaAJZrf4E4lasBZvfCmLosAJbuHDUAy
JBdqP6yI/YREBcus60gEOQv7tzXdCjmnfpmAy0OVPbrDyi0K8rQ2yZtp18mbcpZ+h56LQ0XzWnaT
qcpi1vHyJq3o+jCIlHrVXZnLQ+1BspJdsxI8FLl2n9fQiQ3JnTzjxtHk4lBVjf3Txfj0eq6DKhMB
Hd4w6Dj3kPuPpqcZL9pnIoJ7N9vrOvn57s9cN0Cgl0tK5jXI2yGo2WkLdH3WJZ++pWrijyi29Y+7
GYLTQVnlF5JdQIoEsK2rkzrI92PW34I0mM64UEiv7kPmAlJkW0i52Rl/EDGfbFW+TSBy5rXXXDqq
kpp1kA7GWcK/QV5fn+uIRXcOwRu/g8tH0dgiFemDsuhTCDF13JjHg0ztK6XwGqRiMWcd2vpf4a3W
r8DMXGyKy1n002SDvN+witMGlp2t8WvqZS43VVGxYPWitkY28wCJzrdmLO/kbjeSERebkmKKG3CI
Ip+X/UO3Nq+PZvfLc1xIqlrWOujRslBQuSeZWfe/J8k8F49z5obrDmm5HmcuDfdXccK/dWL0wxnh
jPZjGh5Fm6051KfyubcvapddFhES+p0wzDl2ZwotZFauMm/b7kVZ+nFH/6rfhnISY1sl8bSUcZCD
mfxCzGqeIjL5KYUwF5CCnVw3jMcm8insvlUEvPCIetrJ68tdQIoqrO1IjjgCDGQZUrX8m4Sz31sw
+4mPEmaox7UX+d7sH2E088diVr/0zKWj6DTVcguZzOsDMqFHvHzaR1beCb3/rbdfHCYuHqUGRnmJ
gySH2E5f7CSZHpcpnV+XzRzOr2pcIp4GtMxnMNiVT0nJgrcIcf3LDmtKeEOO8/oPEVP5NiIwMcog
aERP0zaJNDNLO32haIN5n+i4/dzwg5ZZVLX8j7npkzLrO446Tini+VsNPvCfOKRgm4KhVSAd1+hB
lak6TWk4f6pSczzigQFNwWvXvakqEszZ1kwrjFmRCGcmENOcVVgyheb0gGl2FJ14mfbQU1LhmtGq
wuP8OiYXgBfNxy0NKshzpgt7jNajzcsuUE8BxHRf+LoafNIq/KA55sJhhlbwhYhjWEK3ts6OxuIp
38/Zkblw2M4sOP1RyJzBxEWvXGdzhCDy+63y69cF5pJfJumrdr5+uEHP+7cRl70X2JJ+rZOufF1G
enr+/T9z41hw1bXsZkY2UC5zMoRPMlXvVqT0d/6EW2M7carmCvI3y5jmMsS7TqD2B0YHP9MYNIn9
GLxVl/IDyITM+RzntWQfoE/ol6i6qJdcUJ9Rwqa5IqnM4uBdQMi91rsbZQfXKTHViQ6xeUQuW7TA
T/FePnV2JqfeHn4Gx8zFvni32Lkb4II+cdtnnO5FA/9bv9/Uxb7WA3BuG/A0R1HmhRwNOemFNH7H
gyuwFS3goJP2SPOJLfv5an11Glo9+F2dYieVKHU9BRX02vPByi+1Jp/h9Prn73fRjduHi32xY4JA
VTjJvFpod67LaHlIYvhrNymse0QfHC8HxPPv/GM3tpWLgSmUZTaopct8M02EIlz/lnWJXynYldpC
czkdqxpRZ5+EPQ1ieyjXxA8ZhJ3pj1t2YdSmPbP4cBmqRxOa16WVfmp7zFXaQmtKBCNm/LpLn1JI
EaTNA+Ndev79D3xjzl0QjHUbh2oAsiJruTwFZGgycUTGb1O5IJg1CWwfEyZyavDsBw+QJTto88Hv
06+R6Lt3p7Ih9dX+WuS8n2HDEn6pqfQLlC4HNlfb2O4dZgVqxs/p8KyTwe+24mJgpoR7XHAQkcPo
qUCLLQQ92OhX5XD5ryQY+5mu16/maLAOZXtK0sCvBYC5AFjakqMfmkPkGr4zlQm2jMLTwHOdOAcq
ll0Zy56KfNPidd/N47kKm9pvibv8V73HFpoCZZJvdf/UN/FyatLKc+u7Mls2bSrV1iXP662+xJ18
STfPtN8lvraq5pqziufxWo5ZT9anaBT/eu0dF/kypCJwNmh43tq/Jtq/afXiF8Rdha0OOtph0tQ8
VzV2u4j4S0j7t35ffQ1i3+34DpGJpLuBOeIU5MHyb9we7/xGdo7QTZKuD8l1rgMe5iRogudtRLnN
b/Tox+9WHbzLxr3jOWp5DMIA63ZqU3In0f1vHf/iluUiUnOnNlg9AH2DWDG2+97P4WlrePkCGxek
70x8EUFSZXu6sUvIOv4Je7l73i1iTyWHuM7KNlwfeDwxPDMGUZKVONDebCaqCN6olTztzUD8AqsL
hsRJGvNVKJZvJLsuauv38OgSILycNWsUxg05X6FjosOsb+5cY28ckS4lJiOLC14UJ9iH7QW9lnEG
uxc/93LmUmKr6QWryM5zlDs+87D7OGM3eq06FxLrYVUOVk+wfO/D9VyH4/oYs+NegfLGrLiQWFs1
2pKyZPmw0HesNU0G6MevDuRSYZsgMOvhEcvrTpyQX34W2+FX8HCpsGCGhTYLKMsFLs+QoVlQrWlT
z0PS5cKEKJGZWYhaQE7v65JC043Gfl6/zMXBDtVCb3wB5FdTE0AwZ9BQjbhLedxoCGMuEKaieNRq
wWq5QkjZcjWiSDhsizKC8+3Ul2n8tpTR+D6UMEw9yUmMdQZfK/HU79N6ItOwey1b6qJW0g5LGAgZ
XY3iXgeHydFZ5dXRT13Qqq5RXhj3mea2ivPO6JzI0nPo6wXqu6MprfeZ9yaN83AB6xbA8Dmemns4
3a/3GnWVvRDT6nDu4yg39XyOuXoix+J1M6WurNdkmLGAI6McD6kPNasu1cbuDP3rigD9iWWmNR4U
BGaaa9PDJnX/Fls2nI82Ul4XX+oyzUNU92qiQZQjkX45iH3lu9uoS4fpZm1CiGRF+dRhTnj4h1HC
c6k4BXSCREBsy07yOJVzlgT1hRylV3ijLggWstoYQ8iO8DY0Z1HNSQYFm97rpY66KFgQmwjtSFWY
my36so8D3kXqOx9+Y7G4IFg0J3RP5uPI60rsF9NdF/m0NNkiqF8WRl0ajKntqGYTHbnmQ5cJKT+a
Rty7R/+6qkld+axxHPu6TIcDr2dmed/TsvlDrUP1kW11+UyHZvS7FVAXDTtQfMQu3jc8Boh36K8E
Kzp5JTrURcNk1IGHXNmap4van4NS61MyJ359INQ1LAwFHjGIxugiTs5TaodHVYfUc2U6GfaU7Edb
LhazMndrFkzizYBy3p30/dbadDbsoeZ2PHCJzGsEm1NHevVs67R8Wqo2uhMrb0T41L0Ax3h9TXt0
PpcaLAuEvU6jju7drm98v0uEBWGgIrOHa57sCVy3ielyqKrUbxZJjVf+TV0iTFbtABMOu+ZxNQzP
NoCMdYNK9tknk6UuEQZxGQ2JbMxODBwhU1H0MU5mr1yTukDYoHQDqy+1oWmlgaiBSLIRtk13Vs6N
n9UlwppoHkbY9mx5yPTyGMMB5yns0LfsNy3Xf/W7nKMLBUlNmy45T/vzWI9v1t7eCce3Pty5Dy9D
LKTp5iXvg/1tqqr0FJWz9VvsrhgjynV2oiYcczUF57n/DF8Yr0d1iOv9OCMRZXxRx2ZzKgjcPnv9
sC6t3wMydZGwZaDTFu3BmNNAlydapn8ETeVndUtdKGxIaJc2obZ5JT60YTfj2tN6zrer1xaIJUQD
A8aeqf5Yl/ZPdLf67UwXCFOtaQdVNRZcR1BnkPMc4kn5bR6XCKu6GOUvVlrcMEFHVFF4CviQ+h0Y
LhG2b31Xjsv1w6vlOBktX/EpjvzyUhcI21oNXRC4+uQwGSvaMPm0i+ad1553cbBjgFzqhna7XELe
JWvi6W0tPM9/l/2ahxnHaNqN+dyFX+XC34dq/ej32c7GROV4bNcJQ0urXsv9KZys33XR5btmJisj
YBOdV2Quz8rU5ATPhnuP1TfioIt4KZgqDwZWqrnFK1gR94Q/Xkv4foHQhbxQpNOKlYHJd7G9j3pS
VKZ97zXhLs1FwwYWG7o0Od/58ai68EtwJH7NLAiqP4bZ4zBD26ALMJ/K7X8RwJR5upts3ZrxaxLz
3aGWSCH6Y691viVrwUdz2tfNq+hNXZyrYVUL3f2tz2dYHF4EF8tLSDrmVZymrvmfAe8xUzBLOVLb
+oTuwzPdYNTn93M6+W2s6ppEKNTnPZSRHwzV80OSDsTz053dKVcFh4YtGvJ9Fy+M5fHC76Qo1/LH
z7Vp6mpe9QuNGrxh9LmQbTA9DIsG2WPDWX9OYGz7B1mq9DlZ1WH8dpQLeSWtgKUnmTBPlIcPMpnF
qbXjJ68fwYW8ItZBx5cnKk/G4PPQJ12WDrLzOzNcyEuib5QcgejyctQfCAyKa0H8kjkX8uJleAz1
pLs8SOb4ebbsrOQh/DJ/l/Fiey0iOU1dbhmY5ClAk3AaomLoN+XXKPFdNEB8TI2emy5nXWjOehnR
fQl5fs/R4x9HXzZTddDU7vOjTD51es/lDLXA33/5fy+6v1j6LucE/igVaELtc8zO/Mylqfps6Mf9
PNOuew1lr/qRDeR4O67JXEyN3R86oskL64MGsS+Z4AdWq+58DYYiW6mS9gQpxuEim3khD2wE9RUN
3Y7Zhhr1SVGkA7oplwKOs364P3UZqnCGYdNQY/fGe/JloeRpmHe/WoOrllVFSbMTuLfldpCZNjDX
ZDP1K8NTF6Hq6LENpEEdSUUSDlzDG9l6+pPDVfTHNVPH6RIjlu2XRXfPCj6436pVV19+v2huHH4u
RCWOdl1m0hyXoF6+dFac10j4sRjUpadmKgdUqdvjUoUxZKeIhaYVupP8LCepKwKhtzbd0lryCyCE
1+Ao16zRzV9+0+LkBKHeAGDv3XGBQP1w2tB1+WQT6icLR104i68ySIWc9ksyb9FF0q7JoOgxewEf
1IWzUEROU9Mxdtnm/nghcVOfVH3sfnmBy2c1QuLRumyTS8CW9wmKOlklZOAXHl0eK4E5kalYySF1
ErNsRSaZNSXz052jLpE1dXiRHPi8X8CTD4+rrdrHVfr5tlKXyBoZRNZsQuLLypKPZV8/Umv8GqKp
C2Q14YxQztr4oiHTuosPvdR+Z6kLY+EZIOW8T6NLLLD3k2qMTygr+12UXBZriS0SDBgGXoJmvsgZ
HtshLK/unHY3AperytX0XPa4rkcXdM7uZysSem5izxKdS2OlaSJ0NdjocgxkPG0aFQYJUVzPT3eS
gLRHHzdZ5HbRtFL/dFG62ufqCKvQr9Lg4hkB+sGgsaHiS1Khty2tsy5s/UBk6qIJVaID3AUOTDs3
Y0ZWKCFehTS9oq6LJsAATvG9N9slXJct05VNziMOKL/g4sJq2xLB6QGWXJeWlHUGycxXKr1Hrd5a
jc59plxhKXKoAMFc1yZbjX0ewuWD16y4UmVi2XG0pnF0GeKKPvYBmgAWgaKD1+guq5aucQvtvGm7
NNMendpoepGB9aOQqcuq9fXBj7lMogs/qT02GS9H34V4vf99l6d3c5ywQ4roUm70GXpZsMvs7j2/
3Pg1XVZN7EOStgPnFzWL9+skH9HSd0+47dbYTmaxdCZpy35NLqSK36Kj+B3bE7+D3zWDNHGvxqYX
22UMSlWexia6SvyzHX4cfmvFCVyc7ISMCcUOgiwnHvL/bmb1t9fQLjr0f87Oo8lSXInCv0gRQsKI
LVxXl7Jd7TdEW5BAwkqYX/9OzWqG19UVwWYWM9M0V8ikMk9+h9amCGWOgwjpGJiTjE0IN8tQ7rvq
bqVDIHFCsgaHuCxguAQVKBs9ynm2l33vvklOqZZxbhpEcg3phyRqxQlw5nf7nr2ZLkUNWjoZLMvs
7DJvnC7Luu7cbV9m6L9WULcG4RIvjmUAis4n4luUMMVEdyYyt+qheJwhgvUw5u0CgUeTc/VeRJzs
HHO2ffkYEO/QzFk9RvwkEPIeKz3X+1bSVjToDVIDL9Qt2Vh6foI6+5QYil6ufd90U3oFUlHBDFbO
mQ4nBakH6y8GxYFdOSO+VTONfjTWU9nwjNLy3k7uurho35vzrZwp7mnDlpBMWeBofI3LxV1Cb/Z3
pez5FhylHRyK4Dc3ZWqFS9dYlfWHyO+Dw55R51tJkxf7LXROiuPAEIcwp0e4gu1q9eBbSdMwRdKX
g14y1YZdQpDXSWF+tM9WnW9VTbi1hN2w4MXjvmM3sVj0MQcpYtdC4ltFE++CWBU+Bp0GlbzxpO2z
XK9vIQlftqn/T0mBX/vfZRq5qeQ1bnDYBIrx5NGI/6zjUD/zxfZv/ICXXfZPf8Um9KJjXxMgxb2s
j4x4KITsD3XYh8dZC4IzhO8Tt/Kt0CnuYFbeTZGXRU35xY+6xzznH3ZNza3KqSaODJ3xPUjhKvrA
BTdJMYbhrsQX3wqdHPNxrZMvT5+iJxoTndieft/35psorJdBC8DVNGdwLa0+6LqcHqaIgzP+98eL
P3/brcYpWiyNoIWeMk3a5bn1YGqTwNi5PdYVI4eV6/5R9gX6H3RZ6jdSPy+v/of5tK13ljOOKoC7
bNbUXnBeCK6ukpAThcjtExx9l8fR65AJ/fsP/HM0yLfaqmXkzVL1PjbUwL1DD8C3KJa7zjC+1VZ1
YTkFrcEpYyaR2mb4XrTrznNgq6xScAXv4JrkkDaoy9S1DrUDsc9XhG+pW0FUU2D8O5exKrQ3sH5z
R9w1u10xLN+Ctzzfby0YMi4be0AnXgpRsGTbu5A3JzuvI6QJoLfJ6qDhifDwj2J+Y16+MlW2mqqA
5e1MOg8v7k3kML8oWfpI72M9oSvivxu1ohHUYBSzXhfg4EzEJZZO89OuWb5VU/UzbDdq2CdnuMCq
i4xIntilE29U/F45ALZ6qnmo0eTS1lPmwFR7PzLQ5pJaoY7rjSVYdqPaiTrCBfO/g0RGsuTohJwy
ubIvYzAmuUNee98YbaLxAWq5ypjQZU4OQQIqSgUdbfd538M3F7e2CWqofieHI6AwMMCN72Y778ry
8a22ymEt6WrqbBZHc32Eu0mDFGX0c9+Lbw53bRsICZydsr7wh/PQzgIMDVjF7Hv6ZrnCkGAKI95N
WVcUYUpXpxMqgn7f07cCqyaHcToKcS5bZWeTagD7XcfNWwj1lzn3p2Nqs2DtYOOmBiE/QwLXP1Hs
yLeF34jLEubVvhNkK7WCNrqcXFEM2UT4PZoBfk9euM/Rk2+lVsYrVNhVmO6sVeMxsHRJwPDZV2bl
W63VqOMxH/N8zIi/NPesNe5SjUF02TVttmKrOC4pDql1ypa+bZKZxc9KBs/7ns3+u8W8HNhhPiqX
TT69UfqrK/Z1ufAt9Er4FQvRhDNlzbQ06TKuLFm5bfZtX1tRFKCVXHsTxoTT2h3pMsoDBCv7IPV8
K4ryKsdIF2PjpWxRmbElYPgwDtr37ltR1GS5Fw2uwtNBHz/JdejTTgz7ruNbWVRcxdVMqHRZJ7wP
gEzeRyvdNw+3oihMcWsqhTFvmDZHZfJHQ8ly2jURt5Ar30iQrSgfM4km+rSgvUk788azX9m7trIo
HdgKqo3YZrA2nFPd9vV5HofqICe1LyfHt9oo0GtKWYxyzBQX9DQg63qWdbAzbN/irkxh6NytYswE
dC23hKyfPGeaNyTFr43O5sxbHceVNqJzhoxoVV2A+aufKtqpm6Fg4Vt/ySvR5FYmFdnGwA7aGzOm
xovx/E9LVO6L9raKKLtov34x+Mgar+fJ2JM+qejyxsNfjrc/HHtbRZQEvJnCOxj7owzQX9+7+DjN
Fq6tUDM/eyMzKWsLmnY52n13LYStTAodWQw0aueyvu1ZakNaH2mx7kMF8K1Sik3B4gEV0mdKDrdz
IB65Mm+k016ZR1udlPTrltERaePQMP+GTB2k75a1hw4goTcihNf+ik3QSgXEBnWEgp0o2fyrobE6
TharLulN/FYY9cp9fIuGEsBhNWzEPTbulP1hVUmPduDNQcnFuynCgV+Chdafd33sbXmTWHzjei2q
bFmbn0Z16hhSXLR2PXyrz4opGKyib12mufhUtJNM+gI9rfsevtk1SqhYCZ2DAVXC4Bf6xq9oGvq9
79GbMLlRPtJ448sRBj1Pk3Dj6u/d0Hr7TFH4VjxVhbL02jiaMlaz+qHIS7h+umZXtw0aXv4bUBnV
ysDmw5CJOZlWI3/2dU5/7BqYrXgqgheH0zbukZ5qPmkmn/pGrPu+J3+57f6rOsNhFQBlwNJkVi5D
MhTBTVexNzKCr2yiW/JUOb40m3ZBkxW5N6a8zBg1MnFt5SVVMD3IKF9PQb2v4sm3aqfcwCmlAjwu
g0pOptwrgyQUtbzs+wabq21MYw2G9GIzy4vmKxIi9OI8ELH3PZ1tvsISu8Yz+AoDXMAf8qXKz56b
yzc2hJdv+YfDbCt3mqlvHYk9m43+wpukmQRPIzjIFBBW4CTTESM7Z9NmCfvBIEAbpEPmXkCDDZyl
EpYvJv37KL1yDGy1T2Goiauatc9ouOTP0sBCoG6NdxoFECBv/B3xn8dqq4EiDTF2FcWUxXPtpUuE
hqiFGXI3MasOVVwWpwaZ50RMHgPeEbfWfSO3VUjB+J2OVTh412DO2+MKz+wjmffpI/hWIdU7x7p5
dd6VFCVP8jWAnnlnJwnfKqSm2kdpMcDD67I2CfB+TSD2nQhbfVTY87DlHh4dh+CeiNHoZIS86++z
6ZXQdAusMsvqXBMxl8XrhFCCA9ScdVU0v1Gse22ybpb0ImVYRD5kzbUrbZ50Q1PeFibimZ4FfyNK
fe0nbA7jirCWzhr58TmUv1ErSuUIusXfh+cfGdcfdo2tHqjUPTy9i6HPIHktYww8VMzLS+2ghNvo
EV2C7SUvqv5mWpROx6LVJ+p0fuSN1r/+/gqv/LytZiiqam0nfKUs0KCkCvEtzLtv+x69Oa4rNs+j
WQaXEW+Gl9M7Fe2jNuNK/9+tXHUrTBP9EVGMrh4B+uBun1qQb+VCUwDJpIlRsAgC8oTc5ze/2GdG
x/+PbWXKHD1VPdYClb/DCL3Ig6i+7xvql6/7rwjDuByezsvavbirfxvmJ0bGnUt4a2FY15Oxoyi9
q441Arr5yHX8xu34tbm3Wb65x+faLAW2Hg1ZQ9ROqT+ZT/tGZLts42Et/RzPLqyE/nAwaIAI92lK
+FbciIYPxb1GVpk15gvXQSY53SdY41v1FLeUtHkU02tpl+fYJx8iW70RK74So2ylU7IJJ2NGQq8F
7+yFrIgc/LYV99rS4ACi0fp+19hvCUwom5lmjXJ6BTUzyav8HnTrD/se/XIS/GuiD0i9K7hRetc8
Nr/UIA8W1rJv7MavTMctf0mReQnCSdAremB+0Sj6vPT5WxSF1569CW1J3oaFKTAkhWnvO82CAzxx
w+O+QdmsIyxPzEOGF+90+yhFBxvNeNiHD+Jb/VQPT2DV5QG9xlP/UHB7scs+CjXfcteAh4u1qPBo
MctU8OBbEdK3Oqj+POBsK51qet+1/uDjtTlKw3Hzg+CatGuisK10quKtKKTg9BqK6r2p24+iMW9E
NK+99uZkkxMDAarHa/PVu3EyPvdDsOv+w7aiqR5+WpHsXkak/Nb0y1WY8I3U0WsvvVmUVBvmag/j
wZrqKMZ01vK0Z2YDMP3f5c5zRTpEvi87SfWRVmuytPt6yNhWLMUWEEN7ieHoVfFg6iqRvN51j2Vb
pVSx2DKAAZjOBuraROh5Pazl8JbJymujvTnZVlBIJlspBhfG4n1JFvDT1mXf5ZJtlVFlySZOe8mu
sc2/KBd/EdW860RmW2WUFd00c/eyarr83kwyDQ3dN7W3sijdlPHgJkyT3OI+NxYSxLA8Ouyag1vy
Ux0X1VKg6TjrZSsvoPfzg1X8rbvwK19zK4uqIXmnRHtY8LH94ur+OLd2HzSJbRVJQqxSNdVaQW3I
RcK1/72d5l2xG9tKkpRkYU4K7UGSSpLR2fM66Z2P3pyVRs25FI6ojMEPyVfJPHzZ9yU352TEGh3n
Mx6Mpg5ssE2qrdgVl7CtFCkAZxKu8Ha9usDxRIX9jE5J0Ef2vfgm5TMTVuWBF6vMWXXnqfpHF3b7
RFRsq0Ua/bWKZK5MhgUEARWFlJYnwION+77mVo0Enws3VXSoM1eV6yUsuD6EbmdKB+jU/x4Qc1EN
cTBUTaZU+7Xn7Y8+mvZB/dlWjFSTXNd6NusVViRhsjBHEyb9XTEb2+qP1q5xTEV6vWreHnydf+C8
fCut8MqesjX764SmPaTdJiO8+pKvaHsfdLDvGgs37/+OOB2EaJrGsqsd57lOg15FwO0rt89bmm01
SLmT2Ky8vs5yEnwl4G0oqvZF+GxLeJprQnuviAwqyTmYj+0wn7iM32qnfQl3/j+Zw7aIp2mgA0Bm
cZMtbdt8myqfvusbK58LF/Pzro1gq0MSYIT6YuUmW6fla630HZN0l/aLbTlPPeto7qHNOIsbLe/8
NqI3VdDZN6b7P515fxicrQApGgM1z1NtMpC99SGadXfijb+cinrxUhb4Li26huaJJ8fxwxqK9Txh
Dn+byDR+Rlmg+MxwvucH+Jrn58qV4be5R4oj9PrSnMGoHFM46Hj5kdGgPxRyCE/rEJh9EcBW4MRL
CyYgxv2K4tMBhn1V0s8V23eZ2OqbFi6XwJ/AThV2TZRuz9X4Vj/gP43cfxr0lw3iX7dltfowrPCa
JpMEW3AqoYY+gMxoo4uCTKZNR7jDBClVHehvcP26QPJK2pSQfE5dXPjHofKRFQxGRQ6sFp5K0NIx
vOe1R7O8cPJcFo4eKmBNzhE6yT/bTkT3aFJHI7mM4/6Qews+jPcS1Rjuex8nm5engAX9Xc9QXtZy
mG9AK2yyvOveql+8svdtMVT5ICvVDRjOUP/spzijdp+BDNuKySN4pFjTDg3CEp8+dW6cEzbG0a7a
JttKuuTo3BgXeG+Yx9yH0+dqp5CZbeVcMXxLcD9Ad1IeFgc0P34RJNgnHmdbMVdTwUwyD0iVdXP/
HJc5fLXyN3aMVz7kVslVRYTVaCIss1ZNVTKKXp3h3rOvWZ5tpVyazZFp67bOVtLxuzlqZgBUdrqu
sK2aCzKlIM7LWGahiu5DSiE1qffFsFstV05nrmvAuDLoIr/npP+wev6+KbiVcrUO9q9ESplh6B8j
goxmpOd9lrhsK+LSSjY+fIxkVuBOkiwa5bG2UPsSEFsNF5ToXkT0RK6+Il+rERkf9Mns3KC3loXF
qMlSrCO58kV+YkWT+fU+ZRvbKrdkXfpV0eAqP/aDupuNvOk0Dx93xQpb7dZAljoshSsh+R3uqdEu
UUO7r5TKttotm8+BH/ltkRlWzgfbGlgmFOu+685WpsVN4RfwL0O105P5ET2QS6q12Zcr2Kq0DIcj
HUE2NtM1mY8Ny0WCbrDnfWP+Ehr+68Bdx1asM1bRFVmr8SYQ63rQPdtXYmZb176lEVNtS09cx9Xv
7jQKMxeq433yNbYVZ+lyAWkaNmPX3p9d2qiAJ7Z0ZF8mbyuYMk3vVRMAkdfBi6t08NbD3JX7dH1s
i5paimjwonARV9I0IlF+9DVoxzHd9003l++hB88HLsDiKgkv73PCv5Jw7PbNxq1eSoxe3QkKbEBY
que84dOxDta3uq9euZBs9VKirHugp/PwiqZK/xT5vLxCQdUdmpa7fZ91K5vqWo9Uc0nD6zhb7+B1
bHkfz3388e9D/48I4Q8B7P8pp9a147Sso2sfDSz66ntR9DzVMU3KVXrXETYiacgBjXNdXj36poc9
0+Atz0vpu6cRRrM/RxhC1Cc/AN0zr2t+CtQwvYtYTh98BKsnmH7RD56Oq7ML1zi1IETfoCUA9tgr
vGn//iNeCWS2qKKgdJ7vuiq4Bly394CV8buhCYFy2ff4zZYDPjekM3kYXP0p/9yR5tlDiLrv0Zvr
g0cwZV5imSupveW6im5OizB+K1J/bXZuEglGxADVdXNwBZ1Do+2zC9eUhb33zpPO7AsMtoSrkQVw
1pptgGRFsXwRVizHqC7fSsu9JJn+NDs3mfiGwtvQwFfqKlETf1d1xXyjsHkWaWfjgae07QEbCn32
Fp8y/PPft9VmofhpXbN2wXWKRXxAT+tyLjmpDkCayJNBmPLjje/+srX94YdtBVrUW6tRTagPsdp6
7rnxherTtjfeQdS9ThtQyJOFB81zoQPqH+AYydDi5jUWX3Do4VYQv+huWR/4N2Gl/E8ymIv3VbXE
T5B+DU3id45jPWoK5cY6ofwHB/qXoPZJ0Lp8UCMpziBwTe9rAFVurOnLIaGFCTOkDT6syi+OTdlU
Z42Gmr5OBHfeOV7Mcu44MR9q3pDbpg7HKQkirpKmlsOngsGS843BeWVsNhlHA4/hWnb5ejXWgKTo
mfkYSf5GsvS1L/zy7/8VP/De9chdVOFVYVWfASJQp0D7zVFXfftukIt6o0L1j3rjT194s2uUy6A6
E7c4GsAnpjetnjoYfkAvkUywIDpC42Q+AVXQ/UBzRHCsWPnLY5WfeHqpE4lCyHkoF/GGLOGVDfL/
1Dx+51UFdMPXoVl/DqDSJLnG0O76XFtBD+kasP/8nl19G36ddVIP4xv7+ivfaqvn4aSoVFgjeKfE
zIkzsk8pnYIkWn2R9jRe9024LQoIRumh9PKO4VNVPCX5eDbRTr02+z/131B0QA9H3hVrKfrdRiI/
9aBVf//74L8ovf40yzZbvLUL8FzW869BHccfIzrOV65CfeurqDkORdGcplYs18gX074E6RYM1lO3
hK7q/KtC+vXqY6oe4KmY77tSbW0svbJbynXU/rWL/f4qjfGSXnrx899H65V1sBUDLk3I6RJwfjXr
bEzSN4hIikmwD39/PNAurxy5W7EfEt5tLZEyvjY0LAs/LRX4sH3aUE58lsQAndB36+TC4adEHjs2
iVrVDNIAUxMBTEgKFuR9slY4D9oE1nZGhY8FiouuTvvBs66EL3ooULZbm2HxqpREvPY/jv8swWSc
UUb9XdguLuYEZQS73quwCoofgBlUSE3NBYwjvKRdtTL3TE71sV9idi5AUSfHgTY4LGZn5UWj0Vcc
Sw7C8Zh3/Rll/FtWLQpWhAaGzq41AU19XQYH4BsBhvNKHMDxiBa4S0dEcFuDLfjkSZr7B7rKckps
XpUnAJN/F5KsP/MXxE5tR5V0NB4/5dGc3zdFHX7R8WwfutLQUxmBij6tuVa/l2Hpm6Sewzp/6IHP
+KyFoORcoku7fojsgOmRDIj+NCa5VCSpuNc9xLLqD4OmKgGdBd94qZw49DbQuOvy7lZ6soQTc9cm
VVg/t9Xq38b4DQBGl+Oc1oOXH0JSqbRSVj9F/Qx7RtZ30anF53ykQMy4+7jO5ybNAxM8gBGfP5A8
kpfaao8kFizwtFpBBL6s1czaZ8ix4dFe6vgzUUC6iagI2YFr9sEvJP2R++x3uFTNtVWy/xjEomgS
tCNRmUI/Vh2g4A4Ouh2GQ++P9qREMUACIkmOZHIEoGDvhvZjO9QMHiB1CZfTvoyZvUzlyuhDTGaI
8Es3ddNF9fnMP3RN20VH0hj8ebsE80se2jdV6qJQXzoZejf4AA3e0iiI62/aqQAYpp2Q/RkTCWs+
9TEvxATy2FDFS3nEttmoMSWmFubWE/ijCZeNS9e+oI9SF9RPa3RUnfKi0fDStZNvyWEcpqa4Gata
lg9mtv1JYr7f1gscEC1vB1jcRW10MIPkSYBLiTmYWvftU1SJmp6CoYvoycSMhycVzHGfH1q9IieQ
IInetA8mIlbcBV3elR9N14X0oRHeOoZJjsiRpqY0VVfhTbqanJE8ZKtJpUEp6Rr6xtYntgxTf0ID
bcG/udHJ9ZHkBr4wErL99jNzSzXBGazhbOoSJG1Wl1Stc+aWMVrz2xmFKflDroUnbz054H/VGJPg
CS42lCQLPkZwKmVgwhMf+lhcJpP3IjU0h8AsaSlcdFI3LLG4y00UF18iaGP7E5Tu4PKIBn/gsOqG
AEowzf6YP8EDAjgviL3D6VR2rS9/AfI1oJaHy5krHlqOiXgW1rnw2jStgstbqyXyDW1hUeUeYTDr
Hithi6PqSY6ibld0LkqGeJrCTzXnvP3SLbCOfBK+DhCxUIHl6Vuv5ZfV+NH8W7GSOHRbTrID0H0m
xQ3XQDEcvFKp8mYMy3b8xeNe8TtBVTV+qfp4FhfOA0k+FNpvEUA2QzQLKDIU91MRTW3+EX/K2Me2
C1YaJRMnwtzLiA72DORiaI++Hqh5X0f+bO8iD/MaWGBNomPHwqX9BL6WDXDTrEvMY9hkxOe2snF3
t/JiLC+xUrr7TFfB9N3it0Phpa7vqC0SmHTx8CYCgsD87HP10k/SoKvkrDywSS71rJciayG59C5h
GSNyh457rtebOdZuKtIqCBp5GOnsv+yu1iPuk1nDZjy1tmv5LcNutATHRja5ulYSLVWfnB+GIACF
Jg5ZYsyU+0WCVjrIdmrsFfpmxm9STz16j5pjHudDcIOG5aD+YvJliK4lbCZPsi+D+lxP+P8BIV+b
/AgaqOiecgaLqjpRXsWaC8KYZdKHwDhaX9BwKGdzWmMBpPpS48Pck9BHNRAOs1aHZxxE6BvwYinH
m6mxk/kVweUzvLAGrZGJBLiiSIY+7PtDO1S193PtHbFn7QFep5K+j9yShGVADsXgSaJTqpvOfmtY
NNNHU5vKwLocjdIFOFMe7QqkqUKkkYY6VnRNVq/BARUHWubf0ck7kXdR53n2akDmmc++riNx61We
Ez9UwzzvwwikkTmpkI/5Z+71E7vTkd+N73yFSfrbMeKimxLl244mLWGe/92nbOwvfPUJzQbjZpME
UPx3vyLn3FIm3MFg81PE5OCdGgnZ9F010nC+nTqOy1FSu0JU3+xo8/heePVQfpmxEFyZ+NE05B/E
InNyUvnEwhOLlrm4lWggIGnHFy8oDxqpQKD3yETOVW+7IJtQxZbfkDtidYfuJeep4ZBLFiPPQnGY
0B9wwqPygL9IV9XhZXEMS5r7KAVNCTOsp9ER9a2gupUMtt8yXUHkcD9X3Q3VN2UCNX4bV0kiXM8W
tXwQjajK97yBSuSXrSVfmkMvSGiDUyg58knHcWw9cQuCnO6fmCJ0KC8aPDwxpeglHbuLLbuZF5c2
zuXyS0OujuNBBtzPj2j8jLVMRB22wZyEq5ZBCDAyuo79ZGQtcbdMdDJPTJz7EU7bPB8Awg37sQ+8
I3QBoRgOJTdB458j60b7ZZAA6QTnCY4IwHEuPpRyX5UNunFJQ+tQLNdLjkawRCymcGESGo8IhzYg
OZ/zWjRDdc6Bzyi8gwxjQcwV6XnLn5gDPHBK+RyH3TeljW3bhFdeKa9N+QKVSn3p1XpNajFFFXqX
XLuGB+FGE5VpjJokPStD4KUEWh1XwQ0gk0t1iYjx3O+AtmF0npgk7blE6kkcgjXsp3SItELANMuh
DOTJa6K8qFGUcaE5hsqty7kOp4p9IXlphuNshf9brZHxfkXa8erSzjBsGZnP0nqU5pGROaBJWHnK
P8NFuRBZXDA6w8gtEPNyCVaPXwWo1wvO60lXp7wnjn4wvCrWYxiTPFDngs0VuV0G4rwfQjN6gZ2A
r84CPrXqCAL3ELg0dnDpu5Ml9dhdMy9gBaXI0jGoibopfyx0YdA1rp3r0ADBlxtie3MsJgtcbWtB
OHRgCJxjhFH9V5RxIVzDT+aDuOmreOripDRzHB0FF1A+JStsEczNhMgSu4ZU0iYxCJhPAhos0yWI
qibfnJdqZOydt4ZzQU48ot181WEj1RPxBiDs/IAxhGtYuh4YHRE3cfm9ILzrL0JGV0/4zU3JAJjC
Dhs3X6Y2Bp2sG9ZKHlS0MHETeEMv8N8GQ4aEIAsnv1dLjv6L1ZWkvCKyDvnnscfJ9QCRn2bv8nal
1Y0bBSZgCH0CChujCkZ9hhd5hzcRlb/aC77fXD2tYQC/00HLnyg64TBU+XopYK/4O4qG0g7J5Ixr
Hzm43PY2astFPXC0JQUPy4zk7vPCIcO9QKeoZZm4ugyAp675spxgyTA0v2LPI8GpLkYqvvg2stNz
YCH0fs4L3ec/FN4V8U4VRWv5NR8jWKZDMLyW4cOqY9WgdbKuR4pfRkOTlLSWaK4Y/AXrtx/c7KXI
2MolaagfFTcC+e2TmhsonsBvauWZVS4asFfMlXrIQ1sQRJQ1hcslZA0y1pCMHJ0QMCIOQgqPx5RK
3ZNn23SynY4oTORBe6lrVZ/jSOCoHqNcxGXax4ZwBGdrEP3MgWDjXRq6dqL3oZsCecPmNWgSBs71
edW+eo6ULmCyXEW4x50a1fhSJBO1VN/5ojdtmVRK6O6e5VXdeIkNYf6L85n0bMCHI4Va70AsLW2T
qnZZEvx7AnFVHZT2acABge0PQtq8n5NikObAl35ufwb5Qp7C1cftXQOzlxmE6eOKHY31K/J1Pine
Y9aCfxoBazndDAJBdIJWsoXee2MnUIzN4yAubkOYAfoIGVwj7BEPri8VQAbz+zJq42m+62Kv7R6n
Jl+iQ23rmj4hUJAUrZTVMhYnomkYvbMxopWT6UMrnvq4LafzYKP81hcj2objoDgj5CoqtJ7QKtZn
SLC597AiDNTHlmFeNccePcZDd+OCJmg7RNQv+b3Sc+ROWtW538Okxuj7BNTCxylk4hcup9jMTvGi
ARp2LJ/toQVq9OcCi6ZUopR4GgewZvK0F3nhmxSbD3fLUU1o4OnOvkUmo7spYOjcHXHBjytx8C3X
0/uyLYtpPKAiO3bFgfir4HACsD2zj0E8TOwRZrbki+wmAblMgZuBSPliZCU+4mYMnoitWngIwoEK
3rRRqkgfElCjkFr1g0PpmxHwrjEe78qZ028DD7uyTWdFFMsPzLXEixKt0AnwufN8Mh0In42tYDk+
5e6umycFw5YxRyRrUe6iNTsOc5G3X4VsxXSssCKCdwI/4n8cXdl25CoS/CKdgyQQ0quWWmyX7bbd
7uVFx7fbDVoRCAnB10943u6cnl5cBWRmRGTEdldo7thYgfKxda8Xv5V0zdVYTlH2FV03wxU3wbi7
jPuHSlkcn33+lchT8SMy0Tse2SkzmF2jwTdBIhbFlYVJDspKvcBY8ZwNksmbP0yaXhxSSDcEl8NS
RZZWTKBb1gBmgr0i3WcwDxNsMZMCLoAbKmlL0pKbQaE8AiO4y8av1FIKZ8Ymdxur51SkSW0Gcvzq
XB6dOaCrp3nzUVRHB/43sPf0U2OrejnZXvc3nJXsnuZDARLK+qiy+5Jep9Tvb/2RqdeNs+Eo4WdW
YFwDkGnLGGyRLwl2C1XxllF6gIaYl8+0X1MHaB2SE22OUB6iyL7lO0YstCSwoYsxFp47vLSQogWK
FT43PK+pwQt/tCG969Rk7nG71rhSiNIB0F2E6wBrjSqzwaL7dvuFEYsG5TAI+vb5VEFFbc79sos6
ZmG9rClrz1y07q7v8EDl8a6qZVLsFscAbGK59GjYIIzLaWvgfh9Iw1cTl/DkG6o8SV2FzEN13ne6
/Fr3FY8WnMXqvuVxAy+qDC3CzMs0dz+MLQaMZRSNk8XIHcaVNLLHm7ElPFSDzVyZK0SZ+hSAB8LI
31O5Wxw5CN/xULRNBPwkwWcQtSc7EIOJSdmrj44/COfM0DUKDGwTx7+nU8NRxcfa4vMXSbxW02D1
PdLtE0wBdPundRZ/X0Y8H7SL9l+jWl2lqcmeEd/Wf+/Tvr0ibLG963M94z3Ra5lGOqumPhaN71K4
t8TZJBqoxtE2yUJHF2wab7XXPVo6BGLY35vv83JpIZ/uoRN5w9YY2KYsFaccocWXYUETCOHdEWjF
oqmFaR/GZg/t0Rkar+weimm1lAxPw1moPUO+bppa2RwtzSfYV7HjP6oNGmAMt/RZD6rD+M+P5RPi
SXJZaeRfKBY/z0rwfcDKQ8CHJjpWi16TZkz18mfeXX6/Zdn6Ko4lwclPOpApGZBkicNw0kzAd7tf
6IX1YmpCkeKgm2m+jJ3xofKFdacp0oMsiW7lpxin7qkvUvFTuSErkz2apiaVsXof5/bwp2Hq1+yu
I2o4dZPNtjqm4/zKhFi+LXRkH228dP+Q5xYhWipDY1bk+fegoii9IbhAPu1mbq8ukUVUHnCeqLGY
jh7AD5s6dyCBPizeQX3JAmCuupeiPfesReIhXUYiq9C1/tIWsZCNIlHkSk6GPq4XpRjArXX3BtBR
v831gPLVtKH18a91OlCXy2705D6mPNj3hFlY7hdsj7pmxByzNpjWKS3XUMjHNHBxS+Ns2BDeykeA
SJP/Q4iffmXQG9yyCGZv+O4wImKs3IEnoE5GjeW5eYWLGjw+zYaok39t1w9LRdBDPYo+OTJISi2i
xPkQ1mcRo8W0od/u/JYg8WuOcy0ewYYtw2NA+yuawVLxhFiZuaiDQIYv/vXoL6ocpf4jyw5+hc5P
nZIsMv9aS0wA5unaO2h7JS9n9KqswunoRTUSpJdVCUTnTyl3uEZu/woy4zGDCcBoIsdOycG4KQ0v
ChjDrnyZsMfZp/o6clS/ZppS/WVKvnToICf2TSZ6zW6RsflfwrtZVhmirTDjIcT4F1koxykGA0Aa
CGLQpnB8q6oZc29/o8dbfyD2rf1U2qSsjPNIJFXmKFpjuc071OAHpszK78W+4bKs5Gen3PaIRyH+
MFq6TwNa7tnlWB4sCRlwJiMX7M25IrtzUsg/2WjZf2jZ+I+ZTBwzmZj36N7D/fyfbNG/lclCfV8L
9EmPe1hlqOiRFvexWBM85nZNXgaL7q0kOP+yDPso7hN0ILLS/Zysp/ZYw3wSK93VNYvVdKfjLwiE
4y8rSvwRs0XfOQHUGLUcqxSbEPwHUrrpWAu2QWicYMmAVZtDBuGjZWSAVyhfsJD2vB4cL1tO8f49
h7C10c8DXd0dM4dtBpjbZXUgBxBXeB8NRQOBh32FTSJc9Ak9coYomlYU3wK41gsQD8xmeBRJC2Ao
H9WDtoTois8+gjJX472QSmfJDymW4ikkh3pTMVzF6sBtayqKxB9TW92uYUM5OFb9OmY0/LEWRmwH
yVfaRH6aX1LEkP+O1MTPyuS2u990ivaPaTqsF++67j0LXbrXBPPsNwczzc8+DONwgcQubJU5AO2d
sglrm1iIGKdfI+TQT1i+mh8Xjq2dpmVKmgaYRbZXM2YQcSeAym8X/I7iLoHEaD6nPM76mmZG4Xsi
nRbVkROzNFkGjXElCZeYOaD5sLU1NP1WOI8vFH+21CWXc3giE7TLpUKxQJhHeqBkKZhlzvdO9O6j
Y+tqSu1H8BmZpvmZUGMBoHiPJpyuDirkvRscBzgrZC2RyByaLj2EuuvCiJs6QKqRXPG5iaxhqe2v
XQGGz802JtcEH91HtDlA7yMak1uRYjPh1JJl9Vc+DIpe54Lyn2ZT+/DMsw4R7NsQZlwIVLZMXwEe
yKExHADZJUTHnlV0m/L7Vh4emyXIKQGsne17/ITey1tMCbuVVb4fpMMI1++ubnX6VX+TVhXFRVgx
/KAdkcu3wsYy+sZ9nPgKDbo6ztG6wKN98Dx+3va5/xhswCDNOg84E5YuA7iVmMZ/RsnRgcDKehVN
bBeIsIkx6XajhDKLmXYnR93pjj8tfbT/Z+zWwaFrUEWDCQ/AClZ7lhFBUHL8YHuf1jxsfYKj7ndZ
zxk6A4PBTJ3ywsmzwbolL4eORX/CzvkNiESenX2q/fUruLL/ky6GvOxGTJiFTDs9LGSb9DOXKbkC
gnyWo0ufYoRR3sEZDp+s8gq7lSZpOcDGeZLpeV4PSFbnbhO/lmL0fUnidL9Ome1plXSHOIcEDvY/
LQIJGqJXgwZfuYeF9hRTujtmXbODCXKOeLz80MuaFDW6XqOgXVfbctZ+H1CSNwxm5TIkeaMAVBbl
pGIEhOxULrckzntbrugsp5Kmk32RMwwf8Lq46aziMfyV6QZWeJQweH1ckt3Ypiiw7nvHNJ5+oLw5
ugvWzeuXZ1CEZo0kGoYjpWUdlfWRBbU3SJcv+suQkTyrgI6m0wl2TJOrZ5J1ReUEFvmz1WXgPHzm
VZl1QGzKmDi8qCmdi0eWR0cV0bz7c6TDsGPG6Mh+6olRHKmQB3oe4sUpS+aiL6MCWSiYHGDCVwqp
JnsN8+J1PSsv83IckWFYTxoSNli4L8OVb2n2BNya1f2Yise8pTgnScffM5sAr8ox5pawvmindxHZ
lZXDUYxo9fri/7FctB9qBrrx60eBCKR0xSZ06eLUntN5DqSc1nRsDsamX+0m7SlxG4Z+uU7gWfbC
vGxG+d+MbAyb9RMIhMoZtNzN1nV4CbAamZNnCXf5tzGEAR5c7TK8RAPimB51jjgZDOsORh8K1IRv
WBsdQEchUV7OCjHLaYWLx+dyXeAeX4JK8y9KaL/VwPRRB5IN+F9pF7LYKxEj/xCFHOZ/IV1cX2K8
BFpAFoUPaUZO7n1r0j6p5pnO0OO2MgrPOhPtcDYq2jU6ZFs8QKtvn9sN5mlNNnd5XncQrdn64MUQ
KtNq8XJgs2OvPDwW3sCsmc8l5h6hKX3cX9gY92fUeVQmoae7CbgYlpwwNX4xC7t86hzOFMzq/Mju
pXZyvfMdzxYQasAZLpsopqMZez9+aIDdjVBt99PRbP8FS1j/12OwuQMAj1OX+uMN7k3YFRyxrJOf
hlbTpw2jzRVXq3O1T6keq9lgYQnTzchTWBel0foWK2qzczapcbl+SeR9BXLAPc4UuoB7EFhz8dsf
IQYbZ9B948Ew0+eyGP/HBJmIkyN7/NYLsGOi0/EVyoXsfnNxi4DRha3nI7QdOnSQMZ82MzgFIj9i
yGfShYMYzjTm3hZJrSwD8LdjV+Qtd+4paRmtJ0aH/YIGQZV94iV6Cm3/FupY9xvSVuekmTMR7gea
Jddcp+bBuomdJckRPgxYTjJgvkhTqhHpe1wVvmgApPDRvU58RYFDN9et5XRQA9gBcClCHLEocYa8
PvkrNUiVco9Aztiu3//t2P/p8NTvQ6lE1777UR8cx2vlqhaR2fHwOG1vLDq6fxMt0AQzOL4zZClQ
sCxcdO622Fmri7L58HpEEiQnlsa+HyhtKMZr6ABgHhREsM7nu3Yq4hcfpXBIlBFp9iVRTUzAlfV4
Y/DQpegM01zyJk2IuAvLNp9cir8+Jlae1k4B8ysGFJkJJE8581yeAAsvonR873S9AVl7GYYCkxhs
NkG9G9Lelk6h5d2Hw37s/aDr1jCGqhKNU7nkSTi1HRz+wFmJtlJ7kVwcn/d3fmzbWFmDNwQbJ/zm
Jr5cUt/OFNxOlz1hAgPfDdKsmkdmAAK0Iv21jt1+spMQ36AcyGubcVcfC3M/tmj1dQLK+UXzaHya
EJdSAeZUF8nb6B23HXJRAg/9EmhYfN5aQxq3AkBALRTnMd0G3KCuxViSIxCtmqYO93IKM1o4j32P
zMmPONZYv2S5wujWbY9mgt4zb9H3VjGorUuyAgMgRnS3LZ2TEpDogZHTwizxMNSUSLiC53JB09pP
+mWHKqROUqxSsYOzy6Ta40JjkLHz7P0Dhg1/OnAjnncWdRdIkth1HFV+stEUznAdGR/syIpm1v2f
GatsFX4rlrIW03blpgZErXrV+VoVR/E89Iy8u04lNYhJ8gRQd3xcuin+g8Oe1oFKVaXp3rb1oQhY
DpGIUqWSlO0c2qYd9v4jFcAM04mIy9rFsuYirHjFo+gDcrMWgGb3EftsOiM2NT/tOfRYOBf0L8fq
4SabgDgeUfcIyf4meWdPQKRBi7bHUaeGb2duPY/Krt3/g9UeoJl+C1et6F803J9auOwFa7oISIat
wOPRg7NywOnfiCD8DNo3qbvoKK55YaLH1emPbFFLM2gJdkW0BRI+Qe1hBOlRLXtO34AsrGeAVsMd
YVhag+hQo5D7/jOhVl2AQ2bfRmPfVj527yPJEMu2oQfAhtLawp5tGO7hnJq/xGPH62CAR5yirJjK
QZoiKZXyU+ktJ3U7x3+wV7bi89xZHQozQb8ifcabGVu7poKSZS4Lx3ZXSagnJIo9VhdqPUDWpA8r
no+o+5X0cBH7kG5ODziFcjJntBHIdqw2GeSUnp3dUAiHLAIf86x9T8TDtK1JGp18htUqoFLWisBw
ASa2/9hDccwXtG3+eAWU2iuQVd7Q4rtcd/qHDV7JJyIPrhsV597863wa7FAebmBLLVepk1soYKf8
kXeaqDt83FhXZwmUBKC5zSKfEljFpw/BTENNxT4lP3waB32XDPEEujG1TuqXAitlBmVvj1Elyahj
973YjNSfeeQy7ct56WIDOS9+Ad0GDC9dCffpTVYb7QUwXR8Xvzc7ooemPBePoD+HuDH73P5/G7Fv
Em7tm3RbN5VuzU3UtLvufQVQl6O1pBbScVREhMxCQ7qoRH54PVBwXm1Es/GxE61+x0C5oEca8dxM
VTcG/07gDW6+FV3u5AnGVjGpilEvN4AqCeQMQzss/3ao9+a3pWd+folh+G+qokPhP5D+4Uxfdris
/YNaFz1VRQyHTcydoLFoibI8z0+ztQGftAhAa8vBA7CuRhcbUA0phWTmrihS6h+w79mKnzZSPn9C
t0W6d+9YWMqw0cW9d7PGYUoSUE9xk3qX/ALxmsfPA0AW8U/C/u/fxqHEhsUchOpdvTOSY5pVQBiu
ymxxWgFpCtEzWh8rmjWX0VvhcErgf0sHqQmECR0fWsRmM4bw7GjrZiS62Q64sWU7nJ2rXObb8Wol
yJm6W6F6ikquIPSFllbZYwLtS1qy/YvdAgVfAz5PUfZwjBJxQWvWQvqAum9Ng+ziaPs5sGh2nwUg
pTyBcZ45kNSdbPByPSqNsg5MGeWpA/m3Hov4kfYRGHH4g6R5dJ0WueZT3S+Qm92NCSRHA8h4hA3c
Cs+m+AK9j/HX1UTrpGq+Tvn4uB7mKM5c9vmir4iPEmiLELobftN9m0TlSIptWTFvYJrqaYIL7ncJ
aCv9diASYdH1sfIta2GWgfh1+KbGgT0iyKPYQFonUGgQik9oL1kLwcBSRpE4HtY45el0j5kU0245
JzBL+8s8Y2w9pXvWBch/pAJkcY/FXqHM6eh2YGAbEdl40+DDxj8gsObwY8WDxf71sSUgJrNudB25
EKyB0gm9AodWDtzWgJ+9tsnU5XET4myeMTtJG1k4mIY4AtpwnvBlivGK9wQDHGLuVBJ+ErHzpU5X
m3fDC8gC79RjThI+kRruIzr8l8UiOz5GvskBDLfPxv8OIAKbPnVpKuRpybtDL9WasKBvIoDAht90
hq3iA/DAdA5fu/MvS0DWIAj43eoKfKjAZAQ7SYKl0B77CSWcE5N/wPsH3uD2jfle59abG1Tp43yL
GUYzdUIt5TmSfzeG+cSneCfwSU/j8h8uc09vxCadLrVLHT3FvZW4/QMiWqs9XnP4j9jin5Ck+9jR
/xwWPJdk+VohObOYxHmhIowvbbaiXAeCGCs8Jll/Bbk1sdch77b2yZFxt7dogTr1DkYVSE9rVzPV
0KyzBknzDL3JrvO/suiHojzSXuOKCrQVaBm1jd4nvNmqwc8/bk0HafSI/fk8beKMhO2xpQB0PpgI
2fIbiq/kr06PkANaAIEKWNvl9IGBpMbMAWojPbeZgeAqVsX4ki9dgQSxIyNZVu8jSQzsBOj4U0Jk
sz0VGC98BWKU65tUiB4++RT3t1kKkMBluh1hSSot4Wzx7pR1aVPE5FhLzA/hySvlgip3LHiEqu+B
vz5HUL2wEyhmBLP0qWceDcmh73Wit6Nq27GVF3jGSbCS0iMvB5cH25wqOV60iBz9QVxGjg+CeOu4
9hsGcoCju38/kng3aI5h2/hrjwt1tg6KtVRk/FqkFrAfg7a0SoYRAT95QnCVAGT0uOgdB4JdIEWj
KlDHQq0UVAAlC5LDQh8HIHlrBwaUaBmjEQ70/fi80lxnTyu6XTQt0m4H2MJ+uhuGjodrhh33K+Tr
2R9WHEQ2EGyQn0nG91eBbxbWg057eLZOGdSgnJgXA40A/5sBm/+vbXFbLscwu7mGDwKQQU7QCl45
2Hd6B1HC/o121APkn+YcYUuM7I9uiPrhvh+kQreRTtsHXYr0eCRHsfwGl3f8nVo+DVWxtJKWaqMU
rJ7AnkgE9WrlinbPq37v5YTCgSQVwIz4zw2dMKgmfFmi7EI03pYxz5pZTPuZ5fzo4TXvAEOQr4us
kgJsiF/Mb+lswM4V6HTUin0RHFBoMrwn664+RxCFf+GArMJroEz/9hHWDr71iEJq740ZIngM+2gv
Ti0YctNAOBmWupjXCY2JS+X8yDzs0Kq5A4hyws5XH71k0Hdg2SsM5j9Qcl864y+4fi2PQ21A9A+5
gLIbBDEtmBjRp5XrNijgmE8LhQivPB1QUBlpnwDgYterhN51WP8hW0rEjYSUBc0WKbZiqGfmp/gc
LSZKfhLVKv2OW8Xd1/4DAC6nESD6VADGNiW+uIl/rsUy/NfFSsc4Q2GTJ/hwLtk9NGQo1d2Kva+s
GDSvQhQnFwiU+hW7lQAW7KqWb3uWaICbBlKF7lkkiooXAFXZCyDYQfzNVswUZOv3nwrejd+wYnrM
VZzhfcDK1Lbi7Y+2MXoReLu+0fYQvOJ8Z3mTHXKA7JTriHb3blzS8cdAlxnPpZARuzgMYPxS5ICM
TjwDPHKCwqvbakEcJCqTz7G7w4SGxoePPfGvGr96mBJ5MxTvEqdz7tcG6QOw20iF0MnbdADcPc5j
MoW0HrC49ywsUgQaClUSzlWY3FRJhNQCnnVJAeFKCWN4rp6kH2T7e2Rjzx4ACO1tXmVLm9MSIFLQ
Taozzm65QGv8hGwqc51Ul1KQ0EbjXdr6Yr2zuXdvyxo0woZZssqy0BNYBwWK8zz5TVz5hJf+svtt
dQhjhIAPBAfeofvFr0g/h3yUDK8KVQmi9pl6/HhiAVD5k4VN0cYVC8U/Y3e7qV3o8FNkHRxQs62d
X4vD8TdSZMWPROMkV4hzI9E/fywS/83m9jOxqfmdk52r0wEGay9luxyiGQOg4ypCW5b9SfD2RbLc
CriMvOQuY6HZJ7nqd4rN/ug0wtuk/TujzeA/wsL2b0Yk432EVudlXXINDcpg8H2NLfPgGLaNlySi
/QrgmPsVp34bZy2fqZ5H8rTH0KE+jK2NHpYJihZUztk/LgiZT6DO7ofhUVsJTgXKTyxcTXIcG8Yj
CR+A0QYGtjwW6dsM3dxVxTYTz/NkZOUwJZQLhum9dCwrLmaGvnOfI/0T8UFrUY4ikU9LDOudZ4ZX
Udaht+oXJhMBAYCm6LoUQJz5NkyjQeYYEo1G6JaGXlYkpwcesTkpYAuTHgneqFyGX5mPVQXZ8rp9
yeWT53Fdifg27b1RrzkCPfurkaP+6v1xVcrgU8BLfk/Zy5HZDtrrBAK/s0T3P9mStz5A+wKs8hUT
SaEabZL9kSYzu4ml1dcC/QKEFkWUpC9QtBy0xrC1ru9hTCCv5C6bxrduacncdOKAYicGBwNE0LWr
eCTIHX0aYjIzMAzDOpyEa6f8Mi876x4g4usBEO/atv9AKfT2ly7GRb21yIhmJRopi28gTOutBSBL
T9DA2xzQ477hF1er9NlAKC9RiMAxXQpld3cdoex96bdkSE5LsrRjDWrYi+c4tKC6ZQQx5uMEMgwG
M1OM2bxMVULcS4g2HPtlENZiSwKVj91AcOOHmLsEQsUetwqb8mzNyrkNVt9SWOZPFzoEGUCwWGg5
gZGH86qi6TRC43PVDk9F2WPfYq/QqNrHFZnXdyaHJc+slPhW8FXd2T1Bum4RZVADRR7qKQOuhTUM
6aY3Af6rUluEJE1t2jT9iY7CZxWPqEqvNLDwr19wi95cGLvbeCT694qVE1H2CglnFcZ152/WFhn0
FSgdtgIRC+Xf4knc329gh1wz6Wi9Orgc4p+pFX9m7ZcVbrSl26Mfl+4/U2TLmR+WYD/Jpge5QMLP
zKlwgcNdMKBJruYvlOcOWGYLHKeV4UwRaLp/5gVjvKK7i+dq6+x8hQzBvGgVUYl+01Nf1EyhdFWQ
gTn5vG8BKgTcRItRjZN/kE5M1WRVMjT4yzUF3aCz9D7V0VJc10mbscY6GPLt2gEz+B+c6u23CN42
0HlhHYFmrTLNEk+Y7ek4JfspEeuChjA6npje81Mv+sFX+7bBEszGeKxqpYk967Cqv+iwhmZng3tg
NJ5O2Jjc6gPt3cMmgGsq7Bz8doXqcSCXAUZIYVE1Xe30HPftMp3Hzg9PoEami4yP6UlHXdrgLUvA
OR5+Pxn0QmVfhOLClt4/41O2W4OWcFygJsmIrTDhQl2aLuK0CfAF3xYUG4MvEFHPr+RARhAtlq2G
pAJmrofYIFalpoCiWw3cABYMDvViXSk4EWVulAXxiy30SL73JrYxPTtsESU/jek7hA70bnxIVsJe
E5nlP1oo30SFHaN2L/MIJDHH8upamqlPPg+oo0JJit3dJFPuMqYDRDBTAEE7my/YAO7p9zBQzwU+
e5P+SdWQqRPIVewOgN4ep2qfYU1/FQH6iSlOxHIhLStStAQJHKuIoA/4xtAGHKaFsGqINXyNCX1s
kXyM67XQyJ4YtnOeDuntDX/IT8i2YGwCI4Lwit1DLLUOuRniqpUbuQQGtVEjxiFSlYFeLsCVCbUi
D6u4Chcd5YLx6wL5+PqqBpO2wJSy3b/wfAbQEODMp8rB8Mg/QjALXTiavuh7tqegw53Zv2p9UOc4
Ybk9g+jyRzOjJJJPQravlAYonYYKwAQ0hi5Nx1BbzLn+CbgwxGp4WDRbmijEk4PbdIxaEbDYo84H
mWlUa7Cj8gXkEnKTtqjAYFGC3NNoLHtSRMVd28vWQOwzYjoqoDhi99xuYEg9CvQFzyCEWXZeWgyY
Tu3PmOfpR7GsGVaO6C4PBEdT8Z5B3HZHeKSfGdy8aEODUfEj2s2trWMFifwP0g0RYEES5Q13B7pl
HNr8onEm0LehwZYVw/gIWixGXliNpa7NlxPPlHkOs5MtwLwj1kC+V9FC0QFt7Ss6lX3D7+0EVjJG
Nb/BppRHd27BxNesRay/U6qOGg+KeEN+BFpbGOt1aL+7UGSIaAMlJUvotPEQAE7EK05AAjzCHQ9N
F1j5vcF3HH8QDCaN3ChjJ5RKaBUEZEPgvAZ00qVxA5QnzkNhe9vRsGYVqumxPsCMXvenGCIQ/xxv
eo1BmiD+5vT1DiP3BrQkyUs2QsVQYZcklo0IfZY9uwO74eWSLUf2VEyMhycI+aS7QhfxlVxAcKtu
Pa7qdLdzttKLF0uH2Y8cjp4L1cbyM8HKAfwCow5QhwTh6koytPmvQuU0e0bK7kpxqSOZYNNIjaLO
JEFk3Xa0Q1ZZPApzZRaLNZNSQ/umv3mL2ounX4wQYVVwayRztaKAgIzYWgs1Z+VTiG0fik0bBhEt
wOzoO/6/O70eWDtGMG6aP0xGqfYWm3RsGzcf4j3dZvmB9TDA3VQyx2tjPAN8W1Cab+9gY+l8PzkO
0gcwJWSbkLNq6LJTvZ4Wggm63LEylQBXhQagHqCOB1i0rt8TLO0sp2nlHTnPOd8/hVyKk8zCulxs
inmhRDCqP3GoPgXYmW171Mpu0ynsPjcvc9iGCKKXTiAoopWLkc1ezMOfCCT++jhLka8NpYU/Zzxy
vnRqlFHZf20ZoF+exMm3XYflESwrV9mR5X+hM6Mvul26B6k4GNBcJphsc9dBbBKC9SeDVuKosCVD
ljfwtvjoI8EJUHjYPfelGPe0vWxqmdrHNArka9vTzikE5QRqsRuFQeH8S7m1e5rnmXuEBGfsjS2I
H8WMTvL+IWHYmry5FeTEpxg49rzCLPmr+ZJxgaADh3xHgWhPp6RnAXRUdIQbDlKMTnpw4bKurH0e
A6SVr9P/ODuz3ciRLcv+SiHfeZvGychG3Xpw+iyXax5CL4RCoeA8GUfj1/fyrOrum6qqvg0BCSQC
klwuJ41m5+y916Fgv3XYdPEQkKtbR243LycrS3O59ZG53zhswdSzKp6i6Qqf8/Ji9m6gyAIqnNe+
tkda/UPqrHJrcblx6vZHF7TVWqH8fHqxqTmqwLPbG+OUvCRTVz2ymhEu3cjaD6i8H23qLg/z7Hon
q+qWnzrNii1MpOwkTekxUQNPA+oDBsNUZR+ALpoqLCxXE7p255OBMa8LB9XOqH6xei0JNFCaNoM8
lyRD2SHYO4VRlSQTc1rk0uqbH0HqGchpxfKMiXG+WVAfD4UhyQ6WUZBuMlD2V8Zcp2dRjFTGS2TQ
/ZItaBxKMUviMI+HbSuscYd1pH/DV2bcTEmKwo4T84pgaRtsCLRVv7BGmSGJGbr13WQ8+smk7mvd
zO9QueeTIKxyO8v5mHMj7TgrtQ/m2LJ3mVINO8zn8dEflTrUhoW72sg5Y4L/MjfCHT/oS5DG6ZLs
hCuMFJg1C4a3BO4PjMMNFJ85uGyMJaYcpr/WhyV2zb01Vfpa8hTGcFLWL3WMqdbginwkY1r/rgqP
MMvcG48zrqF7eAbTKR/n4eBgAjnZdqZ+5do2DjT7pgMvRWXDsTq59r08OMXjxdHXRaLASSiIeSrO
xcXYqDVPMp/Go6hixDBTb9BMUSExZLu0x2Y8N0GGNkmKnhRMPHjNPUymecQC5hvtitKzvLMsDI7u
ZFQbq0+n13IsabnS3EqCtR5Vsu+Suacshlkfqoyib7SddN3I0mJLNTGdMpi2g3nj0uEO44I57bS8
1IAHULbxdWe0WBFUVBehmYv3LpfGgQEV0THyZ/ljNhybppzvXqOB9D91ZgyYNszseRIS1WWYrBMC
y3QwxmW4IghTraNA+ZsYQOOxGYx0bWSMPUcWBcTqm/Oq5+R7SR+KnU3xCot03hKQepf4a/f9Eox7
iln73W+b/qpb3PqOpiHdV7vjrA25LjQaORbILabDIy81dnhjc6IJZrCdCWEC9IyWj0WQNMsIg794
faV+xiRo7pDGCTxPCJWNUYw7hrT17JDcRriP1bCmgWV1oa7k8sz9i2mlrf2nCH0rX1ujGf/WeWVs
EAKoWdGsz4I1h3g7RGbPqdSsrjuduyJ0bUc8xIbbzkjzZnnUcd5QSGezdU0VZh4bBE82G3DMmJhR
bRi6wNx5+uzuc6JVH+btEKcrRowRkfYnThDW0q1za8AERFdFP/TG0PhbJ9fFi+85dGFpwW2oh/DK
ybHLbvGE0dWhUWAcdBOU+9pGA2RMH8EhntHVipN/viZzN3x4lZe+ks/oED3kBGjMya+bOCnvg057
9V3pkCJIkqZ87Srm1K4CDa1llfSOT4FDLppEXYGjyOrzc5PbWLgwlu0KN8uOQxnR9mby/YwGOOtj
2jjmFQlttTPQXsoNZ9/8ceZQiP+PlBthDKNAYWQQmWs19ktZ52+V77XkjvuBjXDwMqYCAElBmPRs
KxQT5up9phUm3WSwUKBJba85VYxrj54C9qGh3DmZdt8tTHnnjizJ2vIrdlouq8cuMlECJWgTIafi
POQum59NTGbDCmmM/J3HVKCDa86YyduOCj0xqnQ74YYg147eII/kIe27evLUXbwset+KMh9Rl5MB
V1MrfjOCtzwSUTfx85cGvsPAoQDDlNUGny2d1XilL9G/UNiMo7WcIb+GgNPLK8TdzCWaT2m4x6Ku
cTfhLcpWHHaqaDURSttzFPSv20RFG5rB2ElUY4clQwJ+kmtDSMYJ1m/Mru2fIjKY4gWUQXA3C41R
I27TochWnj2RASSMMmxl2YtDqbDqEPkctnqMyXwlbRkN4Wj28tgWMVS+Oqir+ShgE3A060W167tZ
QMc1m+XW9Ti050EzjmvpFctL5CVRWCZwWXc5OJ63uPa6Tw4V7l5TUm0XtzA3xGfqR2vxxeNij+Kz
qUmvuIMfsS8tSH6TXcRviRqtBHuP5ZySsuo30GCxGdPPcfMVs0X4pfEEDjZIDXHEcTHRh+yNtz4g
jEeDWeZP7VQ6h7JPjXdaDE611ySgrwiXAYnNy/Qwma26dmOjwuQZ1O0pN0buDWYInRPN3xa4nG1Z
UbSkoNQmZJi6KVjR/Zp/O17abUgcuLwn032cIO+nKyRvdDncuw8wwKJrE/PKObabake7rSGP1Opt
T/vAWRnx2CQb8Hv1w1i3FGtZQSsmyez6rNOq/lmlRnVrBJ6xd2W7PLa4v8h/0oxawj4YmoysS0an
0vOCrTXkxd2yTPaWIdsuzYc6+PTIJwEwWMyLGZtBwT0UI0aj9sGtrfz0lEd6er5YYs4Wyv6TlM74
WiScPshTLb+U6DCL9yO1w4oCtjjSQtOhrYbuaOD/v7uEDIm9GNwUYRuY4/XclYRpemv5SEzbvpdY
rQ+R7Ze3mbUMP21lTzbhDS+vedojNeD0pcsKZi1HBKCo64hACB6EjhyirTNH4xknH5BDsGpVFjpd
RjMbc4SHMyr26yd/JDO7YafRN3E/ZNWmY57gg2eyTeTkW3/Og4O1aA4Qos8mWazsPY0EOpPQuMQD
eie/TZyGG0cNxfKZgiLbdr0z+Df+KPAV9UYxnFRM7uLI5CTzuetoU20S12yxAPaNzA5JjMekpikc
9/k66jI8OGkGGm9H8tovH0CtBGLT6aS+xilsPFkNTehtUDltsq0lCnaY43eMt4SJ3F9NEnn1Trck
ZVaJz/4NDMkqzedceJ7YKWazWaEuuAgANcZxUR6uv4pU9jwY0bHT4xy0YcM2ALdOuyLSIQXf1J5w
2WnGBQaKOBXtpGx0yfwkg6YGJSS9dQbDzugHYLOZt6rv3YMhdWu9lQjyYV9EYrxnE5T94zT5cXJY
amty7kCrLfMqbw1WLsWcfSX1n/byLtI3WL/84lRGRgHNjYN01p3drs1mhv1ixthC6sASPqvU8ddG
045GvbVdr11jQrcYoqOk2TR8a1zrwVzrRJrTD8z5F7mQStcgctTUPlgTIDGnAv6e/VyhJwWPaLN5
zZOxyPVLk9CBTa8br7PxNFTtJDZmCUpQ77pFU+8iy+buNbQUawrp7rR4IwNM+eP93OeUQbmH+aWM
TKeZw8x1OnWNjOb7pE1KV8X4yCTuu5UbV2q5aobAru4XhfPuxvRMzN8hccNF3do+dTsuZ9cNHs3K
VP1qHp1hPtFt0+9uHWAGWZGTGbZ1gs4ZrFSEnY0DtXS9cTVgE6r3jiemtdUZCPbl0omHgNT8tTf7
5DNoEM42EYlaPtGM9F90uXg7xML2aFM83KnZvkusOdvLis7ZoKQTttJ1fraI328xCZbj0DrORjuS
tkCDqwqpXYsfnPMM9g6oNSnRy1tRCg6SLm5D11fYUabeKzdumXN+trJowEYUFNc6afxHtohg5zQ9
u1SasxFbfrdLiQq8Qp/h6dG6HHtWpUtHSQLjODrWPP/G2iDCTF1sMl1UWcjfXnFbjX5yuzSGZKBD
XW29An9712WFSzM1Kpw1tiTrVi+GvqYTmGPRveQNV4yD736oSGIVSho3ebe7hjh4lc7bZe71Oi69
5nluTfz/zji/4JBRT55loOUUbiXegtae9oE94cfh4DM8QjzsyMinag6RU2bujXqazpcRu6+1TbIw
pKAMtnbu66u0HYpnp2imtxxckQoTVoWNxs6vWmAZnBapsCCKsnzuWXFrlyFxjNXOB3lHSlV8GCnD
e0hbOo+LlZbXuSmzeFU28/BSanzfhHXqnUuVffKpW/ddi1l6pcn4vDbMJbtvJ61w/1M3bx0eB1R1
BMSZy5skj6ZRx29VMglO7d3grHPBKNoisMVDY3ajsZl9uJUqNgjgVHZ7k6c5DxsN3eCHM2dkb1Jv
iR9av2uPGMOX9VjN3i/LMOkc0DrzQ/YP7NptZx8nhLXrTljWq+0U820lcSibxIZOynItgX+9jzCt
kM+4ixUBVfKQ2WbwVAZ2xYpvA97iuZNL95vsJYlLGw6G0gRaiZ36+Bj6OL7yGpBxKzsx5ldaDerc
0+qiDVwNa3gX2XNPYOIpHoW3hl6ot14clwTMcdqaK+W7Sm0Kw/LKNVHQ7pzCv/HO5BGYL0Ojjbb8
vTX11ls2mW6N2wDb0JrovDK32qiXUOSzeCxz9MCJ+2TemtJuxh8oqJ7YWxiSmi1wif6V9t4rwTs8
nzaxw3bFGDyiWq5M/HVe1d64MSkNs7PZN258nVxKlDDK2nbd6axawjFqaAFVSdlsKxuH+W5Y1LQD
CE0XeoCPeDFJBMGb58dGsjWCidBGbenxovs69bIX5thh94N+cm7AFe6dKvG3tYlV8RgZPdFnbFb3
YHiI8Gi74QAQyHRcjn1d2dugo8gbU0Mhj9HjosDoBx7RA+eqwYd8VPZlvlfTxUd5wW9sVVl4dL4C
Jx9CnmvDekR/2DfdNP5MNXmT2e3xSaHI2YKbOqDV1oLWYCzDyOxPo27xm9rZ9BNHC9gqi34QBwrc
RhekbtaGgrMZJnOZa4KsUaJAnqhM0IWtcD+WnImMUYFhBRS07NtmxE1MqXTkfeEDHfUlZGESYaZL
2mwiGRUHDzvxEXTSdGUn5GLnBLdlZ87sBxYFAndYUzMgHh8QHucomN0PDIFTRwa1b59G2pu/Craj
nwkTPDalZZc3agnaF0X5u5n1pEPazNWuMiVpzjxrjGqti9h4yNyg+dSlVW6w2qNAjoaqQ0vShJeL
fxkjQWPIIQkbtciNRvWrhIvytEQSNdztvZZjyYLxOXKxkueJUJvEHzF7RZaB38l77RjEiRjrizNM
wxw7eubuOgSSLftRdNtJrZ+C2qnQa7LsiXas/ziUJMuwjqRluR07Pj8MIkhrKc6A+wa2Giud1Nbn
RPGyNToHBx9J3Y/FzRccan7dhBLDJJWhoI+MqRxlqlJxFo7ZaBxNhOe1mkyOwHgxBCPCLUYtM6he
rX0Lz+3OtDFxHZAlCb9Ys22k9NFr1C3UBmWuR4mV7TAKVe4hwRZ3dkr3CLZXFlIJkEsJGqyHsxFz
uh2AWL0Pi4V7KsA6kjKDd5/1FmyaBTXkhs1ZvzDnQt0bLQgH8oYUb5VoiJUFdjbv4HYGYktZtMSH
PKvchDtbiWs6shd3CKrNyWXfe4Zd0attM3RJj+bpla/m5C+Xs+YCcXGJlVXfYXjxT26Q9tlz3PQ2
nBw7C1VR23tlO4384dTdUvLcIUgXpmnd7BeP1DplKESDyWVwRb7Uw3yfYWaW66Q0rWVtL6bq9m6F
LRJXnvBp0yZm76BaFN1joYes3PYXiM+ubxdYeVDsZLzzzGpcqEG8onxiwsCYhV0aq4vRLcjij2KK
Uu7kqlXokxISVvQwatApZqh1k1IY2FVJDa2DuXQgM9Fy/RjTrC1/96XEKoNClhcHfXn1Y+tr09jT
vjDKNTGJmc6o7yuiUT1QGHXyAk9YbyAApGTpycpt7oPKTJwkdOhDjMfCmSa5Y85wUDJ8lU8kTNhm
vTDphbwMx5mk2sPwqO6RJ4N71YjxsZ+a2dooqXGwccidy2ujL4fpikZkdlcxJfJlGT1dhAyGn9Kt
7ZVTtC2gP+3rxmmu0ipH1KCXhooJ10UcZ5ZmmOSt/5z2ihiXQxX4kTLRPDraNUf2HxmULY+4ESxf
zK9av2vEkJbBQ1P3ToICLuE4ULdduSqI5A4Vx402Lf7v6zgX6ftMwu/BNrTz0lNQ4DrBQ0YywU1S
5zhAKtErBR4Grhjlo/+AJDe1D1lUhzis6OGWPIwaP7iKAHZs/GwgMuqTdZo3gAuJyODZ6u9rNJGt
1S/mWUP6uEadd7FXYR3qdyQSg3hV0L98whWUsQ3kccS5JJl+N4jOO3oebhqWgzscski4w2qaAOVB
bEh/DR79TlQyf3pH2skewDRMNwFt/3zdunTf+GOdZq2t2t1Hws6rFVp58zxA99uNMvGuyggeS8FQ
zd9Dg4qzi8U08Zg20LRLXu8c9L60dsXSd2eBW37ezB7WsyywumyTRJRo6OYZwfCAHEUVlPbWx0vu
HrF48b08jWpzDS1UNvhMMH+s/MXIcL3RoN7ZfeWuh5ZgBJAnDq8sbRukTlPyiArambBLj+D2M1kI
oK3AE8w71UoT1XnRhzlH0kMriOleUrqv4HaP761sJlAVeR9MhyHQcqso37auyqob/ISArLCJFcc6
Y1YUCvl0Lsq8PXpRlJyrOoswpPX2kywNkR+zooSNMKDxnf2+DXZ2FgAEM9xHYdb64ESOi7wd5cEx
52QCiklPe5nNnXdbtVHQXSP2c5CBE5JJq163eobNFhiJZH7RQmCpbaJbknbLte5YmP3g19uuEyWo
PYw/oIzKI7lvh/quIqGRQGm6TlFTUcB7T7wB3udsHKVJ+Rkll/xbMqu32OmLMLgQocKqLeQP6gCx
QQZa1pA4uhu6SRoHmojMOBRGP4hNbGe0NBkllp8mrLi72gLHaLZu9zpDiDAPGZspZ8mhWQ+NcPfO
NKiGeEbR++ta5gY0o8LbEH96KVzS3J5oX0qrEWcBOQ32zzLtqmBxH4fU7D4Ysa5ulQcnibVRPzjL
Yj8kCWg9tk2TVh1znWS6ammW7qSVZ7zPAlsLQqWvXAzo5QdMEH1ld/O0cQWlzorFJHiqatuiv2ZG
IPc0lJszbthRhpiw/WM5tjMqBmxRjn7+rB4Day63HIdoNTT51P2sYXudtHcBOfWTfnAFHOiwa9jR
RtmPuy5fmkM3O8HDYlTeDdQY94GC3jihKTpXgtgPjXQudHU0e9q7LY2gfAdyRJoQPvPiqiKFIsK5
kjI9OUXRvLdKib2DcYySM55RkeB57QiusvNrRfKbkcrDakn7aZ/EfXTlV9G09nnofbgMFHj0vWqm
JVKB/7DRC9cMle3DpBzZkSdNfDnLgr3F9DPig1FBYgra/Y/ObYm4tKTtVi7G+x0iA6svMmWjNw69
nXjv13n7KJWVP5mQDFakPo2tZTRkXjtgDWuFqaxZjd2YHuqOWP1Smd09TFH35Is/HUWT1ZJzN3hS
YmywqGt7szpnvt3j0HRpmUULmYskG4FSMYgGE7YT9Vdzhv2kauzgWMAuelJ02dXKQr6+iRtPnOZB
Tq9da/7Si52+Ck8k97JP8hvPS9p1bFH7mflQ7LHxeNeYDbotM+Y8uOJ+1OwbBJEdEhrnVoCFl+cW
uiZO4fgtSqDmbXrqavCuGSkkbKgX3ZRFiU/jhym0+zJ1g7E1Zie7pr0AVUAMxUba+JTj2h+hGoIT
+8XGKz88g9SN5k69oakhyEO5w3RODKXfB2OOr4alzzZQVQRBsZqmRruHbZxzyixT8MLOobDgtelt
wDyRDCJJyiCBn1lWW80pY7NKiO5Nbtsx2Ik8SrGCsFdO1koZ0o3OZpLX9A8KZkkN9ziSUycLYQeV
iASUPTwOWc6BX2KMBq3H6sI+V95SRS0u0KMo6UmZUj0v3RmNKC94ElhUBTfsr6AAVrVXYEi+xovC
KN3tAo8n5vQLnX3rL1hD7w38mPXn/xsw/N/wi8WFAv0P8PI+nnCsSWZzW5F1DvAft8AfvvfSX0DS
QE9KOenGOvLh/Gi7+Vgp858g1/+7d/1lKChFmpBFUYkjeWLyk7uu6L85wkp8mQ9gCKxcea7cIy2O
u85ZvFVnTs03weZfxpLERkSjUOXWMe6GG2rdF/a5f0KH/28+EjP464XUES5CPKzWkdoHskH8YOSk
I751Jb+Ot/cmE2OVRaaoLqOfTq/fJLf6N1/7C5ofSQ5TmC0HWiIQruxaHFLjm4Na/tNMe5sMs4VE
dEwIoKzt1LLhNfnqexfTvAC7/2HpkDXxM9eEG8JRkURgvsUp+L0RGOblIv/DS5dtA8UkdRtKa9h6
r3am/8mnfXlv/wXc3fyyJpWozcTMZHP0MCoZdJwYeM0xsN+m0Ja/OZTI/LI6HUlfEksfv0Tkv+2m
vCE4v/7enfhldc754GedqJpjEfhvuapvMUT+/t5Lf12brd3nJX2SI3vqjUkJV4/fGo0lvo61n9tB
ob6m+mgytcGfb12df2sKg/g61H6AlApWINbHmAGga0dcRhEF8fStG1wEX5ambITZ0iefWfa+fYO1
qD1gTx6+dSnF19H2SYcRv/OH6ehN41Un4p1ZZ3ffuZQi+LIyuZJLq3CAHivOGsw6+9HJ/puf+JeV
6dvQMnvRjceoy9sNrjR3I1ttffMT/7I801GAhsDpdhQ6i85qpnRlxkP6rV1TfB1xn0M6aV0bY3d3
gSo0g/cZRe433/mXhZnR9VCTAq/sJthkAqOmNiid/J88ti6f7n9+bIngy9pURtlwmFx6EKyyJ71A
uzZKxPcu6dcZ937QJTmI35JhSZJkS3xSTv3+rRvx64x7I+78fIxVe8RzRB6lyOWqFdDvvvfqX9an
E88uvHYw/zzAIaoY8VM2Z9O3tiA6ZH/dghg7u1huPjTHSIhLdlNymM3hjn3vrX9Zob7Ad7XIuj7G
1eJDlRnPCFZ1+L0X/7JGK4BhmaBePpKcyldgdLaCRPg3X/zLEh2KLi2Hkc0tNYtHUEhUkdXwz2Zd
u38OGPsv7nT/y95J3tG0debywRAof7SMbFc7wzOSO3jBhqGkQhj1xd0vD41cjnONANFVy8n1g3LZ
Al+Jn0n/5ofMRTaTURdQ61x65RQ6eBq6X+6MHQy/43AZz6BCfCF3kZqSEKAJ1iuDILbSGHgHLLmu
ttxjq5mFMI0fcqaXQNR3Re3v305VkN8UJlZfbJ7zmehSepSQ11ZJYhyKwXlIVXCTMc5tmMaXWSc0
qpYcEyql3lLxaxtZGdOjX1X5tvfMeIMHLdjmKri0hZu7nCzWpogHgXk+GQ8CN62Ln4dBA/pqnmW8
XajzuiemZeztQk31igyk8QtetmSEiTtiFwJdPUIQwvFm7xoMKSdi2zUdpwzqcpLeBG0U3QCP3Zhx
N/7ItEUcuPfWmknKG8IvV8JXrwvehoMzFDdGNXZb2vUG9Xk9v88BJwPPvCrpMrRm1Mi9MKBXEUCm
P+SnFyy2FCMUlHnErWx0M6bDCrcWwfaKNJuzKpPolMYD7ub6SjTFgcK1epj9KNq5BqR4j8zHGc4f
OVCNH3YEn+lYt6Nr346+O20pAksS1nIm+tgHc1ghR22Qf4bQy4LiJUvxIKa9sRP4qW5zaHAAC89N
AHO4rLOnpSj9kNNZpbeIwXvgPo+NoSe6I+SNOW+ug8LP9RoY+a1DZC3EQQ0ZTM16D2SDuQ954p9A
mE5YcvTJIJhMUNQNRRxFoc/Vbw3bleiw3ryLwPDuPVuQyKnkFrNi90xLEe/OiCLKgIxBEPCjz/0I
uDkl7AupLoQCZG69CWExJIZOcNOz1JVvd3JGyXZacORo2r3N5IKm1f0pCvpzzc14ITlv/ACm5c5X
nLKATk1uWI56T4/pNMXV09Trncj9odrUaC2eE3jFfYet5aRd8zoD27rpQGuHiQzI9wk4syNQ5iui
gH3Yt+aTwD61NUHGc6NltNxdv8yPCE/+ThJC8Xxi8U68Y7rEDu32YoLw+UCb4XeAlL0uJfACSQ/q
MJAfXLeonKvY80vGvyxAtAfzc3GWu75nRtttEMsO5n+nAHGJ+YTeq4GfVyxh5FULy9lK6PlaMzkQ
cJBuF8LESGWIjf1oH+O5cF+dYSAyrHzzAYaLd3KnGr0T0HP5MoFG4kNwphD1M9APkJ6uXfoa1lNU
D0wFqQ+57ZmnFP4xTZ/O3A5WcNsaGWLLlJ3g361hfh08GxNMMI/b7mLMIAsqNq2rVoOTZ1wCrXd+
GgOTAu4BXIR7Orzk4AiMzXc52KxtOaXHPrevaLH/lPHon0VmgTrrFStbL83yuqRFAUMkTd0dczKs
sJ6YLj+2ybE0be83o0A0PBZ40IxkCUhbeK5Ml207pvbJtRD519Ywm1vg5tduGlj+GlA/Ls5llBss
SJGxrnRzOVm9JQkTYEACFaGLuP8posrIgBu1z2lq5nvRVUiEhKNP4xI9F6l3CVMuY3nj0PrZWmV9
xLDC2oBUHQyXPlbtYLElYbICMsVjJnL2RHLeSROL58CgiCPfwfhkRPJ2bUD3wzCL15x/j+aNCxVm
M0/awLTSXJyAUhnGxic69pQQLdz4nZJrP1eApWSsuBYJSVSdmtWp08UNLrTomhknNwaP8KaiCWjb
BkkGDGcM3png8fE4EPD2fwiv2Ve52nODGTcx+bZtJBMI4RFawIypsVYlVhq3BTlHKpblHLXLr6bC
RZh3dv6A29HCejvFr/SnwId5c2qEqhqMa7PGJxxOQ4+aXgT18GFgHVEwqKr2MVLDJzZP4wpSJM5i
zbVEHxmOsQHAUXNJ120vl3tOFcsWI0ezrDHM43BECvsYHUVBPXpMLzSIa5kleTntFG9C95oBwGNO
1LSxNsGCEyQJVMV8A3XbT8RW857BlLbTx7iy1MylcWovAKQfvNFXjPdm36YvhWn39XE0nFGHPX7V
UzaNgQztoP+hOlzTNtj941hOmE/zztfoNF7/PoDrCaugXzAxOe4j4X38VD1xXYTlcg0MiPwlRG+y
UgCbhPBh0wBB2wdYO3ZLXsensZgOoyvUkdR8AomgdW5zaZZr26N9bATmoWNi1MZ2Qa+HuoxvaTwy
zmtxhgm/UmYnW48JOWMdePLKgLHfvknm+IT5rOKd20jgd4F6HJNCvJhcU1ywJdlE4C2107jNE6Sz
ZVj7qJf22s8s+VqMARJaa5r+uS2XPfRyvXdcnHIzw1J2bYY2AEA9f4/zBKcHVNQKadT+DYTGv68V
smhfpL9sEw0OD6qoXwddmVfNGMSvo+rLTUsafl3wRIbKUicyW3GoKcIkHXpCUimUmKwQ440x4BkY
ohKWm+x9Gy3JeiTPKA4x3trfmjFZT7Jt9I2RlWi1lVvin3dmsQksIpt22aMpgca8yfpxuXXMhcoD
vYsnWgxgtMB0sm26QmbMfMHthGhrzW1YmoViz6ptkguBIFFSNlV3FSczcDfGmA13ExHhx5pm+Ym8
T/VEtHDY9K4dP2PibjghDM3Ub5mhpfe4i+b6mAtmZpnCTlxms3XocUNS8RDKino1NVTPxuIQd3IS
A8tBsEmjlskTnrbXU+1cT2ClkdsJ8eRT8eR00cRgj+gOQcUQRP1UsbPYSjnYQXayB34DPiQMbmn7
FHESC3FeVrc6zrhypTT+fYLs//iY/2f8Wd/++2mz+7d/5d8fNTYWQkj9l3/+2+6zPr+Xn92/Xn7q
/3zXX3/m3x7rkv++fstffoLX/Y/fu37v3//yj02F9Kvvhk+l7z+7oej/fHXe4eU7/3+/+C+ff77K
o24+//4HKZSqv7xanNbVH//xpcOvv/8hHKqY//GPr/8fX7z8jX//4/TZ1X39n37g873r//6HFfyN
NB6MTtuT3BaBxcl8+vzzK/JvpsCDzK1luj7/o4fOKIY++fsfhuX/zSWwiYoDcglp9dJO7urhz6/Z
5t8YemfCR3NN6RPC/ON/v7O/XJv/e63+pRrK2zqt+o4/hXbrX4pjSBiuDWuEN2nbHr58+aVIxqji
tyZk4xWsn3HNWHDYx5UiWjhhmbIH89yU6l6AM3QwOp1Ax6DD1MPRtNu3tsRM7I17lkm8cs0EjSon
iHyRLmrQ/6jbc4IHMVgPQXB3Ge+UBy9R+16zfcT4mNo4O2qgGcXgvYw9OCfO0+fRTB+1TPsbo2ux
0mDpCOQvdsgP+GG4yKZiG5X9rUqLw9hnqKbBsmb0Rcf6HuZnJi0EuP9dxY6mnqPJWycSYwr8vnkF
e/3GrpKrtrcdhjLUJ2a77iCl3XoAQUMvEVCM2+XApB1sdZazboBcrSOQrySzu0/XXt70OOOJ8pNV
l05bIBC/28u8M8TBsIyXnxmcEC/nzzKaojg6bb92ZfaGCxyhkdlp8Ix/GwvnIGzApJPLW4JQVRhc
Qs5u8AEmwHHjQ5o8z0Y7vmWmCwy691sYMEu2YvYd83c0b5MVnRUhBHfjsbocBsZ5NfctCWQh7/3c
S8Omw73VkK8N3XZ5hbS97ovZ2XHe4+Ris2nMCUIsURZ76G6Aqd05o3UDMzJcSCl3or7OAx66ZV39
WBTxqKCZj9DCZIgyyOCFCBwJDMbNzHy7jZ9b5taYoozCorxLMqovLAEjB39If/BJimvaxGfIsseO
0MVKGs0DmM77WEOSMHA7brG2hBOnow9jjm4N6R1n6XfQ/Plmnxbzyu51uzMKp1yPgX3Z0srOuGKt
YMj18Ut49b4ri3Pxv9g7k+Y6kbVb/yIqIGkSppvdaquX1XlCSLZE3zcJ/Pr7UOfce6xtH+u6Rt/g
q6hBRVhlBCTZvO9az0rIHDCr/ppI8DsNzdIdR8IQhAEoW0N5xU708wO24KOVlnf41fDN1fVrnI06
jEXTeNcCPMhYFtV+kCzmLaTJB8BYIXR+ptAyJvBXTOqsT5J5k42LdSKrY3+C64UceazXbCx3EP2v
myZ4rw3zwumrRzLGmnVTWmo12ulVHNfi3LTgZQLTIrwE4yfGZtTMtXcB2H8/LRAxrCVnUU5SRDeB
JpC09jt0ddsyNLSbYh5urbhjz5pBRTTKhN+rjp5SGq+mcEOQtjEbFi2yz9O+eWoy715HmUX69bSN
ah2zbCw4bhf5IZsRCiJjela9gUC+qRc9ZPWQ9oh3a1FeKuSPvmYFKOay+NVM+gsDXfwqkQ6KD1Mn
t+4is9BnB7GlSBKiFZD3NegqSxliZY3lUUO55LetM+H2orSMpx94+pjh/3Wzb8rgJEZ2LiGanWav
gZUfjSa+d7xwWHcq3+eUF6kqLChJh/8tGb9hej0njKuFpWLrLMqaLxriNVEBaxprshGLV4D0O9Fy
GET8y3E1NpEhu/Z+IdisU2zbXZhtouwqFhmCPj6QqLvh9Ltl35kY9chQSL6F6pwtv0enp7mOrA7e
VCKGlWU1xXk/kChMH1aGd2gVwJCmRn1O/7j10RbmG+Tq7RZaanQwouzQBMPwlQAytZ2MwHhSXnNn
99P5FBJIQ0ogyN8itC+rDuj/NNoF6xEWsr7onbUChnawsI3ia4Nt5Klh4+ZLfgnQHHMmAg5zZY0M
Ym+1dXoGKnHDQKiulQc2v6IMnnnfZ0n+SaIesuWQkdOFzkftLXYGtg65HlCzoHaBdsKaxRnb1yMq
xHTl2BMVACfxAQiaXKjU9i0JH6vJVgrMh5lfiAmxpOb2qP0RL4FFAF18DdXvkhwq5gIYyPte4Z0K
Q3XsbfesTTWAoh6I+9nTz/tce6pBPHA4GPQ3hAXuynWZv4jhSF7TQuRnOqDklQH1052bEXdiUezA
60HWloVaJ+1ob03STqcBdZLMiG3Ej2ruCw77qxCFFpN+tumGUJFTm01f0JnO0AvpmxtD9zA5or0g
uuCsUPNm7klgmxTOSmm6yBls4FHKtoj5RJfD+pBLXxlz9Y2QitqfUie9SJ3oSkNx7g+wWlegsKIN
ySWL7ji8UvmL4AwN3wPsML2fy2yynBfERt8JHmt3jRGZPoS/feMZ+6jUIItA3wjKBRUAGzFyzlQ4
+5zoYALGD7MdO5toAC+mpQcqQSjzm2o9aFh5nSCCNdy9TdJFohJmRwd8zUE41FNBQyY+wV1+OhR4
Plhj6v4i7tz7hjQX1QdHJ1XfdaNGK+mx++uASeN+Be/91rTZvcERYFNaDRmgDYOptLN8S7yhsUKU
3a/jIUi32O1xxpAm0bbgiuG39fsIhvMWr9HA4UfdWoP+PHKOxq3I/rlsXlJd61B6MgEoM3W2rZal
F57HCjTM6jnmzAihqiV1qG4JZdEhFq+oXzVbkDI2VegeSlzrYPsttPlpnGdskxQhTNWxs6hQkZtw
Cdn2Edo1glUBCjQmZxmmq9c4CYethcqHH8SnDy8voKYUpMgb8Q+84j3KD/Ok0n2rd+pAvGO9hhM+
PdjTVD5PXpHf6Km98aZFP2tf2bjnF5wlbDef+Rc5ofVI0a79kujANGciKyq7O5QQsLd4LIfF4oYF
tWSm1VLZbeysw1Osgq/QH1xiIyqLmgu5l4vDCETT2ajTmS3qN9UCRg0MV61nzBjrARckEqDdUEj7
kBuafoeD6ZHsHxY0eRsAxO3UYD5aYRkjhtQuzBB2KfL24kwZXeGbtTGsq5YlEzp7dzAhfGEfhldG
v6MMr7oiOcPneOhHips5cUUCvqld1Ps4sMGRtmtZEQMky/M8wewGlAKO6YMkSjUIQAGJzMchvgpU
6wEWMNptRuHEb90KJSqKfNAeqz5XMO3RxVUEwFwBatpFKERYocN1lZMEMIFFr51NklCgnMpzvUe2
jUGtQMBOlOOVG/V36NS/Tvh4IA6ywDYHRbYO8IX7NkNMvsRRzIm29iD9O8mEwWvg+OdlG9JVL420
Z7EnDCnT4Ak3PobYN9GSwiPO8UKtyXZcTT1EnjTknHpNwOC3TFRH6lzryulRi41smkgnLGW+llq4
w1i5D+LqrKyRTEJ+ZO+1JbHnTKPYtuPcxysngXEbT6FcB9ZShnAuzRJRfZorQHnjfF8Ca+Q3oZqI
77Xf1716cIG4rS1oyKzuzlVfcN+2/hpKsHE6ixoit/cB8ExMBOLWxvoZFO0+M8ID2oMrRjb7PtS6
86wh4ve2qsRqllv7oQ2ISWtem/ZW09VdhcU+bam7m3dlmT2j3nwsSmNXddCXveaALes8D9F4wBGr
7RxAYNKsy4TEqFGN3gqYxXZsa3OVN9N7mbpPNviBZYKg/PRcyubN0qltqp5Td3nexhiBRb/TYmsX
pQLPLKQpW30fMA3EjjobrOF5rveeHu5K8nIGvdmauUd55NKb1ddhEudteK5bt6Ez35Sjd+wzG40y
UrAIJChmAwdrRB1QvIoMZrNybI4NqV2rKewv+jR+cdjwkmyY++QQs3GqildRi73TaqCsCROuqB+G
NVVpijd0WfhrJt15L1IGNltqC9GgXNM6uKjr8qo0m5sBWCWTyIXj8AOpe22PRC81tyYtbMho4wAv
7QrmEfSBWlwQSLjuGhQhOPzP2FyBDWHWOXjT88huLXCyxzjOLix2q3ZrHKWQDwQ63FMSA7sTxhTh
DHwHBitX3F+Xhv4ch3a2HkoTV3PU78FdXsnp22CC5CE9eR7xsRQuaBdw1n3hPWAqjZFa9WcTtphR
mM2uN7WbwTTu6+pJjs756HjfGEnxOu/SWxGWVHlx+644kYQbFanXIpq9jVul+P4s64LCJlkaVb6f
R3EJu/NaQQOmWhqtGvi7EFSJRoN46MTIsZt+eohJMOdYgU+etSxchuXgPY9smBLWM72AUlFguBvv
TensKg1/I+r8lsr5cFvEwxpkzNViCQhFf0xZCDERkdMysA70YFOIgFrhrHwehisvqy6nsLlADH7n
wexJG/MJ5SEtEYLE9K5pfMSK9/38mjovia29zeYxhnetOxunJrKcae9mmux9O/cXZd2bN02ZfIeP
cYET5yE3bNu3rWkDMs5X/HZRoF3aKt6kbncmrIEqafXuGeUNEfWbkpztRL5FZruHNHQMY328DA28
wCq4qmpU9i0VdFZujmzzCtxDtIZlt07HYBsb/QE6MnRN5zuW9NSP2vKgEdbtK7RFvqbai6zSdrEA
4lRH+6Zpvqau9thUDhEDybi19S7duI0gep2lIcuBNqjw0oZYR9mHycbkrI7pSOHZi1LXJ6lyA5Ga
NEc1YM+PqncN12olgobXpN+mmgvoyGA2j+XQrSUI14OhqLfGEsp75n4Jqui5gtKdtEN/Hhrisqrr
h4G+jz+ahTqrcifwg8l+sPIZs0064JQwk9eusu5K8gR2RZe+REuUmYnZYsf29H4YJknzqj5oOR7i
XmuehqB+ztMCAUGrhT4UjBw7C4QUTq64Pked8lspt3Pv9gAVnNdQlbd6i7oc99N1k2BFJUOzgl/f
Xgm9vyCz5zK1IKbDxaI7CE8TJhgNnYCO/CppvRY3bPgMa8pe46TJ96QVqF1CnXJdAozZ6e6UbeOh
xJxW5TVRcuSWec4Ch24XWCPxVo+GEX6JatokHJIXb23YX6XMxCELmIbhLIJzRi5wo9nBiuywijI3
odSmhYE9YBuvNeFNRhz9qMRt4RJW53gbwg6Qftpqg5n9zZTGNWaWbUCClE8LMaMMAoJi26iguJCx
4ERRJ8TsuLW2Hoepgx1Uej6WQnkXQ5/f8EgBHo6HSeQcJEN2K2M5XncBXI3QGegVljlWNJPI6aPV
F8W2yiuS78h19mNZGQdU2myX6jr7CjkkPzhajNN7/IatzXf1ZAtxbQVS56nU3HOlcVpqxZlj5+8u
a6055V+jQHf3xPKkzNOJkjBLhq8Q1B+CpDjATV/yAsyzuWVpm3GeUTanJckwHwtxZH+arahIO+sm
j/20GlaVZp07NjOcNMovvVEBEiWxhDGutOjA0pJrkuOHEbD4wbrC+OmS5YXdw8io6I7pQIIrB+xd
2FGIGaNeLYEHk3eAK2vmG9o4md+4c0enxFxmj+BI6w7Zvkn+W00bhjQFGtpSPGBze114sMZoHLFD
XcJ/Wrlt9IK69rKQGpbmVq7xMW2CpPKzpthGuK9AvwEzJ0KkwcRCKYZlOckRsYCAbxaG2KaA1iDo
H2AePoYNemVQdtvKQHLel3Hjl3ZxNAzzEr6vj3P/rFHxm+WlG+xdZx4JTOBBj1b9mjnB/di61wOg
RUvY294VZ1B3cMNkPo5ScPJD+xUYkI/s/rVJ1WWdRcdseg5l75fFdGMSUjdO6ZNWVOdVWu/R2UEs
oN3pxWe2q9+4ZeIvPVAQ6MQ5aercKpNrE1lv1fbX4fColy296cw5Ju2SkM5pBIYJCeCuYfE4VbCZ
E8ywvWFc9zxrv1/8KkGiL9uk+YwQY3bHChGCM236iMz6glMGQ2QGeVpNqW9I8drmBrVHvHSahZXF
uSC49cWlH9Ca1ndcSGi9a18T1DzivNgSsLRqSpyvCXu+GYKQP7oRx4y+uIwVy7xIZb21Aj72QmIF
bHBImnx/VNK83juvk/qGbE260L23ss10EzLA1BR/8erpOAunXLWdSUiurq/oL+/R+B/dwdsXFlNn
NJAtBVwrpmW8QW+9yg1CrqEk6lZw00zx2zzld8aoonWvz+9eHGD3jF+8onlK6QmZosHyOW/hsa+E
Jm91kWOQEsat5rUNu63sAdkpeBPsIxJr8qxBaUsHMkNCw2T3E723aBcPASa/i4JGP7WixOy3Seru
mzhlaxs1GZ+iGd8F+UwCJf2tB+lMd0NWvZPuoVOcvILpdEHxyfO1PHJYd0z8JNJIiFNGtLcnro40
RXIND+RJcAi15F1YjHdJnD0NNTv2v8vkf9QpuIi/NWVbvnenfYAPjYOr6q2465q3t+7ipTr9yf+B
HQNhUub/7x2DL2X4oV/w94//q19g/CU9yvDEGNBpNnTdRpD9r36Bpv9lWIZOD4F/CCXHHkAp/98d
A8P4y6AjwB/blhSWIf7TMHD+MgxBE55/HEMHfej8ScNAOItS6T8SIyk8ib9YGNIioszj7ztRjFf6
PFHYfpdxajm7QmXauYTCOF0QAERZrJFeM79UEvISxkbPOI/akYqPigkrwDmZv0tICGwUmNHIcR+D
h0SYOmjxtLqnhYEHWIi/u+92bRIJHuqClHpwOS8LVcxcIVLHbqSLiLwwmIr0GVJ76K/AbASz33pR
J/3IlQBjAmiL14QNN/1eoOmsNhPOzGdDkS7+rQimxng0eiK5dk1LigLevTgaLxw3jQ8eH5+OYdpw
6ntcq6UXUqs2nHvKD2mKI1gD6jSliiN7VuINxGvkQB8Bg2GYGwnt0cOzFGn9AXLxUO2o8JbGdnQK
I7ltraqxCKQYSTiEeOuc67jjQQ8nabOFL4HLFI4Q7scxaptXLRnneuvCMusJLy1T3G+WuVPwBOPr
wbCIW8UxZQBR9rrRRMKl4maY0Noue3eb7TegVJiaZJL2EWGIRJrYwTk7W3J5rFr2XzJjiUFCJOJ6
27lmY46Cq8yH9nsZ5OzODM2p7iHr2ZdxMca9vW2jGIbvbNLUuZGmaXz3iKsayLVUxbvVFeFxyCVG
m6Sx1KbuCLT0yZhU5bYaDNrbbh5+t2CvwnCVOKA33mDpJArmdFq3ALT6bqXANdzRT/DsnR16w7Rm
QxeY2OFZR5n2vZkTVmDP+m5iJ3hOrB+IXSg9aUcjmjQpRGdB+N5DYmahSDtGQUOob4PQQ6NBgsQJ
BntZz/X3dmBF3ynPxkjVdsieVlKPJL4tvU0Ifatb7z7JACIDL4i1lYsrkOWOBY5Q2KoOntqsGmKO
g4n1Im33GBOfU+34IqkDFUGf3pEYyo21qZXW1MAyIBAEC2SXRNzoj8JlGjymIPqImrApa6yEqeS9
Y3LIYvWRtLCCTpJRZJKL+N2pnXZYi1lM4EeheFY+2W9UsrG/OZeEbbDQxG5CtwL31Q39ZBC8uJ3L
18ylEBtSqGObgl2Rfg/MqnYz1VnxNNqie01CNAo+eRvyTQxx3B6m2UteQy+JrgGnsSNDQQXXpabz
h/os0qi0ggLBeiiHfqQTgDTExA3vhAeA9RTV8dgmyVHFmKtWht3MGv7eQruCqm31aw9d6bROTOpu
yQyiOAubqFzlesSGCavVqFYgQ02/Mjsdpyhe72FVd0721fS09JmCC47pEYIJLsfQal6zyaQWb+Uu
6eZ6CbBlkqTHYoIT5Ml74VggAIsFLs8Z03mItEY4d2ZiBboPfaB7bWbXqzfglBJjS7pts0OQRGec
e5D2zlU69vvJ0wmtxpcRhezlOu2eiNVaI4o3Dt4yXXr1FmZC2JzPsw7wrDDMDr1EMeY3c69FpP8s
5IFkzpK3MbJSlDhepC1h1Dy9rspzOl+tB0AFNO9upsOQ+TB1s5e+j+qvjJhR3+hp6pb7ghnF45aD
6ky2VLNW4NGce8zklD3m0h3JErULR7D1KDTyYgL7DViK2a7IqHHOS6PHv7M4FgXnw6gIqVoXeNrl
LDs8IXIYIKeBPcDdGWXD2ga9s4uA3Gt7pzSl9y+d7v+u8GgCWPf++wp/8fL9JXxpv700H3UB/E//
Wudt/S+LDr8jpc6SbpvG/9MFWOZfyNFNSy6ruI6HCZHz/9UFsMzzs+R+Ss9iOacv+x9dgLD/cnTb
MF0pXceFt23+yTr/UTLvEjaEVmH5FRxXCBb6E4Ofi6rMNSLyP1AGjYfZhXNIYOVnfpxFav6fvQSn
g0Xj4GEwcR32FdzzR7U4HGCduPikYEYkvFqH9dEPj+Ssb8isIfEVRO4fya+XC5oO2yeL502hBxDh
xwuyVuJ4gyKEqtnRUe1Xwc6TSvvXsGdL+mtVxenDs4Qh6CM5urB5u0g4Pl4lITJaTZAPfXYoNLT1
VuwsDjLXP4yof2s5ftRuLK/gw8NjE0busIlIm3UTpdDJVbTUzeCeEE6Uj5Y/N8wysH9TKz7nqPoF
o/+3fiSz/PcXXR7Qx4sKzxKMXMk50zKtE5H8NIdhp8D8+xa1NoozDsHa1aRtbE2QeoM3ef376y2K
/o/X42hmcSVTFzqkkhPFPxQVPQAyScitKZ9kUEqaFcQ/WmHafXKln1+aaem2bboW4TCOLk/ujE1h
CakFCDZMkvFsmi30xVWf/YOrAMEUpuV4oHdOjbNDqhIndlGzwRmjlZtMdaAxGPG5fnKhnz4tAfmb
b1h3eFnIWE9GOmTuIZwjj2pz1oe4vEHUeANHfjcAOlJppXhvuy7f//Hbsj00xQ7aJCYj8+Rt6TIg
uRhQkt8JyDcOITFbKvfatqirfy8t/9/fmKe7fGAuAHTQfQ5ciY+jX/dsB5yeafqJCjnLl6gAA+g2
fzbcBXtZeCKSyZYjl/63DutHRyUFMj30BLlSk4Rgw46nY/t3nj/m2Fs+mZpOvqzlUtiPOV1BR3Vc
0zuZC9ndFtU4VjDCelgJEVthD3HpGQt5eSCIL/vkVf3qchwhHcYhn5Vz+iHXrbLcugdJJhzHbjdE
oKK+HjB0HIdsQEUI0pXi5++Hx8knxi0KjqDM6cIVhLAtsrofn6ZZOAnOJrQaSCW1Q2V5d2ltt398
Y5xZGfQWD9H2fnplkRHWrd1ScpcYBQ+hDmMU9eBCOqkpFyqz+eRD+9VNLROTw8GHYXL63ix3me5z
SEl87vG2lxVtSS/U/sFductFiBgyGfQnp268IPFUkcXgjyl+Z5Tn2bps4FGXXd76NAuMzR+/KlYw
hiLvy142HB9flbS0fuZjTv05yKkNAh3eZAYExj+9Cq+I7QX/LvsA9+Qq3lRmgz05C903dtbd0C6a
nbbc/v4qJ2sIw46xxlbDY3uEHVWeXKVzvDZ2ZzBFbsPGXvCfmxb5BKYQgjH+/FK2ZOJlkwbbQj+9
lDBCBPwy80foKj5JDeNdaxCI6ZEn+/Lnl+LJLRJQlxrJ6QfczxR/K5iPfuCEX4C0jcchFsQzTar/
47FAxQBSrstqwtg73aUFutHhVYrgjdkhTa/B6TXOZaX8BzfErG6zflCi4LY+DrnILKXqKGDjSdJa
TFz6bFyKvg7CS51q5x/5E3lgjAlvWeZZ6C2s5SdTkUqK2m0kPWSCq3TKUfGAJyF0D79/Rz/PDewC
Dcp5MFMt2v4nX21OX96e+ER91VTkgbfzszVl8pPh/cuLmHikTHZJJsW5j88N9y+ZKQYX0foi28RF
Y0GaqdXF72/lFx+R6/xwlZO3I6owjQs41BhVVLR3q8xczfCpN5lQ8u5PL2WxfYAMQZwJI846USQD
zx8nULKpbyuWXrpzJBKkwk4eM7fXPnlDP98W1ikmOKEjwaA8evKGvDRNhbL01HftxDqmUhbEvYdo
DJiuPpkbfn5PlmMta5Ngc8K1Tp6gAhxIy4xLlcyrG7vBvZMK6g2/f3jLwP1hw8zAthzbZN5G1c0Z
zjwZDUUiFUwGScc5rMLhAiJ9+URn0e2OA0059GJCy9xPRuDP1+T4AVyO7QSESGaKjyMQ+G0uVAm0
kioonZNUb9ZaatvrrBVs1c3G+GQfYSxv5eNN2stMZDjSQx9viZML4szxjKisUUL3HoEaoEA9OHwE
AVH28Sb3gehoL90RydI3q2no2mkzJZX+LNqqfeoMFzwm3BM01ZifAOc45PFdWVAR0Nai4KafOLSi
gSc6C1x3jRc9/f4V/TzmUPyzT15OvTpRqSe/fZO0IQ0d1iM1YyJZZfPQVpwH5uAVuxlSmD+/msPx
Gh8B8x3P7OPLaZsMjxMhAL5KJFEveWqL+wZ5ekNb1LP/3dP5r9vyXwwFQ7d0V1oejUO2sx+vJoI4
ifucBdAiB281WhHK4WLIUsroJvrxVWSOn03ly195MhgMHBS6zWwhGfTmx0uSgDxHWurQCfXQjIEn
mIjm9UlNW8d1laLjVXe/f6K/ukc+XykEOxYaMScX7HWLznbNeogyQFv1ofnojfFFnYFRI302/mSw
/2K08DApEknX8iTT4cfbMwnfkVqDISvkmAKktWurLxoV/UNCKfbq93f2q2st66HN92M6HO8/Xssl
XBeWHIpG223xCpPOdMwHXBqQvubN7y/1i7cmXbEcgoWL12Upp/14FqAFjJ81aAsUAhUU5jqV93Cq
dVSphFJzekw22TSFnyxiP785l4KaQ82ED3D59j5etHTxAmDW5Ftw2vYCPGiwsXVlHLwYuC0x7Nb2
T28SB/Gya1/OxJZ7OjFqQkPd47JH69Wodu5QxvBT46Y/zyKln0EeHa/pa9nr31/157foMlCEZQvb
4T/sk2+QHpdVSuSRfkNuIu5iVrIaCpmPNvWzwenywD5+e8xfhFta7HGABJ8+UKCKMhtQkPmJKBBZ
zpOVX9degzDHLObiIUOXfZe2SMZW8USD8JOp7ecxRKWB8apzs0uB6ORGM3LFrbhCiC6bprsoF+l7
bVG0JDlOJZcaObNfAky3n23yf1rILWpRjmvz/ePrYub5OIrwx4N4RjrpQ1L1DiOUt3PPjNxPvvtf
XYU51DI58Aldnk5r80DzR69jDui5Xa0l0a++F7r9JyP0p7FCzYsPYXmCtI9ZTD/eS9eNDT06No9G
Q1jMsiPDLd7xuiI1/5NLUU7hsOh4ujhdiLK5x+BpI7kVuXL2wunGtaVPSHQSbdz9/gv4xbNjh0VW
NXMZ04u9/PmPICwjdtFQjcjXgNfTcGK2we2yBHn9g+sI6kMMf8pdp/sQJVpIr8XMyahVCGBIB82A
g6NlX//+Oj8N9OUtUTvh3MKszDbr4/2E2ti0dmjnvleLuFq1bjBoPiDfBhuvoR1GuuMt6SVT9U/u
j3nPsQlBoRB0MkmnJkAQp5hQ2tpefQaXmTAuVCzxP7qMy5GM06XHQDy5vWZOGukQt8wJpEfBXyHN
8zXqYZ8MC2OZ3z9MVzxHomf4mKRLn+Sn+5Ep7eaZ94W+LXSnjROFX7IIQ1JuZ4dSN/cVsWhZoZCZ
1W6/w0ctPvkIfjUyf/gN5Mnc4WVjK3uyzX3Va2RBub1TPPYk3d7+fsB8dpmThc5p43Fq+bj8wRzH
i9xz7828HD6pSf36Isv0IR0GpzgZlYKYA+x/y16L9Kxm6+phhawIR/onr+1Xo5/qg4OSmuFPYeXj
8MCMOqR9DdnVTuByK4zct60liBo12fERei/r4NyIis9OGb+8PYOugyHZ7VFs/njZqScXRF8Q6dYc
F70fzcn8CF/GvPn9q/rVDIz1lpMRVXrDWpRDP85VxLJqlCzZ3wWIgVZVCfpikh11FkuZwfTHiwof
MzJqbymec7I2P15MxL01KJt70nCj002OqhjhX4Ot5Pc39fOz4zpsIjnFmxTQfzrCm5XRWyUTljm7
KVqLAdSJTcrMJ/u5n58dR3cHsBdzotBptn28HVmOViWscGAkTP0qmZHLD/BYVoSL5p/c0TKYP04d
bKkEo4/mIWVE6+TJZdM4oD0aaNyoPNgmpVbvqmZCUOcY5R7lRPtJgcpYfvcPF5Qc3y2yhNjBLTW+
k7k3sStQSlqPujdBrXuFhJ/svYzzf8PZymu6m8iu9MdCgpLYpJXMxINMpl4e2DPgtP396/zpOS+G
c+oxf+vL6IOcPOeGFNCoKocRlxAYghj6xE6nmnETmXCff38phsnJjWN31y1OjnS+WVet001zUBOj
1AWx9MkWAXGAJVIbPGwRltU+FcRmJCRju6ru0X1beFXR+0p3nq+aISKu2GLpSEjcRL1d4xGJX5Kp
bYo1Ca+IvVHI2JcZJ61bm6aifZaCtSL+uVLGuJkaicsgSTvnOILEICSjMZ3RF81Yh/d4ZeTf7ZFY
Qe4eYNRGJvmOKEIxS42lwNiYO4XOq/FG0q8uQSJXzS2uc6sjRZxI2+ABfgShMXlkoX4jmjuGiOph
fM83rFIuAle4ZjHWcoHBEedHbMjKfCVKIZeTT7ZhXtxMUUrop1+GmpEh9nAJACHtEftWfixTQI6b
vjOchGjJLDTNizZOAq3EgtWSjFabkybP8yElem1DumkO2zmx7WIOSTwEVv99tLVgPEPTlAV+UpjT
+M10Q0RFqzmqFWk/xTiQEhK2aozXBeTf5NEczcjChhhPgXMroYt42F+bwr4ue+XJbT05ZnvoeMHC
76aS1C0SriedW7ewVcOwQM2ys6be8S7TOZs8X7XDWJ0HaV1PV2puMu1eC3PRHgPAAMMXRN8mVoDY
0MlRjQqQSjgEi7ea6IC3hPx47NW9wk4fOH1gnzHBZfqFA12oOYimUP0hDEtSpcmHK5ynBKs/dqNB
ERotwwBpGpsqd7HnYChYJTUm3aOpRsw6a6qBUfyoEVyJ35RJuVwNuIJREE4m7fyVaQRR8pWvLSUR
ugb8dBcEaJfPwMa5ctumYhTP+WjEycYkqcN5GZsIhyt6qjjH6DR1og43adHCe06jZtRvAW30ARFC
mG+uilTUpNfPtS7PasBp78T1ibcGHjUpytLJwz1ohghifF3JaKNSGZDHQUjHFQFYrB1Vq+Lxi9k3
gUFUoYXfi5gau3mr40B/BjLdylXm8LutZlHBZZjruKi3TVqocx2XGq4fAeD5sdGGulvJJoZUpwcK
hqKRs3lZGU0aP4lGZPnKaFEmrsgV6+t1T5WxR4IfluEmswqdsU1Sqrkm19n8ZhCEiinKw87me/TH
IsICxoS4GbtMrtDiGd90APYxQBzA4Tui6MYvXlC4zQH0j2o3EeCKkcSotrR80p0wcuRZVRODXeni
LURilsBUF3LYEadt2avWIIt8G6i0eybs2rQuwsnlwtPsOAjtGbPuqgi1qdw0aWl8qZQVDevSKj11
JiubM1cTEf1w5gaTTiSbKsJvquSYshGEzwDzMZzuqyTvpbuP2Qz3xKxoihMvtuFmSwW4vmuLUie8
Ng2BKtTAlyKKr3Pn2auGxBCCOEs9aMlSTW3Y+bkbkb+ikSd3EVWBS6BV0LntWQLc3PLDODG/zKQA
RI9z7BS8jCSB6pvHBa31hLj7eyb+6LHyxuAWbbBIFxOtk9wj9C+YbiB7zHvFnPne6Fb3bA95Mx4p
GiTPlDjj/DjpipieoK0dImUS9vdrgPb5G4YW4z5C/e2saGERcG+HYiDA1WPE+mokpfjrUA6xfjNi
J20f82rSb3VCMK6M2aB4pDTPmo/MQ8XVAHAgwwRUeeXeDpp09qkF1XdVN6SZX+aa+z4Qflkepg5/
/I5wXRGfV5GhP2uRboe7CtqFRorDEL6ZyjBQd7otyRC5V8MxwNZKKE3EjtHdGnGdJEQKK884s5Ru
PxIm3pLh0lviCeduPbns9yOt5mMf3Zi0V909GhN09PMK7E6xbu0yBaBFCnvp47rGZuEFU4T5UJWt
CbhJi4x1WrdQx/SUBJpN7irVvwb08+sL8gokEsU+GswNcwkEukDm2FhbLZlvIC406mujt/pX1wnC
9B61U2ocs1ZziEy3Iqb8OoSuChPM6MhqI/EBQqAN1WCbu20liBgLZnBWoUamjt+aYx4+ZcaYvlZD
LR6drHTJZTS0HB2EmRnMDTFrQLMZezWQKjObYX1L9F+bf8lSs/EesRjF4U5mfK6rseQoAurDFLem
QNHoEyNnJUcj8EyIilGTN76ug/dYy9puSBPA/BOsC8x0xRUpklX26BQZVt8U+t98LkMUY/dRV1Hj
VVXFKplGQ0bUF31Cl4GYkJnrRdAdVt2QaPqumRjlzwQ6Ro4Phqk/IzltVAeyxHXM2G6st4C7GqJG
Pa+c0n2Rj3P53tDunzgzDfmLiqR8qz3Hbb6REW6gfQLEZgNsK1NjVc1azSYB2xo+Zn1cWCJ9kOne
DbNV2+7L3AxHKJ8c+Ehc6pKAotzYLYTLMGuCR1E7dYzxutcNBrvrTGt8f26zWxr9pC8aVhXdAZbt
rINR4gea/dztrXzjYhrKv7j6XHoQYmAkMErmJC4v/g97Z7JjN5Jm6XepPQOch2Xzknf02eWDfEO4
SwrjTBqN89vUs/SL9UdFIFNSZUUgG2j0phYJBCKkvBNpNDv/Od+hwW+i7artgvIoBOme3bj69lYC
ynmme6m1PgeEAiCsCqivWi1jfOsDxvrvTi+UeMhG4u9frNmfuYWyJHXgbgn/m90kIw97Peidc4Zv
gzLi3FjW0+KOW4dWw7J8SCCsFFgGXJ9vGJP6nMlndkZgewhd1aN3pC/WsD/RDqQbt12FlvjiDoUS
jzPf9HBYRjmV8OZXaeyZL6aUXoiFymAfb/DL5Jr28rCMVq1FfPxcfjBu7cUuKBZ7ILZlSv2ka/46
EUAaYDEai2edHZUt6rVNqVMHLppXXegwjr/k+jr5x9rLt9ofI6jljiAicCsWCX08dsu4Edj9zGhv
1dIRwZvaid98p+yeGzNM9aHW3ipqmicazqWY9prOK1zZJpVGZG34jNfUA9VE5PoZyJsc9dzc40PB
8g24x5zvhNIK83l0Le1GdkPjXY3Mc/svbUDm/8YWS4Pa4hW2oR5TEwNJCCrS7GmC8lrjzsP/7B/0
3g7etV7XFf3ZEyk7220D3NHzoA1OzOMJRVTT8samzzJxFyAA/ZT6+nsrlglGRiMgo9BZtDx930z/
j//2Pzih/Pfu2/+1fus+3rPlf//nTxwv/s4/zLc+di4cQuiDWJFMztx/hGxs+zc8Lw6iMofjbfiM
1vCn+dY2fkPM51CLA4e5o7tRmf9kcln+b4z4MR15mwnICnz7/9566yEDbMNUjGc+erqJ1PzzoXZN
9ZSDHFEYb22yo4ZB8DPPsepvsNXfld1/ni+/v4zt8V4RFH3Tt37Vl+tgNIzVc4y4SGrvBOevjdlg
iNCFdvSyELubzKk9jnTexq2qlzs3F7A3CqN4d+eyv3ZXBkM8gzP3CHkPhm7Zj2HSJfJvzsE/Txi+
v01iTbwPhHbLZLz387cB8s9RwFbMGF+0OsxNWiv6VwNxGfr5m0hLGAg+3LIexNrfnES/Wwh/+YZw
avKTY6rY+Gi/vDTrKSX0pFLiNS3Kh4nK75e+mnRISENHUpnD2Eqj5nuVCAp0Ur1/afJUvdgDfWSV
28VGOS6nHy7juz9e+0fL78+yyh9fBiIElxpvCo/br5pAioLPamdwWjUHh0I+IpalV1Vf/v2XwT9J
1Izrb7vmf/7OpWK1t1WPDRsi1SnvJyrYnKn7t6TQPz4Mp3ykWO4pHLGb6PCDSN+4bS3xIM5xVq7B
rkxbDQkx+fjrj/Kzdvj9RbBDbNk3LiHMjr9oh4ksJj8osiVmOmtd4zdfImhCzYOpgJNYK6zeMgAi
9Ncv+rOCwYuygpDQw+2IeW4Lwf78yUyLCt1+TExKxKe3lr7qu9U3U+LXtXgzG1riPdi6e1Vhx9g8
uc9//er/5SLZXp0VBMcqnjf7V5clmJAUkkdgxu5Y3jlB4925yTg8/PWLWBue8Ad9ig/JaIUYAlqT
h48eCe7nDylaY+JupEJONtoSTU46Xecus2J2MMRzFyHyz0Rfitg26+66o0busJpUHLr1WkYlRL3A
nPu3Vl8K3H86KdPQHq3pTQx0lZWJM13SYiop6snyPY5RQrAJnwhsEewvAMm0DxorEPVkHdzPiYR4
EWqFrg5+pZw+pDw0i0fHrckHmvbohqPQh6eBfG7cQae5qM4p72dLTtATOvdzUTTrAfyOt0vskmSj
tLVPHEuX/cguOqKkzF02OwE1udIdz5sv9rrscndnLYu1d1rqsyxZfluEar8NTn5tlXMCLs63lhgO
cRNjB09uIH4CdLLm3LvoUxmcLcm2hE2rtX5d7ZJuVP72OU2m/Elx/8tw2+8DnxEueX6+KUJ0bWt8
Htx8AoJUv5A7JDyeyZI/M9veVV5tdY4ulbEDhGTwcgtB7VaYyV4o1ULXqmGPlsv44loe+9m8CiJt
Le0bXYAKxqczru/CwJBkd0qB9ahsi+mmna1xNw3Nw1KZ46sCFBGDvmupm/Yw92TufITRREVyU0KZ
X1p5olDQOnqcy074R4tD1zgaFdj8hDs3m1/TphtjUIg22NlZHPEuipCntHHqtMY95TmnHLaB42mw
h/bAU9p74Fz5RmPWekdeZg9YNogaV+vv8pzgtph6N+51hhqNXeiROXHsGpPHZdAexNAv0KR12PAe
EN6h2a+ZguXmGO+kv2Ai6ZUOW6u1jwgc5o5T2XDVzzZsOCjqMRaOY78U8znPtSTWZKPevKE/Wi5S
SjtwBbVJSE3fVcrwmbk+VGCji1ShX0CJfQyV0aNxOXdZoR5yF2Qg1Jf2FDQiuHM7vzo1mm2eaEK8
pE1xY9Q5PSCeNR6ZOL/5+bHJmy+9VV4pbXiuRc+QaunPiV6/Oq01nnzBN1YSaoyNyiEdKDCWTinN
8g4yPHWmBkXEonOGGKjgGo8zFg6DCmRnbcOmn/Owsc1HjgXBkcY3WH5DICLCgMPeJaaWLP29vwCz
sGtbRUVq3ep+fpOtkxkhHVTUINZ52BYFMGYTA9ONnRgmKktwUn5mRUNtrg/wcsxTKsfkjoP+Bwcn
WschL12baTrGdcGRa7UH/DJaB/GmBq5dVcv12C5lCMELGGOrxiPQucsip6O0588KVtbRz+rXetSp
uqZKIF/re622fIp1m/EOkS/4PA4wO3O9vJV1H9zVlUMx/STryNC6NTa78asjtXCxNkC101KlNh8A
AX1NMDeHSqMcN01ahfoCMbRfxVNj2leNM5eXpOBLC4y3MQNQ4ZnLe1nUC5xp/2MFfGUoA/wKuxXq
ZM3M7B/7eQIW0KxdTIknt5ZtV18EGPbS8i5CtvquCJpXo1nbF0rGv0JjEXEzpWtUlhrFjN56o2bt
i5ZiRy63XF5o5dZCOZ1dhe1EQJKrCr1Q59LqOfGQJ1YfyWJw57lbmDV90yjfa5ruxc9See16Zb/X
KsUNui2Ci3MyKY3nXDbnhyVzylB6waHYYDCtq8X2vNzTBHkyJBQ2xsiEEpfvt1N5N+sgFgBIO6wH
8L7TgAVcUZrW9edJ5h/oUOfBGzjUiWGloGB5HyVNECuNo2HLT9y0wwt+6y4s1PJ5CLybYajqWE5B
Fukdva22VdsfbgUAtSXeccr09KlW+SvnofJvNnJbxP3XZxWReZPtLuZIYwvV/fysoo1SLyTgkziA
IU5X6jC19Z6S2e2mcBIy3ok1l8NG0OzkjRg4oh2nbnGHU+CO4E7bopL0rjemTPbkQtMHSq9qoqid
Cw6HntHmY1JD8E5zI6R3Q+l1PI399GlAPPpd2BLJ0tA0TT+qUiJ1SzUsbwuB+A8tW8EvqGLZOm5r
kVR7MTjtdZD31buFqjPEhFod5Ga231lbVuBG6DZFqvN8gvSlVrwPdgu1ilRozwvnaysjXc+ZdEAn
oxNgzObqg8vPvO2hA92hqMHgM8dUOPuFpu07huE0q1eA3cMx0RF5DST36pwpZoRopWmr4DXOqoq0
ISluhD37D3rbr/nBV8AwT/Mk5vdUmxC/mGmv79NQkrsdPCdb71Pdgn6iy64Ffehz1ooCe5Iemd0J
JUiwLWMcU1GvuQf433wBwCjbfTDimIqmjmbhEOBTdevbVNMwB6oc4uhg4ULN7Is7304sni7OSE+J
1HwoUqI0gyuAU8jarjnPgOTJAwAiZaQ6RbKfiNWTDhgfLHfDvGUl/sdwMon0MCkMgAsSSU7Qqoqu
oqc1h6+kuR1kjt4E1n62dG8K4s6aGAdVepbn+7atoRMQWi9eZg8qSZQNI+QYrad9PvLMHLtTwvQi
31MeUS2XwJuDat85fXL0qPo1dqYOwD30SAeAe8plsBzLYSg5ekk3/6qLxYQrkgvWLNdjPuF49ZhG
ZSKkQxSZYUpEURqYGFWy3lcj1FOznYlL+lQbsltIK9s7mFAM5rjTwRvxHB9tOKi5qNwj/xvfhqUw
3UtWzVLGg8mz48Zdtaq48pzOT+awsmu6mkt/JBG0q/W5S05cG00RjWpexgikZnbKR3NcnwN/1KYo
4Ij6ogEUtWhXwvocZx6Fy7kr7S6aS8OadwMlEGyXAnY2dHjOA6WhOmt04yXzIzplUUQpj4c2lBi+
kbi5GO6lyawkEkRrrA3o1fe71ikKa7cuyojbbjUF36JgJIBjpmOFl2Khnr7yIQAseKUeISX1rym1
N/cuo4BX/i/hURdpXnwZOL29y6Wc381FOndc953coZk54NdMb24iXeTjLRU9NVjgtcKVYgxbx0zr
2t5nIanxDcc86BgDTh61oqykmY6EuRIoqUa3v2R4/fi5IJx9URkAtEhLBhCoiuL7NK7g+BtctKPz
kAmvo+ua9tAWfA/hiz1ruufCsxP5i6ZtozgHq2DGIXMdr8j15++agvkXza7JM802mL1xIynt2Uh8
vgjiQfNISEdCAGsqSr1DTTTAXnF3FbeeMZi7WWgmtCr22ld1wXyRB9xE/bWcelroKwqtQNwRO7/u
An1x9hgEYBeVdFG9TdQycL2bnoJO4xXjbSOKCSRAFpAeV32FpGknQwa9t7CC11X38vJiuKs5nHPm
BzzyVzdNwwDKECybQZ9P7FT8d8fu5qctdenuDaPUFQ/u2ur3rBVg2hZU+/3YVO3WypuvrGJDX8FY
c1eQlGrxvpbEhuBQd4u8IA1rNxNB0RfiMKZ7Drg6stjgBwNRBJa8PFMKG0BymAWyd5HNrEYL1+F0
rI0ucCJn7aY+htG33MLrUjDhlgKYvtcnJdzr0c7ZrnDPhCimWIeWrgS+pzGTWam0zmC+0txuhm3L
OTLqgZL4oQoy+9FyGFXGqJ7qboUtm90aBuXHcBLd5GZ0ZpDbFHtleqjo/dXBKLAhZYREZ3rcInV8
CiiH/VROlpbtxkb6WZT6MwA0x5PTrSuX7iMgprAxEbdSNn3pGTXMSf6aiBSiOq0S1q1tJ2ZHj4ch
PlwukRNqNKcJ6efS3wVolCq0A2bjO2+FWhm2Rl2XO8Psumev8YA+S8eea+JmWdFdpD7pjABxrX6k
TauBWO40ezNqmSoK3FrUoavNwUPdrAQyW1cytmAOZ15NzOjufUAUX1qqiB8hP+LJS/xavSe2pp+q
glwZayozULpvHMwVHZ/sszanq7nz+lzKyIC58bSYWZ/GtNzhX60n3sZpAVQNI4F2HedgqD75YsrZ
Zm7lNlNoWTCKe7/RvgHegGJBdCSwohmMx8EHpz1HdWs5bzqOgJ7J+CBeKpZ/YiY6+I646yjrDms/
WcGhGp37tg6ifRimPgOu6jSCgwO8fDt0qYJuQ0HLwxR6i8HzCYMAnQyTwVayXBLWsclS63iwZ4Y+
JaeIKUqzuRUnD7XslmqD/B5OvuRh4DTgWmq6mcFtFYORhqMxsLsQ7GfWU2GP5bsl1LyncheR2BQ+
TycMWRNkxix96hkSsNdyi7InwxmQDTR7y6hOqdJGeKBDS+n41jde7tYWPYmwQbDGckmnT2amUaKx
UUMeJtYxLqztcAOV6JOJgv3Qu4M1R7lfVXcTbexsOni6eqHtYUAPJ5dzFIU7ZfmRjkGWMcqj6Sjq
VKeeC+X6t3gYbAsYUIOK79fpmIVZMAGtgQVW3ptd4QHom+feDgOnaTjUiASWWjGnC3MtU+HHY3L8
0o89h5vZ63msaxoWolAbx1KCrlAy/eRWpc32P08/a5XhwpzPtfFSebBEL5Puy5sC9eKhAzmXx6aZ
AHMDsTNQR0CwNdlXo+dQRTKXjdyJIPEfeVzYuCl9oayd5qGK7QGZ9kDVtQEyHsFm6JTQsd6BltC0
XdPn5r9wUspUBEBvXZ9UYpk1Yw8lzt5kJJ9Hs8mLncUDiak1D8glRr7sH1uQ8eArKXZ2X3zGRv7E
r1OvU+znI/i1VZ/QJGaPWuzeMJNXp2ecfKmscrovB6cA4sguYghpQOibyJT9yCXNTu5gjYHU4qxZ
5GfLGzNAvfmyBNftpGDG+hrxibCCvrSdej3zWlEq4ESkw7GBMGTUy73FvzisFWLPvjZn+djByOOg
kE3pN3y0PAgnUE5B2KTMVdildO2wSzRodnGg7PJbWlD7AnRNCpegYwlsWFR9e2v3hRrCAuB7Ev21
+PQ9Jf+TMosNa8sPY87zsdb/6lomVjB7JiSCGGtD/QkHGJj5zMmKBfpSWwLHtxnqO5Vxldt4Yo22
7+Khage5M+uR26UMlH+SwTifulZjhuyYdTEB+4OxEGNGNr7mGYi77+/5f0Yx/7Hp4v/9LAYwbP0t
+5GCsv35P2FnhvMbAWAczTqeOlQKJOA/5jAY7H5D9PddhO7AhIfCf/lzDuP8RtYVj0LAqdCDdbZJ
un/OYfg7ukUEO9gIDoDQ/H+vG2U7Ff5wlRGBwfSGoY4sLwMSZkU/nxrputNT25jAh1P8DpDnSeuK
JRYJWqUbLM8E6KswyK+K8dTqVXHyhjE7rivs2iB/++Er+xe6/y/n1z/eSUD+ltnUJrr+omJDRiqq
JMmqU1tMJ9ZEbk7Tzj7TQfB3ptdfhx7fX4rvEECFyRBMt39R5SUSnp5WQ3Xq2U9RghjjYrqaE9c6
Wl1q7NuEE0IB9fwG1yrgTNac2O3KfL8iQR2NQQV/o6X/IjNv74eQH/Ky7tqkFNztv/8wJfDohF2I
L5SnpOEUJpzgdfKrTYWzT/gzPAoKqWnpdffpr7/x7WP+8tv/9LK/jEA0t7CMhVPCaZKUZdaO04VG
wbPB8P37v36lf/Hb/vhKv3orB2NJy4KulVPK7koT2SHJEZeGlS1u9refSt+ulH9+Lq5i0go+CIbt
y+Tn/TWRnHSEczazy4mooY5RpfCiiaqWSHL6bzvn2aSNj7X+dw59TqPFojjThGnGve2/mgvstGqm
vtDfJ35rxIMdQUoWp346lD0jFgxexU3asJm0a1ogBLu3ZGmiSdeahw3jcTdQqIXsZn84eXor2QuE
TW68Qtq0+AXZBpjUJaTjEw4buVeuesqpc9mNgMfiKu3GyHB8kvRZ8pkFYrzfOLLwH/xdziQgmk3/
JqGTM8Y03Tx3vd1SrTHWn02l3VB40pwxLnzSFwZ3Tj6+sJnY2UvmxZ1pPhoEbTiciPQaFvk1ns2D
qioesik+K+FM1FMUZ2NgOGVgUsgNnoMtNgJMX9yIuCuf3BLCdt9UU0zPvfEYWO2FzWFxO1Er0Fng
18uFLROUr5ADz8gust6rrP/m1+KrNGYEamD1WElD7i/QqVr62V8BIY/DnhrDkITCFHXWHPtZ+0ST
wKtBTy27T9yY+qFRX1wTetGqZckxx8p2GhrCdEJXTGoV/q8GpKedvcIPvoWj9q3Iae3strI2f0Gp
SZplN0kOeYSxUbNg1bc1tMB8sp7YJh+4UD40+hfh4qESDeUbECikFumHUy8Pq1qDqBoYa1XbXqFz
RXXlDOIVwq5+GBX3S9fj/KZtIg9t337sOk6kdSZvlPBLdH9Hj8eiF7GukjuTE1i42PyBxn32DK6L
YBkIBmWV/9wProqhJzA402GeJW7LlmI5eEHLmrNafcSXDuF99CgrakzzPPsOHDiLDLC5ftiQY16K
fHpyVnoW6w0euRD1AEmnKM8YKJ8caZ3y5iPnlnh27XuRs+eTSCe1POWe/DLn8YLIOxTLfWnosQY/
IvVS0BFpSs1d2p+1SuA3ktklNSig8BKdGtQJy5V5D4oYv5rybivl3/uocFDZ8NeNvcldA2G+zx5W
6kuXOZsiPEpHjq7PrtA/5XDfWJ131qijiCAB5i9+3V2U8WgG9UnMX0VqXpUm9RQklcsxbknMlNhg
+vpDt9fIGbsTtRrXSFfhUr4R2wdxRzeprh2F8Yj9FuXZjrfqBVQkEId6OHuvs7GtAIyqZHKuBn23
lEOsxtCnMCJw2peZ5dWndbTl9hPNXVbvMYHqjnuuVHHglGBq18TnQ3c4WHZxQw8PkGGfcA1S6kH4
DyIrThZyvL5GOmMrfX4T6jDAzpMMXgZ5W7Tjvtlw1vLN8Zd3O31vh68a469hgqSd43n8in6JtHEn
jKc1RWueo7nlsjXvODXxjzPN4e3RxVcsvuY1web093n1QpHt2/4rId0oHaK10i49DEK/Pc/VQ22x
cceVPI3YcSl7JjkIzdt2+5u6c2JL86KZsR6uoF2adns0plgLXtPhrZwjz2rCxezOCdz1DEPdLlDz
w2zXIbbxMJswd+KoLO3YYFiTFjH6RrSVA63LoyajxtQvtskf2Jxt0qYNmmlB2Z5zi0oDwSU8VvtG
jbuhSWn1+OJUNF5adF2og7aaOFztPR2wtyRvsGnzDTNr6LsB53fLFA6X++Tuux5NjAAfh9pQ2hYP
kiAKUG+KnA4G88GRmFDFI4BWRhV+5LbtYdLpgKAmUspx3y4jDOmtPeu1MtZ4YH4V5LHtrnsjrc4L
XHU6lwDyu7vWXC6++Z51zL1oeQWXOdD406fGkcapZxfpxK9tZj/l526h9cnVSdpeLVV3cPR1k1e3
4yuYdM5SejwUTQR6+giIEG3sbs1jjOMP2HHxt6EP5GZsMqZCP97Zzvs6Pbqps60p1zV+Mde+zc03
w6CeCIS04sJvigd4rjdB9z5tTkWgieKLAzQ8cLvIRkjMGy+sZ1RUPYvGKaHv+qYvh4NZcUpyOsdi
QQ6SndzetnTK4MAGlx8sdyiI6sqjkesn0sNy3xjZGwRwm/agHNERD+e+LRUASOG/gnZ1d1VvLKEF
+7oYx+upWjn3sWisiwERtmqeq078LqueLsd0PWfl9DhzjLkA8rDooCyqczt6e2/8tCT+75Y53nVG
RBTmQJEZnSZad2lAZs5UkrRTBfpaK78lKwtQ3rU3PLMudl5+bcbOOGb5cG/K4qpjqmgoCUGUUo6/
3sAwi/wvmwrcIvbmSLF5/Bm/+kUyg6E7Uqd27KHV45mRDzlczsCoH8eqYKKarpdiwKHdkXKHqgZM
yY4aRr+XwKUzxbA3J/IsqeTu5/rWXzRcqfI0lopZiuJZOcIyzd/xy1NI17ip+pqskrITZv0FDt9n
zvLWJ6m5L32Sp3HAfWu0X1sgF82Ssy/oQ2LASA0waWttvknKqgOAal7bOa0dWva7YU44JFB63/l2
PPl5bW8ZC8dZT1Wf3vBWFGUetqLXinrQq5XjZCZeBAkc4BOUWAQ3mmbtRkO/mmyvCykVi5lsv6w1
9RfIkH4IqwOp+LlY1a4ZAQMjK340a8kjqxwfDWPuLzZhorut74t2GMO9S2WXXy/UB+90kB1h+n2q
k3bLR7rkzUu2NPuplte96m9MyyvuewKnEVbm18lJTC5oH6GO1aSiYSFsaPvIvxfyIQPpEy0VA5BY
sm6xkZfDXeK1T2Dy7dhZAObuck9HfVgyWPRB5bHCm8utGSxTSLpJ7vDudqDuZ39XA924eB0tVKAJ
tSxsg80E20ieu2O5FSmvb3kiHBWOMqmP06Q5FF6QqQxMda4HfblveuOlMYHRDZ1+7uxWu2Zay/Xq
ixtqoppYpMFXrxMLPV0VtHjZ4mE1OYLlC9uSCuTtIZgW/8zGy45k0tSAnTQRVVBOaIpla9aS6Dgx
Ij5ibu5umZMAGKhpqK37L3nQ3rAOXtH+/bSsxrnW7RMe/oJi4erN8vTnLu1fhdbaO7UuC20DrjpZ
Pbd1YZrU++hyiOjfM651l/rFillWSENq95Zg8hBhMBv8AnPLuLpfVu2+DKbhS18042NtBS92ZWrM
4HlQtvYrpg6GPL24K3rjanaI8tTl+L66cAhs1eYX2hy6nTcmt6vod9hrY1IRXFDo7fqAoQPS+7jL
DIxnvZnSDw2ZE5XsBd4jOwxrfKVlTdZvDSknetlnSniYzxbBmaIhwws91hPaRTSdzmfbVAPhCmYE
4RLIQN1r8JPljhPeF4Q8nmimV03fiJ3Ra1inj2traFwKBG+inCtGp7YKjkFxMGT6pQi6LIjp0/40
9EP7Xuv9uzO3tymdH73WBid3q2DKpQa0uRoB6dmDfXLUWz2xPuxovlloZOubm84Y5hdvNs79aHp3
hUGwD5l0jVq6tFHOAImUl0LGTc0QAtrVqR3r7FwnV8PiH+eSo4JmXxsapeZCowyDibcXKptIjDlC
7fbtN7PPu+vNuIULaYm1RMAwsrGByWsK/6jH4IG2BoeBmBbqmR9t3htu7BNtGmXSnFXQkixCN+V5
WXqkqaxLxb0fOL8b+Z50FNU+o/1h0Y00wSUI5MtofDSKfz/vmTQSH6CPcm7imuiNI3Fe0ylWGC+t
FWVMFMemxaDhQRFJQVLcyXUJG2Fd1CrvTEaThnc1tS9yvLgLhiR2Ebb57k93OqRwpnX7wEGoU9l7
QWCj6lXkDF+GqfZwUfdAILRPkhu2HtSVoGE9NK0iEuZHttbnJh2y0EhtsT0ZAYG7rXtUks43Wuzg
YYLIYnhybDJdxqCt9zpam9/qcUDfiz9xRipfh+lbpS5Wj0Uq64DySAZJrFwjzQkQC3ZUZMWSWqih
7I5O1wSHbU/FNjoC6YAR/SRd1sq+yr1Iq6pLn5VH26aoh36tzCZPY4VTYlO+ZLP1LvPYXas+WtcD
hX8eS8SQ3+atTdW3E5YjYW5qK/1vw3yV1+RkSmmXB5jdtFGk+U03U33ANmyWXuwGYMM9Q7tLGWHQ
Ie9fz4oHqjBxBCTVt9brLBZMTEXOZN10tXGxaS39/tz8f6AI/uum5J8aEv7bHoXt7Xz5oaf5z7f3
/7VPGTHlLwTDplfDe/3+o2S4GV3/kAzpU8aq7GMZhXkXOPBw/iEZBr+h/JGRxoaNa1ffsDz/4CZ7
v0FFNuHn2Ggf5GkRYf7UDKGA/0ZjOUoIfwnfGk3M/4552/gDgftPiQXYC/QcgtwmFC44jRzV2C39
oFhNfi/0rq+Y1XXrPHJ471TxoaXFFukmoqOTDSgEpXsJLNpbjSyAG3DKUv5wN7V5lkU4lhYjaljc
GYDzJejXWaUR0wrEJJI9ZV+M2NPKLGlqGgSLug40j2LNeVT9E04DVz9ZaydesgG08hGHSp9cMyss
3/WJbgOOvSkKRqWN/rtlVTxe04CNwOyDtKcrHjO4Kl6phXL27uSSTSrS4rM91k4NKrz6CIKJefSc
+ZHPrXijiSB7TebECD2Diks2y9aLVjvlW6bKOrZpZL3ryowJo2H0sa3PBAttxqcoHeDm/WVMqAPk
J2WVdjVtx6/GgFP3sCEOFCR8MudWkkrRcGYwPxP3wyz8C401TCrcdb7xqA7lIZ1TuJhzzI4N8lc3
BgRBqApydr/qUn0OTGHsPJ3cXDJ1xp0Sk9eEHkPvfWOvdQwLeuNaD3I+rH1R0WspE+OsOwNW9tZt
/FvlJdmHUesGSln5iaa59FSns/gUYKQpWZJ8Ypju5MfLkvlPDPH5e12FJdbxk987v/1cdbhbl4EZ
IT/tcFY4lGH9IwJtfNeT5hrloRJt8eRahFamJkqpDKbqchUGXizUgtStcWUR1rr0hEYP/GBb341S
T0UvjVuof9dZUxBCdAo2HH4X8LTKxPO6dMmFFlWm0oSEqq8ko3EhdOV6NKwt+qupMr12oexRTeR2
zc7LEU9S3htLveESslHjfFYev9Zcrli7mjZIT0OCzQI0tPaIJ4oNojLsiCIKptU1elLAZGhPcbPc
DYvunJOSbXfuj8vewj5PYWTA66kb7HfsQK2UlE+RHwTxmZOyFi/yR+u67lYtcotguQqke+PI2rpg
yhnDvFzoFFCdeehLU1wnhBI+AbmrbpKmz/HOri5bMIVejQQ5HmYLj29ip/KZcJr+sLJ33MnAT78o
VclIrVZ+qOuG7uFaz2+ky6lxoSGr42u7yyiG5SlvUiGirfJcL0W276rqai2q9lgLA/nOH5BLxNRi
5TYhmsnCZHuzWZdCSFfUX1Cnixi+UFwSpOqTjUv7QWqTibdYyIOZLU9mhihgs3BQSkFnaASp7zzg
Cbng2W6j2jSwWnAu6QmoPSS0dS14SQHCNa1bRMzS51u/ntOY8Hke6XhI8K7rB8oIKvxdqIojjWHX
iaEFt0rU602tkdYUlqMua6ZjSWrp6vzaCOayi66mk5JzdpFZ6u0NT71iS8GTKAvKQrylvs4Ntp3Q
OJ4Fh4X5IkRQErvCmObvZ376s9A1K0PBWNrTIuxPdSIxxJDv8/bJIObXfiUGuG6S8CL5ydMsQT2c
MRcmOX+Nqnd8CTao7WYV3Fvz1kWtO/SAstfi9DGRMsTfkwh8ASEmzfyUdK6MiE9usTMch3Kid6qY
NaqjVGGdG4N+Y6/7yq72g5CYdyeJz+wrTFI7yhYcERLHVc9zla/LoQtYHAM2XdWRzK7AudCTGxs+
lEFecbvB2ILS3O2hdDr00diRwrB1DEa9fi/sRcDQsjGd5bZ7nTCLpueTcjMiaJk0HjwVeC1qIoak
Ii5Gz7ha4aU2bLWUrUJR8dPdz0pgVzMEEguB1iYCjbe3muGaKgrUWr2lWa49lWVxq604F5ha50cT
Z9PBqCyilMszSMfz/6HuTHIkV9JrvRVtgAX2zdTpbfR9RsSEiMiGPWkkjWak7UbbeFNt7H0sCYWq
whMeBEED3UEC9+ZFhqc73Zr/nPOdwXHTkJ9xY3MzTrLo2/cZIFEvLiKfTLDtAsFaz7gk7nK3zXCP
NM/SY6y50JHTNzgEN8NIU5wmxz62OuPf+3ODgB7TPOmXzzbTXCsOPgbj4Biyj86oTr1yb2OQiF1l
0rhpD15bMrqPrwXFKq0PMrr1rrOlP/UtL9qMJ7ABF4iLp2Lq7mgxJEJepYIq6jZHYM4M7irafvVM
ELxgwcCDbdGn4UiEf7EIbqrTdGUFwbBzPMb4tZU9edXCcuCea7aemcO+bnpctuuD3Gpupe2/sKQl
OJ4cRfw0ZERYabcs0qirlyDFnEgFWqtBU84CbkNbPBKp7xiAdfeD5930efVct/URY89p3GpRMc+5
58DGHw90o/hlub5hREPk8BFHiH2BNjhRy5mFrxhdxuRAJuoV6nBxbvAR7arIc7DBhqukOtoYGv3K
9hgkjXWQZMqRDaLgEMjkj9sN7Um1iZ2azrnp/PynCFlEcLAYONyZjxHXYEBd9He2VPIWa92ULvPo
XeqhyO7DhXnfEEGc6DxqheOkI3gvZ8IGYXBMKv+KhbDYMV6hBgQYAJZbwd2kOOciuafOlRZHOVNV
acX9fvByceizaDho3ArvUioGLP2tUy6XiMzvt+k8vhHJfesZ95zpZDzmfv8c2NlzgM045bjyJUl+
7FrC7buggeYM0YxSAnEsmuGoK+vOWWxz20SgLCqcDIqdkLuKh+WH5QPL6A8Er5yWw+hqXqerPJse
7dy7GbTLsqiaczx72S4e7faHbvtyz7lBM2iqu9uhW6MvDU7qqmHCeQIaMtGvBovx6A24ebWcnY+C
cjwRsmxPXslNL2oTDj9KxH8mR7g3Ydu2h2Aoa2a7tvWBE/uWvQOX0Rx3VB73if+bGMYVaA/3Ioe5
O7DqadRA7vog1T8z5caH3J6pAMSVpLG+Nt2JXOeHs+TMPKLsmaiHS0cl612I1rrpFMwi+hFOqfb7
9iEEz7qzZ3msYIenpTA/sqSlinJs7mvsZUIF1qc0E6seqVM++xulDTTGabwobX04FNHFTCTSIp6O
xQIOtZq8x8C07l1beTftXDIqdx3rhIGOlcK1/kxCg0Iw+snY9dOMfMy5hACgI65lEx6tud8vVAf9
qZAOU8tY4T7zGAzkJfEYRYKfQWa0B7BOj55aUcRHmezkYK+vE83Fu5oYSUoXBBXnjvcR0/UVZARt
h7aKz6sQ12Ek4Hy0w4+wKoM057K7G6sIqTNrx2Moao9xrA+9hhrgUdxSJd1cGSoe9wC1X1yXQ1PY
+l9ZjJBTDhPOKGUzjFfUAirnqZji+6oKvJTCHme9GYtoesCuNB5rJtIHzsDoG5kVnuq47n/lLoCR
1LGL9dWx8Tal4ZjlX8FEb5iKG8/syrydGMhYNFpgUnrsecfQHf3BTq3FfnMz+pKRIj26flwC13RM
JbtZD8Y6O3XSYs/K/fqcTYG1l4SJxaHkM7W5i6rVvmrw7qVD2yIkrcVA12DV9d5jR7jmkwQ8P9A1
8X1GJ9gt8BQUEmgLd3m4mAcpGuOd224gUS2asLudVnf4tKka3OaMzgVH8cxutKjLUMBZWd0s2HEW
iG8sK2Lk7xqe7ciqvVMbi61ZjD7CJareq1ZiznJxCZ6ANDnITLn/Pq0DR5ymoS9WBgNjjXY60GP4
YArGG8GyfC96ds51tSzdQy6lLfZBMcbqzVliqzoJmUUs2hY3fjOO03KyVcVYZ6XWgIZIKwhRVFdb
YXynnnE6VUtvHAg0ZjpbydbD5kiY9Oj68VPGZFifk7JZaVCfl/GVyDRfmEB2zheOp+Kt8TKjGAgt
wY2ICkvjT8N4f8Lsm4+/PKCw4MJqiw9/dVAiDt3qV96VPbdleNv3fddds1aP1ollvLT2Ft5LijzL
nhvFGvubZU5JW9JUhrVUnsbQr+yjiwc22PUlRdw/umWIpydICXwkxTIu1hNdNqM4+07ib/DbDjYI
X/YwHA4LEfPoysylcN/rRTj+WYRxaSHGZlGwB0ExfdL9EGM1a9sSCL6q8oIQlTHug/INqVyKdydK
M33Ar1vVeljNBwMvUPCFzQs7pcYp+Kaiu30ZXGtUlxBUlaKPrM3cO66WbNMRUxZ9060zs8CE/OFA
fds0qq9uhrK0VdL55WPRJq248gor6C9m9OLxrEpSamYlSHBVq1rM1zrjgO2NLX8v+ix2Bv8tNbO5
zPdjZ3F1qfry94rJiqGpU383RZfsMXOqx8ySwSVeO8bbLVIiFL4SD21oMXTG/JmpsMBrB0VoHy9W
8UCfbPNSonQ0EW1pvnOJA8uQSjLMgK3J3teR9do11r3XqqNbO+El86boDEN271VTT2W62oq5uL/i
G3ivmpho84zZvW95eupkPkaTMzzN5TbjR2W6q7Vq3xG3v7Jpis9+qN460oFpa0XjHoyZ80CTcfGc
2eFzw1gdYFT7SrFef2iJj9YknpM2T9Jq1g+y9PeaoN7Ra6xrpx4zXq73MrnUNPtig+U0bxrJ7biW
S42yhvvT7v1H4EYf0BeuuBdk6Qbh31miP7m1/C2pel96rEY6weBc/chmKFiIwotkYlC98VF/yKF4
KPqAC541fDX9Qy/rS7ANuglPteFKV1kbnFU1fYQVH8CSIEuZvV9EqQo1JgJSe9UgWIYK682lKnqY
7GOhnPs5gdot2+4qS/RvOxGkhWBM3bnW9Ow3Bmi13T7kvn6qzXDrDKjRk9p6dIW6XTKoTZH7IBeL
1JYt/yQuo5ChvqqzZb2BPcQpVHF87wn+gq3EUKAeTd+8o7N/ch/XZ6/OLuHgrWkUcifiaxjaArvB
D92V53b4U1HyEtIe2SAA5sj2jZyPLL4q1Xb42UhzXRBD2eHu22dm8olCVifDBSNv4m+58n4E6wXM
5scKpaMjN/qxFtOSZrqkCS/7aOLqp99TU+zY3ScTj8s6ksVkkdy3a06grG/fmBGiWPrqNNvRF/6I
hiQlRZRjWOqjsrVP2qw/j+yCIpd3EeGLJVWu+ZI+j2PZVbxu5ti6Y/g9L7gnBjtMCc94FFPzkl3+
JHfqPoDuojJzVSWA0/waS+vYy4KeAhb0DZxxvTT2TRxZ+0qQDLOMiEFZOLh4be9JR9VrVwePU6VO
A76lxxIvahrFvMtxeImS8uJyuo3NnBr+ey1Ii2APfhbWdJa0QIuoow/TfbY5uttLTjPx8oY2l702
ODIIUZNvMXdeUr96ttoLGV8Vyr7gCT+VZqRlbuuUhb0y4vxcGI/neupAxelrrLxnOpKv/lp9NOGI
dqnli5uD4+eXLume3ZiwUUbi1xkZlitKrMiMX0nhnOwShWayXrN+7lICmL8Xf/IP9QAlyvZJR67d
IXeTJ2/NpnOx8gVnnx92EarW4NS4VZlJNOv4EBsrvlfhcM/k5MKQ5r2ayAFyMDRs0ftY1tld6fnz
DSoZKOi2/xiL1btOhNudAQ/v8b6haqrO2VfFqvfVaCUPeOgFWRBkV2FPIWGn/m1ZHA88H3YabAf1
3iPE9NgUOTxRV1yXxCNOo2zWXU1gsWntZ3RknL/Wrgqn27jMXiBCHY1OkifqNphUWLXaraQHF3ID
i5ecWuWBLJP+lRH+lRPlaYCO49fSOjPSsZGNEcr94BmSzGX1Rcrelu8Ha7g2Q+wf65UJEoOOx8yb
rxhnce9mJnnGO8TNEPNwpc5B13anwY6OLoxDLE3Bt/GL98lKrqJaHJgw8UUpIyf16+6OiGI62sll
wBLPfYjUaxjRWmwOCJkcasSlirHrxczyF3vT9+7Gfrhp9YCssnKnk7Sl+068r5Mk7fzsF86gnS1Q
S8USc5qg4jFb1duYC8wL+Q9ioTyx02liywavkyIgE16D4TWMex1AKJKc49vIs27doH6iavTYoDms
8qkR0WUc4lfbJb9nWmL/w8FPxgu+pXPTcUZ3OJK69TGMZvwkBi5L1HsJaTgU6k4ZEGIxT5Suh6+4
MId8zV9GzVW8bCpCKzlCdWDVIp3s4Uw68HfXWmfjmD/xWOIzR32qxrDhO51tPwApWS7qpYzUbe7w
0oFubTW4T4WgHzKu4sPUBRu6Rg67Mhp+qaG7gnLzWVfFbaMz/ODLPmxgsonmY1PRg0xwWBEho5iu
xzamH6h3OHSBvF5RhzVnjmgmPtr7bwuUA2JK5Y+qre+VAz5ynq5BL9yVlRXdBi1rR5AxxBjrsMPB
lB/CNfhYaRGpg/GuI7KxAzMAL85uyGdIZ5Nr3gR+CrvnKD73H0zQLkvYnv6aAAIxSBFXpm/sZLLT
IWS462Km5ObqvuZZv6eiDvmIP2ZH08It8MGIfED5HNvtR1z7yZ5wznHS04rPZAPLesGVDDrwQ27u
0abbfjUOKUiSfxCb5jm+OEXFMNXxP/yFA+UggP80qKUYzbgKrkqMV4Is+wH+c5Ey0Pue+Qj2RBGi
Ex6OM+fBj3qyaCZH2g6bIdtzJBUpucLHtmpe6XRN9HvCNYqjbOmviZFH0zS6GfhTy55+8WWKBj7M
Mw23VmM/t1NBqe3BisVCDj2NaAknvKuKrj6auHUFQb16pKzXcrKnqYihB5RxX/a4NUxdnJqs8l9N
iyOazwPu+cHXofPSioamAUVbHN4GtxcfI2f1hgLyaSZDwZPxixidVse6lsGfspPRE3Ex/UQMqd6q
U3Cz77DEQcGe6Gxhetn4MzNNYZnpEOaj+ADM4BA8oY0E5DITEXa6Vtd3ptLWE+xH8U40IMI1SFIC
+/xarO80biju2VOxlsc6ZxYPRYF1Ii39uHx1sQrXuymbPLGTno7ClGJWk53rYeBjhPjX8UQIn5zt
qStMNF2qpMdMxseOx3EmMMAIv4ut07L27adb+fJRx6O5x4NJ/TjMh/A/atf+B1S4/20l5CE2nf9c
ZvvYHvZ/8OVv//+/i2xUkFJFR1CawAeptL9KWP/BR6KfPMKSjQDHQTSA1/03kc1x/xJxLKGFfMtl
bEDjv2lsjv2XxAmIFyWoa4BJnP8WH8nDYOREW+Ma9ygUh3/iIyW9lZOfidzd4Oj8TBUqmwVznf+f
q+kfPE2R99efQmNDiKWJ6gab0MLfq3hDVRrm7/wUlqX1Js8nbpsOo8y/e8//H8Z+NMZ/+jnAfBxA
AcQwI5egwz+zzxu0Gc/VGFNxSCHYSIw+zl4AgnyIWeCm01pHmFzqmPn6gmU/zYWsFGFqJR9EEk4b
Q2TuXrpVl+EBB5vT36osd5mR1/bmKc7HJTqS9vQ0zVB9CShJZkQhx25ecE4G7nzxKxKs5BaW+eRE
fI8RHTGu4V1loBvxUiin6cBCZiRWi8YervNEwCnwmCltX2Q/f8SAE3BImlUk91HZhbBeM4CffmK2
y9QinVOUeSNRUmysWHpmYMZZ74/Y3EK9XGtIM08B7Nvy3u6ZrqyEtTAWhFX9qrbp6IH1o78D9y2b
o8yZwR2tql2m0yAz9nw92wbf5qIxXY60KeCizFQQM5mhITrdKmoEkb7C8dlUF4Bg5yUrsrdOSxWn
ASMS/HNULjOiaRLuCXNLlIGRetmpa9SDusVdAwOecN6aX0ZXG3mjA1JSX6Ctk3YfTrLv3ujbEtdj
ZfzhjG6wPhAHhmvnjNrD652szA/gRxANHPNu+Kqog/6awHW+gjYVf5ibhy2/I5vPXLnopvYc/FSl
8v74jDW7D0aIZmDcsyjngAzpxueksEZsipU1k7YwjtYHCT24OgvugtVTEkrMsOBvVbUZtafh2q6W
MeZusIh6T0PZ7H7K0fLJXhPr2ALu0s8PvtMs7skGJatxOyckPU0+J24a2EtFRAp6UHn0A8eOUg9/
NMOlOnf0O4BDdvEiqDtxHhix3gcmVzf/UxaJ/22L8xYm+s8X56ff4t/+z3dT/vz6l/3vtv85/tu/
yu1ffv1u/iXtu7z/e3PE9kf9+7rtOX/xsF1TbOc6AMOx7f/NHOH+hdUXoDgUs63MYWPo/y1P5UHg
Yl2Gehey6v8d185y2AgC4hcb7Y7tgPDRf80b8c9OUToCYhAcibP9Q/SajeAfVlXOF8oiKbzVwSxI
T0kOCGs3zXRb9n96e5ohZ64Ulu96r20GHGlEKZEuXPcDVgluTyfUObOwBiFyF9gMCmj1CIuLkslG
hUsgROyz1pjyhAsievDzcvgKsYw9g87GQE662ooOOltmw8kcq9BupNsQd6Yn7EsQ1FWUlnFIRKWi
XCwkd0/7yz4PdXnj89wPO5UAot3N6+L+4CvEAgaOuXmdoo133Hs2nkEkSlKknlqMdVwtMyKbawVf
ecavYVKKqsKfRZEtH7zpMgbbHdZ4jqAB/croIpTk3fvidrarEv9gjbuRHptovOo9wB47cCQGLnGs
CVx162SrnR6HDO2/7H5CrzPzmXWPeqG1hLa9syfZvEy9zqyd5ZdzDF/b6j4pmli3Q6vDt52vvtkt
KxyUcZEYV5NA6meL2SSoCJkgaXeRHn4M+FwFxKlqsJle2QG/So9SeZk5esXeFhAX6ltDo5IrN0s+
eBf9rjt387owHyZCYEqkX7QOZ6/ckZ9DX5D/BxK4uW/dtSZ9Ufv509JYxmf8kIg/kYUxcdfWJenM
AZBrd7YyuzTHBMQDZVE2q84OqmO/7Co5Bu6xnKyGd8St5md76YhM2KFlv4iqDj65aoHFAOkevwWq
mNSJTK731jPk+1mTDJF4TRb7Gi2g+u2NuXqjK2Ml/jIyN4ILErqP2DH8X9GsMMOVJTrPbkn8iotS
oBy5R0pcq4NRPYZjl62asbbiKPFYyGzg8gFHycourY4DRL+61KW8rbmkY+9sSY0z3uaEflBZbB/D
1hYeSiBazyCX9c6uwshkJwe3SXcORxChOA9ldTV6ecJEXjGOlrcxgLCeb45BwYYfxsS9cnOO5SrS
WPAoiF1InWRcT5aCT6Ib7ZuhXWTHRWygEOluBD6eHZTt82uMjF+yjSWjd6SOlYRhiCEWFjp71Rp8
rq7P3zPxR6c89DUP47WpkkTd2Kj6BmU+6e2jgEjB8UEMc31Imo6tl0Ivt78SsaWmtIKsGqfo7NGE
iN/U9q3VrYH7DgDIz5+NR3B+I7f78I1HgLH7maGa/arQH0yqOrfIPsG7lO3bPJB2ukO2CcU1nOQq
eOdEkzTXHaMWg5NwHkTybfJKVE8w2lSBVYEV6MluiTSnhRbZcLKXRRPREHOkrimOcgmO1XOU8IZB
BmIlmJF1Dlw/tf3sD57isYa3Deehysb7ig+RH+NEc1XuMukFH42lTU6yeHDQg6cy/G79VhR72zNd
+JE3ZbFpf5qZLyY0nVrJiPkm31hTZmzX+AZvsUYuloGdtrpx5IVsl/ztq7qNb3VU4yOBfuLDOx/7
BbC7Zcf4kFhm5HHMCm/+WgvfPGdVGVFKHcZVuV+aRJSMY1s/O4RqaKcnsBJYTKFE+4+R7uP6WCQZ
0bnFdRs+94JFidO/rvjrBPqmzEKt/6COyaObKb7NjDmIT5QeH+kukZoJRhZY7jP7U9U+B3jVnoBD
MPutaRI4A+DggJeOKlcwDGRgsiMlUMEj+Kfpp6Hz/N2vC/GzjCqbgW2Arl3nZABwMOsRs5wks7F8
DJglGCXBHKqYA4cbXiLxRpTVsOSVcE6KLJB0ZTM9JuTKyVd1S420NncyS+Va8mZZs62HY74VovId
pE2AZ2DyTxSf5NAA6Vm5LfC0My4PuX6mXe5G3T6Zm/5ecneBMEOYK1n/uKJo61M1gz9Kyxx7XIoy
2DZHKDexOCllN1e1qIjV8H762V3dSUxcbtNB3g5dFt0EseChqZn64OtevBITkuXZaV6U5bsclPfR
RKvL74WO+PDDKgwOeu1okOrDZhq4vBfiJsDZhErptGCHmt7tfNg3FLrvG77Ob86QYF4mKYcpC2a6
/ujyKnq2ZDhOe9xBznrrkPy6K0Wb/cF+jAe6i3Pz0udy0qfB4cE7h57inJrFBQO8wJnblyyPupkB
DELbbmTPSbACOUuU+o4i+NV5qj95w5xsDPrtpSL3NiDzKpKfx2i2CEpaGhFuR/Ge26Vw1cim1ZnX
NAfVxivOicD+6Bs47QfHjbZTKuR3JO9M/Sx9y86vhmXFFzUuSTLhWloCMCzFHL2STJoFgwewBjvP
wmOc8vR6596aErZo5Nlux0BTtweguZJfrd6+aYUtkQLhbTJcdMsppI/ejOG51lgK96WwVbdvDWOY
1FcTIsMyNtFpCew42stKAMDoaz7DWa/JU+MTaCRBUlbfDbszcHtTsaS1OCQeJtfJsnStHO9VCePF
O4iVE2m2yv6shmCa9rEoV7ObeEe+OdUE1lFHcvmgX6r9JvKOtKUnV/M2ewNK/Nx51ksxMXA19ZD8
atxab+aksCZJhMCWoaFQJZxGSWuzdRbxpQpHXk/d+ENwY4/bHHYGHw+uzg7bjbajDc/+0i4QZhK3
O7Ql2uszRpEtb9g5BSmsXMB1n5Zham9wLuTUfLWO9RtzatiTnNOVf8xx7l9MHpPe6H2HUFOsneRd
JVV/j0Oefp+4hoGRMsQZ76GnE8Co2LLLg7tUW7wkG+RpER71QovkgLUjFtIlB7dk9k3EgPVplH02
YGjrZw/J2MGjR2jXLg++2DyNWWliBbd8rmo0f6hbR6AhBUzLumhuNB1H4jzVM4c0HfJGn0xusu7O
lNb6oUakwVNAQ9Ufj2IXHoYJpANWD521NxNswmWfyN7cgPkSv4KltH7UmZu/MOBF6YqlTr5F19f+
jnVy/d2C/yBAOInhI1ssUF7aWN7NmM1EJOXqj5jTk7Y8A1w0X1x0ARG7jUWkYMw8i2c0tgGNT6st
3mYHeBLS/BTdNWoGolEuLCgplNiAkANGt2tvGaR7GEpymHagBu8wjEo+dhxpf+m8FWix5dQ+0+k6
fCZqqX7lcgE8ZquIaMGivPJz0GTz6YcYu1dU5fU3znDxUOkSpTI2dvIyRkmNf07PXxxhMz4/R48/
2ZnHR0yGRE5U72DJQMWu3gBqOH9cUJLPST9QI2G1Pa94sNxPwqTt02w5GCacvgEuRoS9/AnfpOds
NuXJ99Co/McaNcFXNOMRZvo7dd8CNwBNmPWa3Egv5IzFVZyQEyfM+KPlSbldotnx076oiAwTiCR5
gPpHMnixMTtzFhbxjY7WdoPLVsuwZxAEnMtuI/EdDoMeGfBivsNdOIsXGvP0Ga2WFEeH4+5h9H0X
R5A7ztg4jUme146m1jQi5HNhmo4YUcW1/sG6RqwuJ0YDA4jFm7CJIWOVLt4EG6jCizkexPa0uLWK
0e7CsqnxFKH9MV4dGd+Pq5C/oSKNuDkqyk1D3WfVQRdDTwraldaPbGn1z7APyfmyYlD7KyUCTMlB
/3XF9SFhwFQASxNAV8xkMtySedMDKAQBZGVpJpdwPQSBVDgsRAE5LMvssT+LwPjJztVQd0kFjXV3
QDuSyZmoC30lBl9osTMRZ+p0rOqQ9b73yVRl60aw4IxsvWRTJilSsjYn4ehlbwPaAIwJzlrWPmb8
0UM/2PSFXA6rf7s0Wdeex8SEwW6wGkod0MzDH6HjM4/yAgpudjFAQbL72OBBfsUdG7xqq/73sqgw
OWSaM+/ejUeCNNWasLtYoVd9SZ4SJAtvYQMSUtmfi8WsHTOcmEJWB9C+uziLZJwKmx96QGHz3vmc
xYNTl8EH4CYvJyA0ahJ5SfOeSXfGeWgSGW/4guKtAHQYHyOstuaa+2Xf7rmF+Sbt6kz/NjblF7wk
x8apOA0yP/J1mc9YwOD3Z26DFdd0AUK5m9uI1iPXvR6vgs8lUmTB2qUM/hFSmqEJiyPzqJYmMqxI
HotvO/EYYV4WZ1QOUiR9gKsE+aOLoLjNrDXHiabSAZJovvDRFHTj7JvAacVpWhdUeMzz8RGe0rrs
AkozuXnka8KIzLcGd9eQjB2pOpXTcAJr095GS0V3CCFUB7LbYmVbtyFLGVaklRaGRtFHdAQvxZkz
Aqg1Heow2wTMJixxN3hV4+49K+daGmlT5ufe69mmmOmTMNZ9qKpTa+oMxbCn+mKvPFqvLjJmspdC
POCaAMXIo4TEBA3ncZMl8z5gZ/F2gbd03YkDzfSCGtTXV1logwHwGoHlxq8dEe4bhp7zXuVBcJeY
1ov3XY4EsbQcb0/TCMKBlMBcJ7fz2lOu4pBiwsuBVvqrGi2h0iHa7sSO7YrsKLhxNGkRhNOK68AZ
yjMJL/U6NPVsnQTNDGrXJ5PrXgEZTPJXJl/SPoiy1gN0r6bZAuRBhX7UOPCd+L4Uyc5MYL/20TIC
LEtytiGoCGXSn4aGR+s4hooAdKNgqx1z+M9c/7yCypipcXDxcy1EWlIodn46zko5KRSsOT61+EGy
q8KbCm4+bVOLczNEVXFxoyKPzjkbc3+HJD5WZwPXsL3FzVuWZ/b/Muf7LUMEocRd5UXYNKUBu1zp
68GOx+9KnFkFwIqSj9kNrEk+cNSmZMwNSUb+yrwID4oI7a69o5DEdKlt5c1wt4A0jnZOAyjuVAXk
is8CX45z4AXWPTDlfPQOJmi57Ms5AKlUT1MGbYJLIo5BjYMM8RC/j+ytxLsqeGlmhxE8iO9n7usA
Y6IS68liBpwwODHG8pIEdIXs8wEGwgEuq8uYUUOdxC/B0/84KZeEdt3UGTDCuGIWbSXwtE/YnLJo
3ifAApkjucMYE4qZcbTDI4/0/Sowl901sp/ba4c1onlMejGWLxhcG5BfZab0hwqYKne0rBkTPSnD
hZMG3ybAu6FrUGtqZYlfhRorJFgqiJCIRRAcPdgj2ctMnmzTb/Fmsx3PmFCPA9fckas605MDD9SQ
7JaKvz9FU4WZb7ashkzbwTP9oSHkHUMcC0WFyziUxRmNCwum20iBq7LBOL2fCgLVhzDskuq7Fr31
HmMKQ3IE1Rbvmfv1y37lLW6PsJGlJNk9rZIdtVytk1xznNVmgG97Cr2Wm2bs0+uUeoQkIc05EfGD
odIUCDD1h1XqGor9DpOcqIEMCc2IC0PvebqwwTNfToJxDJ8Gzy+qpznqSEDACRPtKao9GmECXVJO
qChWAXBAGQQ7t8dbefKSxbuBykoJrixl2KcQast1p1xvhIjdVKTy88DaiUk0M9mYkaPvCKaMsPLM
3AEiQTPdxWEXPeA+adstJj1/MmnGVL5MKj4RArcwRY1mxD3PK+5JggYcCfFA2dhq/PWZlrgsxoZe
Lf5+dZuBT8bE4iW0+wQWmyapRH1c0q2HiqEgJKE66iA59E7cHyCewz1eNIa7oFnCC+O3Xqdrj705
XacKjXpZSDZYOpGwsft2PWI+Ld7LMU7eQImsAt83T22a4fv8dEq//l7p5LF4z+Oeu5a1BmwRzPev
HN8BKFi7vM+slswR2c5b7rML5iWMESM49b2LV/mzsfDR7YwTclpxOGyxlWAWGXag9aZffPmtcZ9E
UBOvlJqc9cdYcj+4rEm+vM0zKVve/HHk5phjq4M1q6C5MxEDeF7d8mXqxo73d5H6rsFYMzcnegsn
DlI9qGkapQj85uE+tNoSQ5UlQoZsiPzOMp4JS9FyyISLsG+bLRwt4BOEvXc3YahQZLHn1q/FETes
kEc7hIpPIjQAcf9s1wnZd5ot/fCAPbjWP+fYuA4h/Qh/82/Lglq5jxCLretiJONyCrJyYECBXmV3
L9R6BjhmvCWc99gQ/HKfx4yPxLFfR5uy1IksFzzxqXCFbx39MGPyWSjwg0cwztbMZpA04bmJPIhH
auhDgUM1VAYPDXe5YufNDMlPfgdoaDwhMRpsppQTqqcmt1u0rAJbCJ97mEdPXW2vy28ssxmH1bGB
8ErjWRkFoHW43HCbaan1YhPivlywctRCx/NPYkFK39pi5JI3EjZXBOd6VFiQj1GLaLcjJU/X524e
yM18ZxUlWZ/SDev5pQb5xyyzpDeux53eh8zJoI/SmwfyrkOSfedsTeYoyE1cYexy4+KXW1oaUAbr
+BI+94yDZjC7CTzKnS+TklxACQ3/Pucp6Z/YmzLyFu1YwQ9ixySuZ7A5VF6+viKfgQ5XsUfgahfP
0Z09bvPeKnIZZlq+OTMJGMI9xtOZqFI+tqC6TDhcUX0kQXMVC9gBkLjNb3vNht+iL503CUWDkks9
gMr2Bp+TYjmEhWCdXUiN5ICDCiA5nbEuPkTUbk+3XHQTgfGDS4x4hiNHxNmUEgNCWFu8Ll5OsVfi
R81z8X+pO5Mdy5Ury/5KouZ8IGmkkQQyNbh97224R/iE8PDG2NPYN19fiyXVS0mABhoUCgmNHiIU
ceM6m2P77L02I7PFkZwHmqGnpwaEVE6SG8jtSZCpwWrD9804y0qVAQlTQr4hbJqSnJ6sxgYdgLiE
WmRWPwNLk/1IMjdAWkqNJx2V1IImls7t7YTgNMNU5x4/FtRg3Pc2fxI2QqO9ohopAn/VgAdwKNt4
i745uveFXYJFZRtAMrpWYsGoRQOUDiJdL7CUBgNXkY8DqjcignnG0GjWtOQPvy1EUf4J+JvpZaxd
mNEImo0NBcRTDS4tv/+oBHu8FeLZQrQOW8vaQnqqf5bUpfIPznr7MQFmCUGrnawPTmyKDtcsfUyJ
JA3rgWK81dzK6geA3oSMPYaPZU+MDxFdfVm1WP2Q+BvsWWo3AFslSjb4HMxHYVUjns/ZeytHrCIr
T9n1V0/cpt1UZp8+TJ4J4cmfPS6z3pz1gYwVcKTC85vthOL+6HBWKXGtJ9FXy7T4iDKy5Mbbenhq
QUChDRo12+DeaNx7I1a64MNRproyEu5k7D55AuKn9rtpJYsYhis05eE1d00gUb125mvgxdiT63Fm
1jQ0qcTV3CccIIcIJXCTO7GZbuM0Q/mgK9R/N3AGjTz9dP5dqqz96oWKCaGDMJ8qHhQXI3R5k8d1
HnJcR5fmrRbTTgtrxycly2A8bQiqIv4PxjQ8h2xiyPFnBgSvMI/xtdkWL9+1Y3jDdQwMzP9t4iRf
HKlil2+39C85rCpjWxCG2yS9L+11XWhjPNpYa3AxBln87RamjMFNF2xvXO0itTiUtLu3ZLDAKyXa
9HimZCnMYlxLlbM1EEysbc3TLzoB7CyZlnEArEpa+zhrmuniQOXZiA2yMqxnpbIeH2ESm9SFgAYF
UsRjySGkrxj6WY1BJ0asYTsk8bgRdqtBUnNRSvkUDsJ88RdzwS6fRfQgarPiKkpm2mwzRKfPlOc8
ygjxaI2k0y98BZU78D+0rj6CsRp/WNxJDt47q7npLrertSdLIBo0aOCk80pAEKppWYJ1mR0+144V
0mmnBI2AojY411cBO5Eb06H/oMcSON2I3Lgo9Q30boUMjNlR5tLcdFkV/QyqURlrHJXyMIfOoHc+
dTrN2rTBIK1aOeXpuiWpBPzR7OwnDnHeKVRMy9vGgeG6MUOde1xZrOkgS4CgWyc02wA5r0Sd/AKq
234n2O/TlZln/SdO/jx9lDBbiOjShormE4fshXy/7B5beDEG6ZhC3NrAHT2wTW3yE7yt+TBwFKPT
WDt1fGn4fBfozVjxhi6cXxy2UFgPI3LySD+F/nZ0ianXHGwGDkxt9bgSnhU99nlTvkuBA3szkYl+
qSgjGfFaZuXHv7+s/x+3hmcP/q/X8Ovo/fMfNu387r9hCMQCG0BhdF3240tR3J+bdlbmHsx8FsdQ
NE3nvxft9rJMB2ZJqze/KuWyHG9K3oH/9b+8PxzHMiVbaTuQJMHgE/zlPwE3qC8M+9mkyqL5p//+
h5awf+oO9+zlY1GhzR8a8D9Ei39cs/P67RxUfl7BaWXQDGCF+UDNThRo2HCRhWpr52xZM7/N02cR
lNEDuzwqkFkJReSxqpQ8SzoHz4GlXOdALFHLXZyLKT3PbFzMc1kk1aPtzQRfqHwKgl2CCI1MPs9G
O1GRmjOSgRa3SexYTEBrbkwLH6nqE8pilFZIRCsSZ1M6rWWHAZLT9tA0R3dIMX0mJHSNzSipfnTY
vTg2bJaUbY52aHmK/LK4R/iq9wVjVoknytw3MamCPUs24CWKHULn0NUiU578Vl6a6jbWRmHeHAxq
4YDzyTYvhTTSn6xug5zhhdrsn36RRe+KO3FjjC3zCvUE9r20nWYbTGw465v23HlTZ+EPhuKJt3Qe
Ammmh3p2LeOVrAusbc+YcN93gL5uVZpzbuP0FJKEpLXnkQJvBMI1H1SPKbJmV2UXHEq5SxsRS767
oqYJ9tE0pgWomIRWoT9H6kG/qsowExeuUuqMG0LI7EuBI7U4pozaKX5pVVNTxVoI6roYh0+LFaEg
KFOXv6PKm77xmjvVzH6MrnWQqZm8c6bMPHBsZ40tBW+lXdO43dXPixkDj3SoQzcQRu6qJg7xMtMM
BNtNFdbEbGAOX4ltpfohC2WEHU21g+dvwTDrZ6SQ8FQbRPnNyZcHnGcxovWQshS0evJaE9pVk9BH
FId2JJ6mIW/Y1Huek4+7OPYUvRXMdTKgKCUnCXMl24Ufa8U4EDQ83Qq7CatVlI0MwRRceKaDgAdb
qSe5F6tyDRqsov7BJ7Gk+0UoDkjpkFBvZxxpRaj5fhXYx1XnUt61HZ3S9s+tGhBohMPO/6gs4TVb
XQ7SgGbHk3eP4uWT+gGCfprHJIlO0PmrcFWFbddzQO/aGmc4rPGDV6dVccRp4b7Igbx9bMzjpiwx
qGFKMSXHAO31WxPRCfhdHt0g3MD2xkJZrojY5LeOCRt0YDgbJHyR4aFniekJHFdSb0uwXIfRKvsH
oP7THbYAd2On02jccHZ1D0NZWN6aSbBINzmJ8hdKZoqDzUGY76rgltg2U05rM5sGhzqVOnuyUTO5
hVrS2bqynYeRRdy7KhQValxaiAWeMSfw/wZ0zsmcZwADS0s23Y6l0EdXFHm68QnoGyshAlTDuElT
45J0afsqQzd6Hidc5X7KN133+Aua9jjZEeCFH203JBQfRYz34cxepyWAlHMsbg3uJnTncIBl/sFT
wREdvb9VBdx/RLQWjdrofOy4PhcUIIjMfVAXo2/thYlXwttGWEDnN9xQDWlhlmdm+xQQfLHWbRZE
0qRAzUjseRuiF5T5MQ3I0JXfevHmwewz0hCW56YhKItffaROmswkY1hfM/iy727QOYn3B/mZFAAa
Dq7EasxpjgHa5uyAGJhk6UYxODsdDEWQgarny2eUNlOWqXQGW1cxNO4wvOTh4vZeO34Nuoa5DX/D
Pi5gyuUksBxVrVENQrTixbXwYxk9OaUXeAaidydQTfEStB2OAgrbyvTZR4wed6z6yvoapPQSXGXY
zPE2oER+AeQNXdHd15wh8BbUCbJDmw45RAWLdGRYu/K9q1w89BQieQdoKs6+FeRTytLM3yJ+uDB1
R4PzWkJvuwuZEhOE8URwb1wXUUbsX+YJaQZCemgrLmBEumyq6+xW9clPpf8YFZWiYXGW2zoGl4j3
3EdzDTqzOHjj0PwSYkAXq+2ALh/OY5t+yPLdUp/j41kqrP2YB9lLNLnenWonVv5mabIwLMn8iVZ5
5Pk8Dlwt0b9Oao4utU3SVhZyP2nlH009YJ1CTnTf+qnz1u3CRkSpgDuKNH6oo768BDzOMV3B1npO
a3B26yBz222euGIDK4UQt40zcm8XDV4lhyaencNAt4/tyPrhpjnBaQbvUuXdSXfmt3QYmj0NsYj9
Ecf4oiafH0S6eMmmREI15LveI7f+RsSp6rdI8SSmGrDvq88wE0151XE5EsBmutWU/XhQKqhnStYp
FdXTL1B2xAM2pMAKvAsYT8Mrm2pHfaZxk7y7UtrGTzl2qbrURVoAZV4a6zbcIGj4KFTdqsHdQJO5
igd/7VCB9zB6k97HHN8Bi3WyuMl0Hs0NViW0Pdv3kDJjJwSEatELeM3iGe4dXIwRYNvU7hO7Ibq8
RDdGFSQGloYcAAObp3krwPoFGMvSBMxbhXGHdOPkix0rwxwoA/r2HPQsKIT239xuNjfV4EDaMrk7
H2ALeheUIPnY1rOHEp4Gql4Jpxh/Z4bAlYJ48j6MhOzWXdymu9AYJo0OPaVPowB1vUa9bd97afKz
PxQUUuLfm+N0/kBWj6JbCMrO2015W/l75PPpTObGxiGAGxIhDEbC5BnR9zRT87xv5qLmpoej0OX3
//5w/C8ZXX+P6PrL/7QReiln+Ncj9OqdJubPsvn7MXr5f/x1jDbc4I9lGCZxSPvTEif407G6/JLE
cmEHgl4cBloHB/7fLKvYUoVwiQF4dAN4Lr/lz0maX8LkTjiBCVi4vu97/84kvRRB/x0undmebhif
agJbgBpbAgz/OEgXCW+MRUtcJ65FpMlVZA2wlW7n1KXeTAa5U4MQtI0ZYnU8w5vhmQ6uiHxLSzsf
lOConZpvd+6pX7LTbPjqDZKqCL7YriPXw1jYCou5LcQ0UDNl/yjdIrmSGpvFX/MM/y9yLv1X3Xb1
139c33XzHywDP9/buCz+c/mr/iTJ/eUf/5Pjyd8+yf9XsNxSUvuvr8XL+z9dh8tv/+uFiHn9D0nT
gy2IVxHJAAL3f5soTPMP03ew4+AVtCQHtz8vQ9v+wzVNgdF6KUq2aEr++8sQk7ND06AHypxr1P93
LkO8pYsx+r+hcnSzONSdYN9eLtC/g8mlEQDjujOyYzWzGJMiUqydS6t6K5xoJnPrzJRROKNxjAej
uwobkM4mKeaqP86U3eOyAskAEkdNybfbOKi+eV5X134K8G4Q5M4jrEy5+0CFjbsxkohSBWIS8apX
dfuTak7rh4ypeAC5LkrSJGkFKl/lY1bAsWGlN2LpfUXPHk5mmsgNRsH+VtGSeyjD2QKd63YAgQId
dCw/0KyrtRXMFuFBo9llcEoYfJ0x+QirQu3MDosUiPLB/jY5ZDDSwug5DDPZM3TX9poZuf84j65E
9wuS4Wpj3mX+K4biwaDbplm5jLlPWDmK/EwpHhumxG69hjmnaC4WPb9HyAfeXsRE+Td+4pgHmY/B
hdiZ/zr5AwiPyJcGvIgkNO7BsHZsw5v4pRrD6s0hiHmGMdOc+6nyzgmlqa+jXy2sT5FH5dqvMJnj
YVAt8I2yJ0FIoy1GWIbg1ZjPEZS2rvy9+BnD7SBrFJ3BZFxM8kbuXAwV+Gr76a4HmfJI4CPYB66p
d9ncLGdB3MDVIeXIcYvH2n4s8G9GCK0aQ0mcJ4j5ZqrEY6rtltUqjNzBi8867qnctVhbF6Iyz0Zh
0HvQg5554uDPpGWlIn2rQB5fO5UZ+yiM5VtRAtQPojZ5Zh2Y4OsrjLWTZW9ZQU2yGQZ6B0CnuMR5
ZxUU6NB+sJIxEtgYhPbajMDaEEaOH7spwy/Dvo4UINPV4mQnWbDrzH7cNwNYnV3nPPteABm8iDe4
ZdLtiCPoPo/niVVyRC9RIbsVUD3io0pW7bMoKdn0syG4SCP0D2SLnJe4mtS9L5vxHRdNcw1Kq7u3
hy6CJiDMU0sf0YVe42Orff8si3S+ciBXL02dJB9Vn6ETlJpggWiq/FJmofHpUSu9ZfWEy0OW9Bnv
BCume7xAwWlqC47AVewDs1iaNbu6iO9wh8asKTyOeoggwNg5OqytsXP4+lUOKhejydKfyTeY8+Oy
AyOgHbDuwt1cudGxjUfjO+G8++k2I6UNngN0pneblMXG2LWvLbaa4DVqLkv3Nhb5LpkfkqC3uJpt
LDF7glMk9wMsl9xfyWaa4+GN1w/lC50OL+BfTNp7A0h9OWjq1hXxvcrYm4lOp6+hJarnOWXWhJXc
+SZoO5t2tDIoHuuIuOXMNvTJmLT57nMlI92YIPazuqJoXtNbDVGYGHeeq/2Qs/BAX5F3PP7c7jyy
7uFAMUJ9kQOmo8bnKDNg7EgnLW+ta7PV6F02MWueH3RrWMEU0VRoFcMmRkm4Ui8yXCcGBeQRUd31
OpIPk491mT1RoN+t3LOxq5VOeYdrMuASa9Jmi0kiJ7rROSDcoeFaPQUSXTKFe4qp5scwtQw8f/Qc
26YPO8QsgT6icamD1afG2ldWfV+FnM8DrcfXGjnmlxnQqcWjiqMLom5+oju+3w0OfCpWdM2ZFID/
5Lv0kwx5G2xlXPkvjYZHYIzuBEGG6M3KaHt0MjsZviaOu/lTSBziKHIxP/tdThTdVz8qz9uyWDnP
+aXqZ3WdzRoIQcSUCwyMv2Vx+ZRdiB0oiwjvsLPyxvsWGeU2LUjwWRqfkdfehxgMniqsGiRu7TL6
GhowjJuKDkRWUdSQblNvgEvXNtmXXQhYCINz1r2ybzZZw41nTtWuV0lzl1hG84DI0p8a7XnQ3uL4
Kxqq/h6al77mStnIEPb0M2nZAsScVfVzzbl4NTt5FG8Tgf/b3FZjbe0me24b6jeiaR2Rl4bnNlTW
WzDipl63FfjMDGfiMa553640cMYvHBi/5tHznrtCt87eN4v+iDUh3M700yQgWCrzeQ5GgFee1e4a
ZZTbCGfZoctQHpaDzL1DESN2qnmkS0Oq5tIRB3g2szA+F4nq3ukP1LuCN9YtVThj7KrhJqfwbr4U
JJ4eRdVXK1a5J2IpYmPHJRSILH6CgkFbSZLUd8Lugr3ChATyCzTbd6Ht/pL8n/6UNhR6W9nke2y8
WNcK3SUWtjbWeMaKA44y6z1r4uBY6Bmci+6dX9GUBT9Ie0I5y7jQcEKb/nOUpgPQ9wj6pK/aM+gy
RJsMkHrdpuYN9KPaW2U3LKcwk3IA+CrqbJWBu+/RLg+ddqeDU6l5Vamx3mGmjF+B0wbbvqqrpwwa
5we1d6hwFjvfZ9byuDUqg00Fi6riIubeuZpVPn/1ToPogn2gvOVViclMghcxh7D/VY7C2Hdspt88
8CrAvwe4Yq2dOz/5LeCugiKh+rNL3emuNEfnkFKzirm4zJrDRIBmRyIrO7WkO+A8adJcdIsks0Ib
HHV0b7VGBuZmCRyRgSK2qGXkrVoeUtV6YCIijxOwOjH9MjgPrssnTrr5OExzfW9FlnnykQCOArjp
06BHIOVOCfrORxdzWaFrbFhJuU8D1p4M2pG112bElC6jyn2E7e//Jsk+PRJT50qd8F3WLMMM60E5
kYsSFGMaTIrKPlmirN/NPpz3y1l/Xo8OXEUrnmDqeYWNAJnUGOY3AATsk0Hb3y2pPPfcJZTIKTxb
W2vMBN9LI+t7L5kqLNpuGd5B6YlOSVO3v0sRz8esY4iZEB+/CsfMN2abGK+qGZz1iMngRrKm3szU
yT5GsZ1+y6BLOtZPIQq6zfbr1NnHtEZFnT+zMdmoM9YrRoR1NXnONu4DyAZzKOEcOMaLgrT9EQFH
KVcAPPL3uuEJiHhtbZsQkYxosHXH5tY4tbjPH3C7OpQU5mlxxLqkL5VDOXaUGUv4Aia9tS19aZ6t
rgqOGdMbnTytvhGu6Pce3gw6foR/NGo7+g2KE6erZdJM7vu5edZ0vP6KeL/Re5zn4iWKGrUHOoah
Bxv2Ncs86pIxF6PIN+I6WkFzbKOe8kVHeck6cIaBKgkJlmAVSs3968JbozoSzSiPkum5C4vqNLHC
uYjaGh91xqSheRmj8tTT2a0j+w7j1PjAq604TrxxHiLH59kakgKYNlGOPzlJO+vUuHM67VFHhz2b
Zu/JcofkBZEqBS1XclEP2mhOg+0b8Rb6PG/uwoXbjNWvpf5qoowBXzdGx7R5i7KQheicqhOaDbZY
ugh5jTSlf3Sw5j9PhJLeInL5zywP26emEtlBSEhOzhgzJjrZeNRTYnCLZ+IdwS3b+YAZVpU/bGfN
Th4AhLMxKoHYQuY3f3KIehzM0BpPkacWZ6Anxl0bGMPaK8EZItawhfYnF6rDLPqDxfeP/wkuVZo7
rQtN0kw+M+T7B/ib4S/E64DQsONfTQRdZ5Wy7Qacafp3Bg6ljZOGzn0s68XVkcQUaEd47gj72X74
xI55cYgV7DsZEcVeTU5EtQpaD8R7gz7tlV113h5Gf4PqyTJ6Fyu6lmLdM1pDXQyPURINt6jvynvd
027MscJkP1RZ14DUC2llZyRpODvhxPlB2rceH8KuMhnHWLAKsWJp0YUbhFEumwKJXBWee7FME/x0
UYgAkThVaOVEc4x0iHaim+R9aE00LdtZf5inDt80vM2U8z6vBdIYYnohJ+ed4dXhAnfLbKDXYgo2
dELgzER0PYtEZdua2NoP/gho/Zp98stMTG4XpS74f9nyPmmZUY1tlFrWQx4M7p3fYdUqytw+JG3q
PZg1SsNax9p4tHwFiUv00TnLfPetHU3AZXNMLC+QyTXjZ7ODxxwf2ZonuyT0y7uYS/RYFiZ/ArpE
eeg9lzsdY+B2iAEo8IQ1xk8X8++Wq5wYmtfTukOMMbj4WWPufaNVJ1nPbGRKWLc5VXtY4d3xt1vr
cM9Bpn3WoXkoo6G/71vXuxmzxRLHDxEDFRXHu7rD1ItFJU9P5tDI34ItdMf1UBoHl5vruW2T4XP0
Y2pyQ9d7EGGarbPECb68Lm72CHDyZSwFEzCeyk3r18UHHdegfZx8vjNBDNOk4GTEN4JxK92ZfJrH
K39H/5r6geEC6wah3AfeA8FeDHMDX7dofjuu4Zy4K9xv8u5sMpjdHyrLrz6y0fRe4AhROWB6JBRX
0nS8l6Ax6mGtgP+QeHJnEq4Z2WCR8BUT2ChuPfZ8RZ5vds5G0xR3ftpzulnaThKjJKuKqUftOqaz
ZhVAH8ffXcuPHqrwLxcsw5Yv3932jS3XU+4b18lq+1vCovTFazC9G4PCXmU5JetMaZscwTpuQKyC
7ro3l1GBs+p95Zf84UU92md4Z4SXPAOYoXZx9euknH8YvEAxuFBuenBKzEw+tKKB6gr2qAJp69Xj
iixXwijbXVa2+Q8jxEVLuUsAbAvmVWMl7bSm7mQIVpomlDUOa6ruZOt23xxbgdBVmejuFovWJ793
cRppzH2m14QQ4Cx2fpYijWXP0OOzwL1PJjyIhm811J7HMROgz0LvBZaw/1t1cHfPeFWabO1O4zkq
Z9I3RKnI42FwLWCtq+Exyzuf0LZp6G1QeEgLGOZjFgORfVs2n1ebAMWeYiTvG1+xvCr8TSeP8sVz
WxlLkeGcbzgNDfdZ5njvlcLQTV/ZTmm/PtsycSB4TRXPTemtvZGn7Madm/JUgnC7a+O8OnS2rN5t
t/N2OQOZC0mQp31KoGnG5fzG3y2wBcGkXRexHf7AZlFd5ex4145M2k2PprVr0DPuMGTTQpXWgQMH
mT6TqaZujLA53WYEKNmAJPhb/a55kolBs0gYja+tUyaATuMxuA52XZxsLz/wscgZMfpneNR2JVdL
ltDZSEbIJUT35ckmfZtSgXWMqj61q+1ePIcBW3ZT5emTP+RgRehsIs1s9TtwGemLMPT8jb2O+095
0W0alF5LjzIPQsz52+C4EUBSl4eH0ej8LK082dCTTfEWnvkLIY/kLh+WayuYA/ds9vlMxivw3oH/
Yhbr9BQQLbdUerb5KHuwYN0uiAPxwtGfHFGsjMNojs8DufknHzzVgV1rsyt6aFZFSn5FukO3IyOF
J3g5LR37YKaMVYU0pPH+WivLjm8doSx2RvWkfvtJ/cuj7UxundrufkWmBdeVbfpPG3zuyihat2U5
NXZYu7ziZ9eETyWh4C2S7HQF7rQ0CdHMTvtSUR642QZjbUArTdeypTx7pSxj/u156Q8sVOXWEKMV
7VrZGQ8k8AzYoo1+7YXVfCVG4XxG6fKhq76p15QYEosthmk7aQPfvenTNKAJ3E4at3xeBKfRaqL9
Yi0uoKgt/24n7/UZkmNxWHZjh4muhCtl44AGMduHvIih+JEllW/1bIV3YzqyoIxgJeR9ne9LgzOB
Go3y1lYyA0TfddcGeezWB1U3siYy8UKGnIsRJioo5fBWhb0GKqzvG0c61fJsanhiS+vUu4KyBKgE
OTjxVP0iE9CeiKv1G+6I4jHrPUqbpCWTtR3p6CLtCFhCTUjptxenYlzXfUZ1uaxsxoKw92B3lvY+
zTlg8iqtWJFbr8qcIJE6Rfbbt4eDDSaLL6FsRrUbKYuwVnVkioueeB4c8C7bxwT81LAel8fcjgnV
P7YQmIetDbzzs4vy1iMqMwx0GDlDx1sEMuIBE7naGJZFNyAYbLwxnCaDQ86B8GdiGuPjghZGdYsF
P+rQSM1jIlDaalgGRNRLLBy4v+poS1INvzAKCW9achE/Pb4XCzmry3CGUfOGAihykoQaV/VO4FPP
8RHk1jchExj2Zuity8Sx/G1M1GZhzobNl/Tot1hxXK2uhBb8eyINsQWhO+6gEKbC/ok0ON1H0g93
uAPsgX9FKjGLId/yAclu3Ogea6CbVbF5xo7sHae4jiGR83xlfqnC/n4i2Hlr6956Fhxod03RS6Bs
CT4Zz/DOrrW0zjFA7qikY3AlCN3fdBUVe7bEBqa4OXb7XYGX0l45JUZLG7l5XonAogmqbL14X1QY
JFfWIJLnbITzvpEobv2WBs9iz8HTvgAqJg8T+yrckiMaHtKe9Hgnh+azyDlATQkeQcDD2vr2fZ6C
hBbk84ABi7Vj1N31UNQZGdmlH6jCs6B3WxjsprbvngfRyL3d19EtH4IMOLCM+WpSUIEBgcEHbVEY
O0YVjWBDWdEXZsMRIscbd+sK//tDC8YMAP0csymmREZAe67HfRIk5qY0umY+uYvfOm7RLhvguGh5
ql9Wsj5v4E1OE9VOhFwbCoDSE2k1AvpjjJMqKwyY2zXsdLNlW0x4Re0y22w/c/AKB9Kh09IOwp3O
x0GZMbV/K+ZOHIeoLXcdgaZsPSl3fvPHSN/nraS2Ke+MzwF9d9uYHdmzFj8RD/0he4xAe/wi+1p9
pWUY/RIl8Z0S4sknNorwiksy+1UhXU60tYGEi42wDdYwPPyz0hr1sMqo5yXha3Fp5wLwdtS9gCYQ
e34GkFSjHCp/PGLEDwRHzgQVmzm8xYEO1HBaXoXaPYgIyhMviek3hz7kmEhn+X0o7fQjA/XAw0BO
8xt5Sg634aBINfRLv1PXYwYe0vGHdBBQVGwNd4rQ2FYReDsBBf+mbXdHFv65u/gGxZgBxyq5Fz0l
FAYHnDx5s9s4/sQvxPyrQv+aQGFBF1jQAilOeiow8WptEg64a5V5yWsDdoSyKA5d80p105RyoaTu
S1VLqiK8Vhc/GpsClAA3/7AZDSj9ucjB7vpeQ6uBqvgqrHqUv+qe75iRNzPveFUmNudQJ7gwpkUf
PtR4/Pl+Q9+jSobjGNT1pbP8iFYEw073KJjdxM+2KrZzwp+wdmQXrl1w/sHaMCEWklscM71l7e6f
yWYx5YWmanfasbOfSeTGb7Wn5ieMU+qpw1W/wvRqXaZKGkcb78hu6szFZ2DTVG4GY8ugb8drphvQ
gl2EFR8F0euezcQBMjhn+bmpaVqxusU/4qXzdCKa2b7Us0961m3bbahtNKjAs7dS5+o+DbVxX7mq
AM2dkr+zMn2Diz9vGefK46AcsctrS2D26rsTwkF5K/tMvlh+GiwgZHKpLqn7NWaX7EXHdvGDXIV5
Ny6wF7RfHexkh4FqRQmQ9e57bIUcEVB8BN3l5+RyTGntpNmy1wEFlBFkL1ZWJO27qE+eJG8FEodO
85TTt3PjSDDQCduNyFUOpTLDgkL26KyJqHy+FpxO3jNaQLfdjJy1smsC7yx08lMvq/KBidg8YBRX
F0jdnGAbohqrOazmR20qnMKRXZb5ocK+s5lcnXEVSdu90bcyRJvZMPuBXEFTvDMvkM1uh6XOJ7N6
/zkzi9k9+FKjn9YGfB4rKa0D+SXsSj6h5Got2qB5mTwPU1IgWFYYDc3BVJ82E2j2YhjiTU17QLZP
OYQn+8jigXvUPF+Z9LQgPpIDU6QiBEzjroVsSVqVeoF38mHdC0CveiNGT0BJLsoPLJDdzs5CEDYt
GBOm83gJyblOz3jhUYiDpholnr9rfQMcEYoXBmbZ5LTW2S5jUBTCQN0AVUmfgpZmC1gRbci/sywm
tEQSyzQASoBhVTvTqYwfncLaZJI1U0zNs9cjP3SjorFjY4QUSuty6gztsa+bkv4BwDnPcOJCKA1G
EHy0AGFNnjaUxZ3rvindQwpCQnOS4QG2dpQN7jQAJpmvR7lszsJJ+K99IvS8JZ9SjAf2qOGeatVA
nae+Dt2fRHN4KGtcr08iMdvp0CwiwILCnpeQTUIdIiWLcwqTGf0HU5jF5Yc9P/Hzr7SOSMWx8wAc
UmMb+nDkmLkHaaqCJVCWjF/mWNbZBvdro7cUvA90gy60T/ayhMTRRyzvYzRJsNPcgNROVs4nclWV
9rBNjbLINnM0eI8GOBOI/Uy129azymoPrpmq4dpXtbUvWTKwWRPSXevcdw58vawuTRZpRdBodRwj
4Ne7CujbZabo52PAiwDWdujtYyExbNXVlD9wZkJDlzkzAmN6+Uo4IyHKlLf6EcMoDUt1V+6zBL3V
n0O+YjUfmBEwl081p0N8haKlD7elJcAseZ35bPOIRE9jdxPayX46Jg1dh8YXeNC61mDvk4WqcYjL
AzaFAMDwj0so0CPtoBUnyFT2iOiCYyTLTDS1pmmSyyAkMQP4st0ZJlLyyLm+2kRmLY9FjYdv54S2
hyXREe8IFQJ//zhtRcVHULVyz56ZdK9zO9WcHiRCOKno/uToNPguOjoHWzXG11ZXDYx8n4Rbjsr3
qpAneCKkfvbdmXn+ixYJj84OGO/UQDqjAFUakMLDd2pfzdLn/JyVFIK2RCBTxL5sQerQ93nuh1I8
sir2npb91/2A3Ak6MWsNwAnT+OrnsXMbCXNx46niAfmNxGmp7X34v7k7r+XIlStrv8q8ABRwCXMz
EVOFKhTKsejJvkGQbeC9x9PPhz6SDg//ZjN0rib+CN1Ire5yyMyde6/1rVDtCAUO1Z2wpJL5mzLe
T7Rjj6Qz1XsVrbEbmrmMxY2uxxgkVF2alXCvCdT0yg7QP9vNTAI4xQ0a3UpMEA+MPmGGC4idGQuI
65LqHmlbyTUfZaIZLIShRNtFST48cN0FsxURKOVhWiCepxLtvWVoYF9QlLcePSJgrnQLAIKEmpxs
K9Ue9okkjxysctptmXQNm3HWCD+G9XDvI9cqnERus3M6WIioCQ1ap7whBgkShvXjcorCzFZIsG31
0vfUYNBPaqlIDppTQIp0C9pL2I7ahAcbRiKa/OYq8wfKRSVorD35o4jG4qwDcZtlY15edZjzxUZV
cuyTJrYWafOfC7ruioz//FUJ81On/6dMxv1enF+y7837/9NfxDT/R9QzsqHQEENh8rGE5n9eu/86
dc3LX+Rc//57f2hphECChYzGtHShC0CxaFn+oMcuf0LOomGYjISBzth/SrpU8Q+LwtqwNQv7hOCo
/LeWZvkj/hkdmZgueIeEQb4zQ/zOHKEs4NY/lTSwXgShkcI2dc4vwYstSps3ihqJBORBKkjiBvKw
1ybF3kyx74Q+unl5VonyCSkQBhHe2lRDDMqGXU/p5cCj2dIBSbZiVqbdGLD3oAVdNwIb4X/+ZP3/
KRWEqav81nDjNelL81+3Zf2CM+HtM/bPv/lPsZZi4LFB2ykbAhIwOol/PWCKoiykYdWQYX7D1H3j
vuFPdBql/CVZsTRFFn8+YMY/NNU0+Hc0HQ2Xqlnaf/SALeaaPx+wf0q1LH35pG8frDpEVU7fkVl/
zdQo/+qrpNjQCGTO7Eo1Dfuy2NvDFUAc580SvPzxT7/1+6BA++ULvnP5ZAUFtNqoIxY1nubedtVO
Jopwjh7gab7+/jUWevOvXkR+p4Ck1B1QqweTl3Q3w6wjFm6dQRgOXrhNP77CD8MESYQiCpY5qtct
PC4mhJ98wkUG+stXR7D39jtNueJP2OglT46RZWA/QK2zLup5pTSZY5YXhgBwjbgHk1kujdkRLM0n
n3v51X7xa8rLNvJmm9AINrfzSmo8yUKWULgtvAocdziMiTGS+8uAEMxMDKzJ1dof49UnL/vBQyQv
v/Wbl02Y5Fe0FQpvGjf2VXdOr9rHEPL5A0ax8JMXWb68X300VsLb10CPrbY4FH0v7zWnBLqv2IM7
1VeBPTrL/TpM9M9+v4+ennebbQRI0a6GcaREtNx5uRTQ8NR8PBBBdEmFxvV5do9Zf+jyO6E1DurE
P87pv5jj3i6On8vuV59yeUtvvkljlsYQQHLrEbrr9vKF9p8r6mAX4SjiPrwqG75R/VBZBjGryidf
7bIqfvWiy3P85kUtvBOFbM6tl5DiU3Lb0eTRlXodSZ/h6KPv+lQs0aD/Ie79zz/kuz2nF/itqtay
vPKpvI2+05vHwExul/9Yn8jJmT99Lj9aDu/2moQroqXB/fBsogQK7S5Dl6Yx8lwen5kdLeDuInVb
Jdbu5U83OEX79RanvddfCwC20+DXhddumcpED8pTfoKRG94ivNqGl9xT90MHCwtQqNN/9Y09Tbdz
fuqb3XiI/NVXPz4oIfymfX9MzqJbNw/xRUgv/ZF794q9MtBO1Qv9iRtEKSRsbipXiJO0sdfNtuZ/
vo4JYz1ZtKYBO63HR2nTr75aGO2deHRojLfavtHX0PVW0XN709801glQ97o4WoD6XMINNtOOnN+D
P3njdnT0teZvJxek76aldncmL9/V+dZvvoan+tzsomzf7uqzfWPwL6Yl8ti77EbadlfVpYLgGF3r
/mv8qB0D1yLbZxccil1MeMVm3sTVt/QaM4NcO/2rThhDfpb2NApGF6Oka8aHbtf8vZ1Rs9/tyQqm
PFSjk+rptky/zHYGPdqZUG9X8KEuZgGkxtecrFfpj1tOJE+frC1l2Z/+38WF9vGviwszCFTZEe1C
tyxfGbiXYjswgFe++gUN66ro/TXktUgBk8q20rc0TSPVnXB1tZ+ucPPXKwE09l/fRWKMbJ5q73uW
flhSmuTMXneT5ZCOu0dkMzMFxaeePqaDfPAzEH6FCPYzqgyGxI7QsTU2JfIGfAXYtgcU0OoqbFCe
yRgdpwGlVdCTqhORNkSfJwD01QVqvx+AOW0BFsAGrGmAEixXcdMDYIONno7hSm0V0nWIBKHJtRIN
QqoaFmMaPJrktbXydB+TEUhwd7gVGve9vsNelIdXzRgCEwA5kwb6ZVTEacoF6mhyOzW0vVY1O8sc
yiRuOYSZCXnfyaLwtggblBbYXzsl28lmUm2nWAdkE4lzXqhXdj6s2/I1sL4o7dUn5+KvDxJCJv76
rce0AAFdcjMkqyCGzWEz4ZNQgUTdxURLQzhPa5Q3k3Wy5gmsN87cQv7kEPv1nq4tKv+3e3oHIBW1
R+57il+9hppC9CsJQBolgG86UWAekNOs2vqfho2P9/SPPuq7g0uvLQQ/cuZ7ZJry0ciCWZU85Mup
iU3vJuzh3EQ3YYUvMw52BM9+8jnfucf/VcBiyPnrB6VfoGZAEUhf04tLnnSrHKNzyhw8LC3HjsuD
Ph96cZ0XN3/zR313eukwOhtNQNnKvdK2l1zTewkk1vKjxjDVmaT2dXoRCie1QRhssLe937/yrysg
zX53mk1STtRMacT73rIPla46RCkfGnsJXJ8ONNl/lkG/f6mPvlXrXQGNbRqbfRqpXjHJF6aNe0vc
6TGyjqChpZJTGdEvw1S4BFR+8pLLD/aLjXIh+r99YscZ7z0OXcXr/fYgRTPBajeWPTlZmGxaRTlE
7IbQ4q58SlvBW0noKn2ySavWRy/+bpfWm8lAQUvJN/aHZLB3fgpbg8MhRmGyUrALrLRCftCXiAok
a8c8TA4A/a+WzIyKvKl5PMzp4KGlfAYce6SRDX3O1exoVWkxHMWdamyJuyX2u2q2RXGYZrYiN6m3
Er+espUAQYfdAlndTVxJVCoDCw4PygJ22R1t/A5kL63BNemQy8G9Dmfm5TcaLc/yVU8vJUViCODZ
rdHtWrtA3o1gQ0i2G7f0p4lUNFdS5BoUdIRmTv5hSp409TxgEdafhH7TqXf2+FjqP1r9Ictvld5F
8NabP/p2Z4JVQ3whtrLiZgmDK1cZlzfdgA8cXaXfSf0uDLxAeCLcSeU2pp/PaLb0lzYEWcW9NXER
6RlEm7m0izXtKqm7u1itj0yo+VjzedFW2AQ6dra2M6aKWLxxrSFfTzrbQ8Ae9iD+psSbY+12MaF0
kyfL81m3HunQ9UXuRtO0SwPOUJZ7W+oH0EfwwiM3tMZvS+ivaU23dhpWq0azfki5cjM11r3enpWi
9rTUuLO1/JRr2dfWDg9mNN4oOlqMhpkX4Xgh0QxBpq9CiK+KLdFKb74OkrW1qXKypnbKOH+BT4vH
OgJGYU3uRBubHOt7DA7uzMgWnSBW0iZHl2/JwOeTu7hixB0DavseEh6nEx7eVF8a/wc20LrbppCy
+wn4jzacws7aMLZ35UIwDEAhitN/VwVc6sjDHOfcEYm1R/jgBSiLSGq4TET9WrScAV8DnZlcYeyr
KD2AZ7pmoLLL23FTdRrRdNGmDKGrcdzQqmUoccvc+wp/rxMDoyIuyfPtAnGd64+oWLTsijvlXZs8
MkNFxa9wJzA7i1IpvknAwoIcBqMpbwEYeKbeeWnZnIxUpj8FcF43x/MUWd91dbztyhO9fkBFLJqC
0cLazAw8XTt4iXvGbzfJqIPJNG6HwHy1MIjNSUvzVUW2m24nIY7EwRnTpUok6kZxTWjlUV1GfbPh
DXLn0oNztUwhd6HwBPQN38R1E16ySd4IIQ5WWx2w/G9C9RmkEut3vA4DpruU237cI89NohfdbiDy
0REgBlKTn9hZVzhO0EVdFCP67O7z0UbzrhBTJruG5NB1XjV5czPuLKYo6JI3UUiC4HLd/JHFUOF9
Sipj3jOu//3uqn9QD1jvShHTT2fdbLTeszRsFoF/wgj0oyeJtojls4YuLEPEBgx51ZXnRhSrAgsI
WScBBR8JstXEo2VaazOoHIAca5l8R9QBCMnbTZ9V68LfxR0VJNl6WEYcAknXyZKmkd8RCyrLVDvf
okElpEhswZ9xRtLeJi8N5fa6p0SDtLzpMOkN9nXQX8r8JjFBJ+O8M++yYV7//itQP7iWLR3etwfM
HPZzQmZ74mlMX9X84Kf7VL3L5WdOmBUj2hXCqg1qQ3yE43qcLo0t1jY1q2xImC2uu9GT8/WiJsgh
dZVt5NiqdqRyw3pgbK6ZuX5S0vwsyn91Er6vpRRckrpIai+bNA/lvGdKrSMHg5vXTy3REPa5nhOC
+sp1ol7XqnIEVexB8z/C/thmg7leFDRdeYnUE+LbgYdMPRCCta9KvuawXqfJusP1VadPWsvj9tpV
5bpKfbeRAeRXpjPGqCbtao0UkeiLfBuyxBtE6DNJKgW4kFzaNAKoAhKeZceoirssIC98RmSM2Uv7
mmY/liuAYDYctQA9gMckYBAURAutvgQpwppknyrbF2n4ogQQEdQj1va1Kk3XLcMSNZGZa18nrZeG
nhpfoR/AKkOQDu46SwKjm0fH4nGE0ggTZWvhlIoQGpLiAtYe8R3/fA20a/SRY2TG2m6fc+iZmXkH
OZDUrVeTTbeb608eK7GUCL/6tZaV/qZ7IpngvJJG4d58tGLmm3TYXcxMl6kt3IBE7YZo4/a2ix+C
oWCM91yF1yJD+jdwlTYIxIb2mLbNnd5Bb04PceA0SbSu45+XrP1gTreiGp2xCtdBXZ+QHDPFA3Ss
gSG1fRf69pWd5Mc4Kpyf2GRD9YhKgYvQO9A7HG2ifUC3c2gB+CAYx7iF7yaB+wXyI832iW3uEgJF
4oxzVSDsqCCG4zjC4OAYgK5VypHfLz9zeXp/9T29r5v9WiEr3K89kT77jOeSyjhxeKO5nHFHtLvU
Gs8gea7VTv9WStEdM2SgOfCDzbskSM9aXXlIHK6V2tN5zJHlXs0GCNI6uW9C/VHNGg8r66ZrVUfS
izUa4rXIl0s0sd5V/mw09XEIxoMlFbsl6VZOXzpC0mzOUmw9zgiH1orlTcjTOOXSlZRWV+VgeEE5
OGFVr/HK7pTpi17Q7UP42Y/FBqr1qTQ7BGvlLmp9N8ukDbELbiWjAasNVw6Jtn8AA7oxlhtzQegJ
gL9FCj1AzcCNLyduQurbEnXm+59tHovD+5df87tbQhGoDA004D/AKRFzYK8pm+uOBqbl94epvQKp
6lgpEXKBcKrGvs9AuFBzrYhyuVST7X7eVtQ+aH2Y7y4RJLDDqLMUyYP/1rB5aQd5umomhCNRA/A0
mbtXkjaOqTncUX572nzbekFiHUShsP+SR1K11+guZRXhhi6vp+lxSu9neJ6hQVuBPIpscVVR5qj2
au2n1KBWezMXRbzXKvwZ9m4QXpucf//8fjBTwCL/13VulrC42iE1vMrX6Y2FTxodLZyiLVIP3elj
45C3wQPQtUMxHgxNcuYWvt/ffPF39xMCy5XIqnvGNDSEJ0V1qpwortJ+yfTuEFbqKp/6gzYFm+Vn
tOP0QIwDIVris9f/dYdfM9+VLSiWDElFK+PFmXmFm+KgVcLxu+RC+DmhxnQrl97VIC5zET/8/jN/
ULGY7yqWOoH1qyDT87ANOjnDIstCA68xQAEgT2kyhBhNxd/9dd8VBzLwSCxhtkZASXVvsDcLP92W
4psa2gdh3cGGcwphkkFfXyQxHUxw/IJ70O8/6gc3+59b5psjhNRkBZK3Kjwc5M6QGe7cnScDnCYf
s0l8V60+7b0vn+cXu7D57rRS+xm8d8s9kZAhJFgOsqB7UPFYdDRHwsNZ/2gqaz0qGJx0hIB5BEtZ
pzTF0/D7z/rBiEP72aJ882HzvMVzoM2Wl3BaZqqOtkpbKwTJGXyfFd9xS/immpL+RumR8Lb+5uu+
2xjTlBTpQZ8sr7FLCvunZe1W/kOjmhQ480HhqzdyEH5lcqmKT7/vD37aZer7tjqwI0VHcEDk+Nh1
BUHkuyZ/sCYaAzH9Nwmcj6HsgDH3jB/iLtjnZF6NwdPgt186Lb4E9KO1WncACn7yNXywqox3u1ha
aVEncEx5Zaq++D0WMl0cIlm4cGAp+uUDQLyD4ovP7jsfbBzGu42r0jKmyH1pe4MavyKUckgrJcrl
535lQXtTocgWxWPEZfjv/c7Gu62qEUEgJIsnXLByIp3IDlHiGXjyA8sJ1eYyTDSLy6fKdAkQ+Ht7
lfFur8rCjmgwyZao2PtDMItDzLQMLrezbItWbh5khpUKp+4nn/Gjb3VZ3W/WUCdUAh8SXfICWn/L
hlGwTlEucXpPB7WW0XFprF/FEcL/4zX/CcK5/LFH/KFN+bcg6N1//e+7zyVEH2pB/g9qiFQWx8fq
oVX0PS3qGuPCy1txx/KX/lB2aGRII/2RLZrP0HjeSIeApyqmpRGUbNDRRsrHavtXgKnBH5Ekh5nU
RNeDeOjf0iGh/EM1yL4zjZ+SD3wg/4myQ7V+ruk/93pT1oUBKggsFBIilE1gff7ytPSjFiQwLAUj
LjXBWV2n9lYZWQBpNy+RHTTMkVa7wuoUB2yPRYUeXPVDFWloZecUc39kYibOv1TybGDJn+kekQez
pgb3bCTfa7VUawexMkLtRr7O0afvMqtIb01JMTfpoM+rsGfVJxlZOLEE4g0v1GYka2iVNp3kiClo
9ouLzMjm8d4nl4LRiMzswCDtmeSAtU1OtNP6dBFtRJ1b4onJ+QPJjPnIhNgTmiIDBhQgesrK51Jv
rvGHhE7fNYmDbvMqT+cHEiJ1hwRC+aioc+VUuBhW8mCFGxlPiUVMl4tQMNTI0mgWEg/5xUxrtgW/
EJnEwXDIounbEObWpjDzuyDl2oB+Fp5P3lziXqpcPQiIrFbqYp8HObVs2GnbvNGSHbit4sAzEjiQ
F8lMrFJpl/hNtFOLSFrn3BIOY9JplMNmSPqJnncuCahIgRGnAGUIsVr2dRUjRF8U8/Mw36VkABwi
2liw2LvCgY0zej2WOYCr81EXUfej7awdtPz5Jg8QjaJzXYfEtjBcU45xBSBzLNSjZijTPs58bqj8
++EG4By9nMT6XpUqJsXchAhE7gIS1zAf76tE/wZVpD603J7hNdTGHv92uQP88yKk+Spvgn6NL1Hd
9jn+JIk0uKuQm/iCGIEPI4aZG3yh0civLyNy05NkFl84FnejPkY8Blpqe9NCcACFBx7UN+1dNHc0
aIGW+xKt8b4gAa7E8rAC4US7oo0OUQ2kI6ykDbdFp9BHevGzrfILZkjZQ7zp5N9eYq5AXxQ5nddR
UKU7ACH+AbEKuSWpjxZ8YiYtt8YLfQxHBzM6KdIxSLGGp5WTJEWwGvkdRdkchzBYAyc+wsrcB3n2
aEj6ioeN34LbIHECca3cj01O1SSAk2ehtJpQBmeBvut1nUEBJhYMGMqMgSbDNybS/CpnZESeeFcL
lgV6MZan3jy0KLKtlY3dfZ9GQ3WAulPf9127Tmc0OywtF8s8pBpq8BpjoUPew7oiLGsVd6rb11xX
mdQCd9ItSo3Iumq0QPsaSyicJE2FkxrQa9NB7mx1eSALholcuy5UqcVbPiIMEJVerey6MjdovYNN
Jo9O1g7If4H0R/EI2YEmYnSKfc24pm2B4h5k6TcCZ852xu07bjiKNEJOUokUdkvtHVngR1L91NiQ
jJrd6wUAqozAhae2DOJLVpYIGlQxkVlDnAuYqHo9aN3ocjk0yZToUM/Poh0vPNdHEwPK7QzYBd6R
VEA5buInlWDcdYNau427fWrZmoNG2Xf1SioYmVi0dvsuFfvOJ1kqwQ6lpcPghsGI5AKB5Br/RbvX
zBfTQBkF4VLe4fuLSG6sxxNnQsvjBMpma+rEyXdw/1c2Ep3rSKVFvIDWV1a4TGOG0Yccatwb4fQ8
g7NZaarl2gnT0KA3N1AuYUNZCCQKBeqSb0JwJyedIPsMxiOUHDcHiXXEeRBvEsu395UPp31lBIo4
F6Uv3aghO0UYC/+CH/psgkon5RyAV2RIZyJ7fpQMV7MS03wfJV9EbWinuUfqztZxks1B7BozXF63
FyTc+BEmhYyHFnSsWOl9h0MtM4pjDNhjB/qKHKMqO8dtLxFi2lTn0BLpvWKSPC9hhaGp1pqrUSqH
fW2bcGRqrXQ1rVGOWCsoqDhqSJNJ9ISuMLZGoNYI0MNUJ7lHg6jdTyakyrxYEvdwVm5Tv3lpcJmq
JGEmoXKV2dnzNHVeOM9wTs1NUJv7sZQ3cQ4FxO436BQ5vXBykaK5uLyzMSTj1MB1YzSvhkkSEsNt
246OPrrqTlfPKSl6RPntBe3KqgfolhXXfixVTkvyPAGidNtKGpCrrhcrre2es0i6avvHQQ9vRWrj
7Z+u9a5uvxZE8qxSSxLEdpJ3Y6eXgJBUBdmSjv1nYF/CEqd/k+MSDtBrH1unhSmEraxlkBFiY7g2
UZxf2UWBFXROIfanxVSswfS0zjTiTCEeJPUmY7DvQMJ+K7IR07cs7v1yHFyBpZE3O+DIyQd1dKFf
9Idewaga9wOxWXL4gyfMIvkohpMjqjIiS07OcJQugv72ZwRbO0qPelz6Dg1D/0qBG4Tcg3feoH3P
tEo5kA0C3QzyN13WIdgBHolOajXhEILbnrkAj0PHHCrrBtRw8EIcmvJgWABmSQki6kyvM9IY/MyM
TqOmJHs796vTrMnKUxtru7GdtNfQnIJ10MTGa70YhElN58mxB8oFbSTgvGlVsZOMjo05kQeuJ9xD
dlWeVndDnttn0C7lFa4KdgssvHhmSJpykzIjHLlf/jdDhUpfoyKJbMOrOxtWcGuFxiUhb1mVmsnL
DKI52Q/2oSHU56LDU0KiQLSbwpDFmdbddV1jummW8K5Wmr/O8J1SdqYaZ07YZcdQaaIvoLb1baFZ
twX9n7Vvta/E0LVk7MFwIwptWnG9VjyAM9XWLGwgm4aRvfZ9aGPOlr6Q9eSDZ1GDihpKyMhl0hQw
gIA/nBFQk4INJa9pNpBuR2ckquRLqq2Hw+w5F9kOTEvNgujkVV1PEFymRL4b4lGmw4XBGj9mvs3F
WDxmWQEBm3MZgnlYnaShJ1sGKq7vzd1gHSGk2Bup5DQrcRJv0Tq2K56gYFMSznEMiqx2h5n5SGeU
V0TREnqWBDLKm24wVmCdWXuRWMWiJE4J5NyjYWOjFDbPELnP5vQS9X7xnGNE3eqlNe5hkZcpmjM8
Nk1Inz6Gjb3rbJFuEDTT4DcZIzdkFneiCTdUXLNHHHHkdsi1HjJF7dcY+TDPDhmmY9xPTlOR5GXj
UIrkPdVdfYKtRYYGNSV6LnGC4w9YpQ3vEdM7pipuqyL7UoX9LfHdq0g2t23bX9Im2Iyh4V8CxY88
fkQBsUIPHUXJ6P/K090MJ/WxGwWIgGhybTwyX62KTCkILvm+ycP+UjTWlTFBZCaw3UrWWdS+xrM/
nOdGgVQzyEq6ESXxgmkYXHAuJ48mrbh7vOPKFV5EiCMK1nK1JFBxIcHfpXyLRzJLWicSaKGL3kxI
lMWqxMao0sa2MTAroeS0vT9+S0hfR/8pbbVZhw8VAn+G1/Y1wDfTgmGGhF1uzWQ417bq2CPgCyAo
agTc0uIhFWV5Y44zAUXTUxEEntFhnNZl8kEM0sRyfa/G1hMyiEeCcdxayOfBFNR1Y+DKRk/YrZzj
HYWEgwXVdieokTsg4Q8ME8AZgBXvF8B7N1OyZc1eRPZemWRoC0uzjvwwd567G7ouG1jrQCWkTZV/
lTuIHaF8SHIawryZ+ksmWV86ZL7hIiXsreK+t7If1qQCijawtLFa88HCpkUmzdxIpxxEo2a1e8NW
NyHyG8gHt7FE7BiOjnU5K6vCV28CQlu+A+02nGI0xz3NfHEsk07ezKERHxopLM4A1kp2eLpRZJys
+hjPthSY1Edm2JykALlLCDTQDORnidy39ZipKm1fUJkwCH3eUpTuikB/JN8bpYHCLjbb5GuSUrVP
lIL8yUrGlTpdUkAH0Zh6ZknCkpzblPBY+5N4Sk9khGq7vowUBqBRvMtNGlHjHG6hAZylQRy1wFae
laEvvrRCPwcjsezxAPXbX8aXTPwGN1W04CbLBvllmOp0i8/S3sRy912D7rXJR9MnYyzoHKXuYET4
S+pgYk8g/RAq2LPQrrJMP2tWdz2miF4gayovZoQOhgIq/E5uOujpUY5f87k5j3nP/mWydPr+Uc7j
/J7cqe1AgI+Rh66Sh4R/86YySJoiURj1J+V4zszqm5Er5UbT6hbNDCepJkeM8JM+29TC+B4qBfUW
ARfMlxkUV5p5mgripVZ6WYmDADa/j/LiOxHGoEemST3ZWoDtuUY0y8Qn6prXmDjtPX4qbaOUU+1G
SnJS2zh4sWOrJN59aOIZNFBNJi3w5k06GdkL3ovmIBaAU2/BHsQSzEjOVNdw6sKrsTGJv84YAHPs
Zbup1ncMx0+GOQ+3uEGvDQs/oJlX1wXWmzAIn4DNnZCpjCs/iF4x3uANB7xMa2gnxcWe4y1cSXIX
7WtO4BO6mNJjO4oOoRbkK6tpDUfOyF8Y4/SIT03s7CqfyUJYmAsomR/9GvB5Bl7nJSc865k0ITgy
iTMzbIh72+Ty3m6KCophKR6yrFXX3IB2+qDtUiI7clILdyTpqi7UsX492KBYOqs46ENw31eVtIer
da2m0auh+/mG6LjENfrypcdA7HfiuyWSl3YYmjXEOvMuQiq+FYIyuinZinybdlNXcLBF2XiUif/G
np5eJPZJsn4ZI7baTkHBnBE7JfVbASRvF6nlfsyki8iN9IWcL2LU1ThFoArqMJNYf/TxDObyfbKL
BqHdCZMHWBEEZxpae6iblocLzguBWooMY1j92kUoeswqO6i46M9YxDEjmEm3jvPOOkCggbPLjUb4
jb0qzPKLNfj2zupJ/khsnKuQMVNOEoW91Z4vmpTdCyU3N71eMqUkWozPs8eI+NDphF/XEtGZNDaK
ZB1xn0PlZ3CrosbPnX7GoqiwPIEO1LEFBTOjWM70e4jd6b3JoJjyS5U8+JbNI8ke+VGC+OLUDenI
rZmBdehgADrkPfsbvQ8BdkQpl9NUIVs+J0L9EpVYyBkHFUxAKDlakfdHQqX770Aj4t3UQhAw5Gg6
ZsK4hxJTMu5Ms1e/UOq7RDLI6Z6j/Hudaca+16d8a446GUsqqdoAAwiwwy7raKrms+doybYARPtU
pbGNri3rXlSTQWIUie+x2skeRtOWTpBZbaWY6yH01mAbgoVa9aEMf0bPOtccOXWKISz3sjUVW/ID
gOxn8/yahCXUJ8kA9jyVAyqcVCpv+GkIKkntck1yV7iWJ2OEwdNV6C/y3rzVcTevYkMPr4cYh2qr
mciKaxw0u7YfuUp1I4RnaaqxgovuovXwYLiIW0eIYmi67NYE9wrjM53AdiVWxwQ9hipRAZVzu6Ig
RScsIaHN9bRNTSPyrEiS7+AbRycy2Hwnk8zkFBP2OWXkqVl+3OxJhrdCXjLrn6qen6Ed7cnTSX/w
JlncRinOZ8P6IUi721oB8ACqeXbWfNQHrCPqlVqbnNf9MOr4pGPi4uUJKl1ZzcOrblalSwWTr3JF
DglsUeKbLpyfNDk7BUNXQQkorY0GgtkBED26Q9Eq3yq/9gdyBDn9DaEjs0L/m3O7H5v0Fszfa5lI
xP+R8XibNlrqBJNpK44d+M+KpIIHkXy6BypX6+VKz1sPpWwDJmSiO9jQfBn9wTxPegFwFJCOGllY
NSKzV5mPRycMFu2KvruGtquI1We/A6QZGHB2tLbka9OjZ51YTfRW8quPrRauWFodKDfRI8KEe2nL
9JZoumdpqIFH+Qotoz7DHgZdkhb3XsoXo2NjLhrwHslJCDp0D+XHXMgI8qOVSIBd9VFBxV5L+uhV
QxrYEKAGRuvkJThKowTM+GlctL2MMKzo0ketU8JdHmW4kIHmHmqe7YPfhtFVEujjTRSH2qMFJaNe
YAnscj77cjWPyzYt04wk/WeD2d9v0Dqqx0Geex5CtEDCTARXujy8Looq28uz5qNukDQ0iSpHokAd
yHpov9Of8Z1ZGee9vqjw/I5M1FgaDkYMt1SuVGiWmXm2qEKZ9EJ2TsZVMY7+HXK7HwVVGsNXygSY
JgmBixCo3Rpf/aabAmJCEnBSidxIXq1w7/3Zl14ZjQYzUYLwNhKktJlshXvkiFxnKCIXtEg0oNWx
BuDN9tYnAmpNT5BQKz6zbFJuJ6kOwVyLWAXleJsqfnBsRl/ddpIfeDNEry3W9PTZgHGRttqMQSSs
D9mADp/KF3u/ck5CM70rBQqzGb4QoM/B8gxQvQwbTe3kG5V2UBF2nIyxAYbdTuMpSiPgrBN1JHdQ
0k3KNnNiFYR3ote7TsIcT1KluRW+yQ+c9S+yan7zJ3pyYUSBmyP5katnJdWkHSlNrKYxk1dVqNCW
aHzAO3HfEU+Y4DsiK/jLqKI/8u8khexEdHdDQfS1AltqjGflWod3PcJY2hbJSIhyZQPoU+BCNUp1
bUdwsNr2qjLyE2mRV4NNITzJwUavWioiOi12JcEHMkqiF7LugUeaq2MorrMeiJJvy0/cy7BYUoOT
lDSgtENrW8CtoIfhoEG8zTMzoG6tgm++wS9hpcY2D3U4HHOtrhho5o9A/vdtjzBMlBrQh+QHlAd7
Q7s9f8jC0lzpcl45xrxQBLTxVcljf+sPyU3uBz24R394NGo1ObdqBbonThtz1Weof5TwuaSdMpT6
jWThm8r2/0vdeexIDqTb+V2054AMBt1Cm2R6W970huiuqqZn0AXdG+k59GL6cgYCRleALu5S60Z3
VWeSEb855zvKyE6mwScZFMHfRigwOG1owPKC8+eSUpl0J8+1W9r6eri60NTXJMuVR7ttoTQ4Zz9p
4e5mmhAWPT/Pi9Vv5nj+kK2TIPSs/lot2ujCZGlXe6hCZgwSxujvRibR+xSk7WmqUZ6B2D6i/NaX
GaLH3tYJh4qOqxNKpk/PHaNvwYBzjJZXi7H2S+wWGIzSwrZYk3W4OyDNFXdKQge+a5XNqbVtnDlU
1L9VSACYfGijgD9u0zRha2g41XzutJm3zG2z+os22IA96PXpzUwXzpx2tkC597Optncqr14BkvcY
xAFhbaClDUn5x/WrvAtVmWGF1EqjDZ/tGOJ2Ni/efRZ9VxumQ7oQuePAjqhAS0bhAtHk2+0DeVXg
FUme96GgbSI/9T+twe5qFEOW+oLQE/h4atr0T5+BDRQd8iVYwAArJi3o6REFvs3OXMLdnH71Mflp
PCvvpqc0oGiOuKNv2E+OWgDo6OTMmcGszZTybNKaPFceWj+wEeYOvabJy9oHJK935fNYQTOB0IXw
2QicZGNgEFgP0aAZE0sWNxWb/a1Ws/cQWLR5vhknJ7PuM27DzD0QnbLGrg611kjlo16ME+ybXzW5
TUxUliN66mAFsHg3e989xtIVWWLMwuYfnWblu2akfPM6SZoqWXJ8/ZW3rfu2WoGaa3bBDCGTVDI0
XS0HGplGfkjGUrIzu/HXGDiPvTVkh6Uu1SaGfvQUoDhwWG6tHINzyKiW/DWKMoqRuve2EQsyQQXG
8Tqi5na6DZnbR7auxREExHsFdmqlm2wg85f4cotI5d0kWHEUcBZXQMfvoonmyUKFleXJozWZwRdx
19PvbjYy8pi5AIn8cRD9LxlisopXToz9QpRuFenHUs8PINI4N+ByhHnuXue+HTdSjbzFI+xWajlB
LsSSHLo4e6W/eeUhJXr1HqZlm58JoQ2eH7+QUw0bOXis8Hn/ZegFF9FwLHMNVklfkiovNtooeSwi
p30BD46+yDS/4xEaSjH4jLuhou2VTPlfRegVJq++ZpPzIxeuY5yT9q1luyPd1GUGeqe2RotJVTDz
RGsfBBhTd/gzUzXzbOd6rShHYL4bqEqRoRLoYDl7TSK6cjsyzuVCKhKpzsQmH6IuYk0U0DRz3tsw
PcphU0+JBMDmZTtjXIhHbmA4P/TYx+5hIHrrDnH8yRT8TnNpoR5MnvsR3BMt5tiM/uocwOqqK40P
k3xqLhTuc2j+XorWuNEFggtRrRcKWlrk6tJN6d+lRvVXGF9WrZyN7Vfpp1lkvxjN612tqm+fp5t7
fSUyYogb91AQd9tQcKlmj6oZsv/SBDtaf9Iomf7LltpHpf43918BJDgKSwtRvx9Vl8xGTsT0fdq0
Ztc+SzcXl/s32HtxEjqtDWykKZ5M0wTu0yxgegzGkmMRCSCuhQLBoihJouVWZjXOK8gza29wURfG
A7hVJPj4z78G6b26U3UcUbcXRr6P7XuuIFlw56Zs33x2Qpucz5lqOcNDB3fbmRvjwZNQfXkXZHkT
E27nFPWKU3ZkqUgbG1frj78oyB/7FDJjCo39zSNblAE5YAo5OuoJCAqBeDm4FCbn2UaKJDmzZEye
mjlr7yJe/9EUtj53vfLWagj2jVIB1PvYCovUxKlSLXXx0lEoEqsSkdRVIrDw+yB77n10vjx2uods
O0+Q8eS8Lb2yRklOLoQ5uvkpJoZjTWH7xWUpdkQYc78TCAERrWb6Eaho1zfps+0b7skuna3htvm5
xm2yGqE/XoKie4uX+/BNwJpxmx9h9QeruDMvkYKRLu5fehN9FGbRcHL6NQD9tYpIAHPEb01Y6qYl
ObnEvngVsam+KgeFvfbsIox1Uawrj1awr00M81FQXX03dVAUct/XJgE3ZfwU8Ysf4w5Bc35fYXVd
gduLrTHdJcy9oGjhF5RZyIzmnYACXlbT4/qy+4uCK3ls3Gbc1+oOIe+rF7rCLpSjeDF6UOa1g0vO
6tTGT9kOxEHnhB7NFFh0llUJBCPZTtxwdsRot9S4OChluWEiWiRj+oLKlPYrJFzRo6sIAwcHau5a
Rr454Q6Gjons419jp5n1qwwU1UVULVGevhC4iGUzXdAek+gwj2/Akn96VMkrhWeP9EZaAqU+/Hia
ufUZxAqCbB6SBSF+mxyDCJJUF22GzkrWJRPjUDXipUlKyGvZqWlc9FRWNi6P8ZK5V+58tVlEa4eZ
ST5FPp6bziICwuI4jdoOalgZH4QPXdtzecpg/XDGGwy5Dbs79ENBb6Yfg8HNj2mnzvCErnHjphfI
eib7UNBwQCYZesDoZAXsydeBXck+Ho3sRiaQsfZaEgwhDrUMRSvbP/YTI+WA9mhK58+SjUXMC3rg
E7r5o7RCz68Y7Jp2mIoyWAX3zZ9kR7Mfu0jurCTT33PW001Pcf+UY7KhZh2ceZOpiVcYwf/GqUBC
r0Yrm1YpoeYO88CT1Q3Mq3sXWqYkiVSemGvbwGEpPnzVymdfJZCPh6ney14RvxNX1clPdIYA2+op
kOCIQoMjyWImUYJIbBsG7hLv69J6aKqgPemZ6ypxpmJN8jzKfKIOfcwgsv8Dj1Pug8z9JHO92OQR
Ll2ofewrXNaNZSXKAxC4dkOiZAxuuT2CWDd2VcJ8Mvc/u7ulcCD7G47ZsOlz0soaELtY/Qz7Mi4F
x38CdK79RrTHJzKH/dTscAI/ea5e5cOJ+RqEu/nFbnjFU7a9lltDtf+w+IIAilN8FhcHEmhYWx9F
zTjZb54NhyFKOvN8GvBnHYa/vYsFb8y2hEfsokbselTm7mBd+8kft2oYVAg36p3X9Tia/fPio/Kd
a5IMOuyRPrGp84A5qtpkvEdVA79f9LtpNO+vP7vgItlUfQ5hqrQZJHCNdTWH9EIocFMKDKV4xgzr
j5dZJK+xaPHZDcag3IDLrYic2xCAcLc8JcT9NbtlTGkrhxBr74FugPGCcQT5BVWMj9kl3CmLip1F
nXlYlLRuYDhJotWlSl+VN2HRNvp0AwIMl4aVPww0y8D5iuma9NFGjLXeZw7LIaZKfIam+bpg807U
VD2A++5DS/scV9JPbkI3al0HHTLyKMO80WtSqiJGUTlTxYs1ksCBVQVrs5UfeDdkfk7jsnmwkTGE
fZpFB2j5d1Mkl5nZdX8m1zFIvFC3BSD12mAnyrUtX3uoY4RbJMUHtwUagUotIY0MevU2/1QdK0Gg
r8WmgIy39jrzx6/kfEvRCofp1Gmax3ReS0tjehs8932BSLolxPOcMEqn5dq5qgY46NGC2582HYrC
WRiIFn8rx53PAMIe67VuPNbqM9YFjsUNKvV9BNJNui4fh59+07Zs2kbtPBAT+zjtjlYNItjPp2Ud
pxqXQxdlEA6xcKxsxmIfwWwd7FSwmB7XmdI0UH599//ROrb5g0rv52L2MzfBNpF5OA5uwlGbLiHg
nItHWBHc+k3Zdckz+hMHjbCoCDBJh4vryi2IjU2gxJNnGdZjR1NHc+M/5YX/Ych8DO/seKa6FBgW
25rMoWJt0+CBb8K41fQJn7bV0Wj3UevvCKZGayO7FMco8577EoadPN4vtF71X5uujg1iOfn7YTC7
0JhnibKX2EuHmNtwCsD4s/99ZRF+6mJ2+MLiWsvwpeCu9ONzYBTPwRiVJx0R6oADjlaJqHse3dSg
iCE1zC5OMR2+whZHrNiDO6U3D9DAAnS+NoYdaOSd37oPqfSeRAo4lXg4IzTB5K5jK3iORcO2qh/c
jUUmCws2hNuVbFA4mXxfq8mBpuhZfgZJlCDjd0sl5ca0EgIWHNvPwCBxl+2GJImzLXtoHVxLuLZU
fPbVZM/HjNp7VF0cRnO3LWvNQMbi1gtMvsQR/D6UbeWSopU4JjNor4HdsrJEkGCJ5Y1cL6JZcKC2
c7WGTpAc2iE2Xyd4ejDKCzBSxCmBMSCrIfKfnCLnTTfdeuv0i3rM/TI+UkgiOgvwPdLXcS4NIKJ/
Ei9CqBf5sA6XteoLcaAnLdZDI8uNd59rWkgMQjVTEBlyuDqdV8DIt26eAoSLCIc4CxgFKiADo3bv
R6wNMEyK+OBBq7sk6Bw3XhrMzJGyd1Rxybpw+3eEY3QENn4M1Zbx41xwNfssHTKv2iDr+jG7Zr2M
Akeo4YM57OAAlAspF24w1BvfzYxQdDXQSMt5mVXyYHIMTf34mPHAhUnUHutCXc1J3Lxcvd7nn9sO
sORB+lYQggMvtqbNciDQPSsulQav8wQx1CNzus0Fh4LLhEGzyGN/3j4hMGObCfeVaftKFfFWxgsx
CHG4uPfN8LDYa2XZT5YxbxiLksljFi95hVrBdNSzMkC3J6YXkD1zt1nZDSMuOvaWO5yBWdl0xrXu
+mRHbL02VjEPyzpR858SYOC69mZyAB3o+YREMwDom/PgUa9WzZITCob6cPRm9UQ96Z48bWpun8o4
WyVvdyH++UoN8baWjdgSZR+HOpieq5nmrTebXepP08aLzCbUyYCkDwMY1VnMCnyQAa/UiODJ0mbo
2TgZCOoU2zmdjtQlzakm2nDXAkY/84l4gCyL8jPWiQhJWvDPVUrF19TjR+3a4z6TZh2SuKDufkQE
gku77FjW+de0a34GdgngF+IRxlaaPhhDBwiC8xmSKOiQIPoqCXlOliReV6i2sI4H47Yc7pWrpCpj
PhOdA3P8xd6126Pm5Pr0DFwJ9oD/g1AQchVdRvPLGD9o5rHrDKjaOtesWyIlzSsyujZ0RT29dFQt
R37Wa2qjLl8SrGL57CuuU1jfD4tB/KmTcT60KKUh9Az5C5X+dI80kCtiZYKHNknbx0YVBRc7pRDd
h/wTt+Z4ckyxXOB+xkvo6iLdBH7kHKRbUxoFGlK9pTWb/zJ7tAtHIPoW46VGn0n+FfIWyOqz1699
Fz8Zg6+ZEOG8/wbvW9M+k3/y4gzigTJy8dcVaWyKghFSNnnDrEY+5qSd+g2kLaNYF3Nhrg12wmwr
WIGugTNP66HFjjnbbfUXFGfS/KojfzbCAjnwXzE0DocaSq5VEswoWmtHouFNksk6dQQ6Ux9h2m4J
Kkq3/XwXfRQ8pP4qVTbcZKGWx1pUTGV86VKMqYnEwzBuQIavqsBFR2uLlEImXUrTvx/RqFbbZlPb
tbflfW6hyS5ftUMWs4MFd9WWHpINmVK1ySTr9o4br/XiP4iq2CYe/Uqql+BRu1a3RvJqnmTLeoyM
H7BfB0C7VkA3iRzEYLy3DvLpFNnipVZBcUtgDG/nIT+PMqgfrUHobVbo36qRN2nQ4WSSJXHpiwa6
c0lsQ8SWGpo/tV7M1CyR/MvgIT97Ar8uVp9iqyc5AEL1g51N835QisBo71b5jN694QPFfxgF8JeC
adv1w8nk28GF+lsF8XsGENtM4OMwCDhH7t37UWxMwViP2nBTZ5Pbr6zByLea2xFItmvHxybWQ+hN
TkqTMxunpcNpnfWJ3FEF+Ru3GO1TnOGRjdDu3ndGwy+Crbc1yQwY1smKtpKJSjumBApYAR6HKXae
moT9J8kpkfW78zKNrKGOhrclM7zLWEXZ7z4HpJrMfQAQzsYt29qmDnuK2wTFSBudQWT3HxRgj7bf
aCbAoP73RtyBh6BzAfOgMAnRNPy4ZZpvGHA/KVtOtMDzLRHmj3IEi+g7BG84m5na8pBem3oIuxG3
eyvPhmpJGXT+QLvkiq4kfWMb2HKb+JGxnTKjfgUo5aJELpZrnqVdKBrSxKQus11WOpt6AMF6z2py
wWP4U+H/LlqPxYDd223YLpX9uzXa8nO6p9IncYofgjARSZNX4KGrgKyKanpQlXXTIJbHdcAA8uyO
TJ4JbPAJiljuT2mh3Ld8dJZVPlXFIckJjqtTm3qYO9Eb+1uZmOK1zAsK+yRF69NoIBJJIFkuWNHW
NgzxyZT1yWQXdPQKXg8aBOO71I6B5jlVuC9rHpNczeVR1H62n5wqCCMs9B/Yvhl7sDL+QUChLpLc
sZcUtSxrCcM4VCQCIiCyfg+O+KoDql8/JclERNWnLrS80K7M76YQ0R7xdEsiZdLtOkQsf1x6hIOu
m+ZmmrV8QFcvTqTIZOeOD/fGqczuoi0KBth8k3lbjQfI4/kfDGNogRFmgOHP+A4Y8tlzq8+VWAgv
MOYSp3WLnTnONm1rBXvVB+Z7Nnl/smToT8PIuJl0aH2Y+MCvGWDftTPJx7KPCfnJyeP5FVfdtPZS
BaapkSFb0orO0jUP6KLPUCb+Vs4Ig5qgwZlEO0QlQwb1Q9ftsHHk9DOSFbtOi7liyDRvVaTbtaPn
b8Mb+k2X1uox0DVi/rxPubGs4tEjEddkX21tI1XAA6uAzD9nin94RHMQFiY2X+Hl7yg1ya2SeT6v
6y5bd72vvz0OuGa1oD+mleb1YsbPkKpbLDLqPSGu9UjhatnZHxUb7BFG6R/dpPvpijTq9wygyi3h
DN4zHZjYWG58BzDw6aRp/SsbWDGORspr4/vmui7nV2XgvyYWAhCB4xyE4asr8yBJUhczTP/+7s/Z
8ukl6DFZHgcdk5bq2bNyroKucOc9rONfiQ6Cc3nfcvhTVYEmceVqibELLANfKqZwYqjIf+VXGH6U
a8/hIMo3JqfMgJfKFFu7N1Fi6RnhiB1BPahsY9mOnYnevkwKb98rAv5WE/kmG8Ri5d4eBod9usVy
ylu8T3oPNsa9e7BsfeobgcyqjqQGOu5EJyvH2ej1Rn5IaWSZfljRYS5lFmpLD1sik8n38PyrUCQK
+Eldhjn2167yvbCG/9E4eZ6v3CzxH6KlJ6uKKKkdb8TCBmqJXkRByVH5QX/0E1SVlAvFfllAU4yk
pu9MCq7fSAARQgpGvR5Ddeo+az6TJWJsiEvhFoyt9yFy450tAsS8I1NGzm0z/sXMhMKI4LjnkuV9
GBsx7D3X7Z6KLjgGtq2AhkwX5SVf6VLrkGVkBueM4s/KR3tD7m5er5iHgLL2Wnfvp8OyqVFFhMOU
fznFSL4AfbCOc1RyjT50TjDte0Nq2NSOtVXd/OJa/vwGKf2GAJt5tBe86hT6XqbMTxKGuLaoDcLU
vGuHiTh0q+paFfKZQPAOOVNXrbkBu3DA/sNo3XmFbxzvqioyN0OjngTX9OPY5d2uNGS0sYjU29uG
q0yyJEqCcfG9vIqqfkRtQGgYE0REs/cN7Mw01szmgDTj/MoGYTM2hXwhrYmHo6qcJxvRBnj9edmo
hEpNCCZQAUQg2kyfjIyF8AlyNk2iJGhf09ZdB9oGGmGZ/QEJZ7qn1ubYcRf/DQ+W5C5rGOcpo9kT
7emHgQusAnU7DhLDcPbwuZxz0vNM+jHuAgS3vaaXbO3qC/mMBzBcfsaku4WDyi+mkZpXTXBDmBAU
yeciZoyplbsNTMwVyqGiQRVCW95rzhsUuET15GtsfmueUnpcFzhnkln1wyga+9b5CO3teGZ1b/ST
fkM1Pu7boZ7OlF5E8UzG10JIIIcOSDse6lvdNdQ6c1YyV7rXWnE57YLFHs9ul83/8jf/l9x7t/qn
eu7bn5/+8rv+/wDxLSBF/D/sef/zfxRx+vV/evP4G//y5sFcNm3fDVxB4P0/+dz/gnqLfzhSWmTT
m8I3Lcey8aX+b2ee9Q/HlC4SbApz33fvFulO6T757/9NBv+Qge2B/ObulNjB5X/FmXe3vv67Lc/E
9hc4MnBQ0Lu2J/6DidOU2VQ06NIRUEMpikZeS6XfNcd7NLT9Vizdf2IXvX9w//dP5GwQ0jelie+Y
P/8322iqYjVmANDZJIlXaeW/UzbFmZG9dJF+FoF+9GuqxGi03wkD/jLtFpxj/Wemq2VAbm9bZIBk
zJ7zviKaqftQ9lxsmDTzZnT+f2LE5+v5D78scxApfGlbruPwJTr3j+/fflk9x5FrRuy52hgGkF0W
04pFTH5N0uC+PESdt0UKlu17vxcvrcyXxzzNd23SjrtsWV5nVZHYF1eMuW0yMyX5HFSwMJ1cIbpr
YSefhBrW7FejGUtTY//ydfDYEqdsY1RboSsQx8W/xanfo6SwOYnpbdue4ccA6/K1qvDOO145s/Xh
aDID5tVRPP+ZRH8l+hbeWrkgTzQsgkssQukFK4G4I6pLtLUMdWszvcW+RE2K82esmTwioaBuxRVX
MlFmz0PsCrtIi2WR22FcJufxscGVg7Ux5mASVboNqtre0zqhBlw8GRbomQOjv3qW6xNfzJm5rrDW
/0Rs7386JUndiI0J5wuWFEfDKvGBQPte+tyRG75Nyuo96WVw8HzvY5H1s9Mh5YpRunVTkR9zmVJ2
I4TYec2ynJH6BQfoBG/WFBNqOQXkPE98QGbAEkv6AnpVm9ZbUzXMXAbjGAzNazyX5tMCnIwpPuNx
yxiMSz4W4k+Arm9H8MmO7++fS0B9i02GKcVQOZe0lAfWkt9UVeUDF3p6dioTnyqNb7JLU66UHP3z
LqvT3TCjWFz3jQkIJEAqgTgBUoc/F8w0iiV5ZkAqNioi0K5JyOPJ6PZTESVhTzorb6B8TfNyl6GJ
xtQqfrPmKPGSWQs8mGCCQFKVG8RED86StlBm4K9VHQOzFFHL1THImKBjbzaqxpQ65GwEE8rTSzEP
E4Ow6C/a9fg7nhy2/z3V9VCwvUvdpN/XLpakhXH5uoytKTRcntDMR/LQcFmRzYWkuh2SeOv43lfl
oZQTvvEG3Ny+2V2anxd8KQy3DaJxrPg3idDFR8N19JxjYAuZU7EuiFG8rms7lpdW28ZGeAELG4dw
2hCJOYKGqL4GZlT/anBd7jMLSWLls8jrSi8/GCm+NzKockbSCCra2r1x0dkvfeplfDhOeSjbimKs
Udk1ivoaXkPgEJ3HqsZoZgddEEl+ckoelFP0lIcVx00ZBHvOvvi1MacnRdIKL2hcbFuibAo4Ymly
D+50kSK2Vt+tI/JcCExM9m1bThu/GaOnQqJWcnTNzLuS6mqYwfI5C2/81EskH0n/bTcj5RtmToI/
dyJlo+YFj13V6VPrzlStzjxeZDBLfApQ1wrhsQvWrKIJFdV/ism5uVZbhTVrKrPnoo7EfElH71XO
9re0O3kGFUsVqnxmPbm5dGgA+v5xAKRzt0lu7RZApQnJYzWOXtOwthGUSKnEWKSn5nuYkKfErXQ/
o6h7Iyvr7kGqGFanZCt1To2WIh4j9YYR+Pciyvpq5b5EAOq+Z/g3XzGidI+draOrQtNIpmKZhoq9
KAt8v9p0xAzcqj5QYYtljfCbyf8FNzTbpTyrj6wt63OdVsWDyBgmeyphdOayTBQpBrYhJSZYRPVv
5FG4OCFf/o0I3GY35sU3R9YmQxtPhyNZXR9Nnfyay3sHoPsn1E/WLukceSodRMzaMG99PL4YQr5P
jonzWkPhGqM6vuRFk+xR7+FpFnTITx2g8aNTCAtyT9atCw7IH+Qi3sniBd7XVoSQ0autFox0XQbY
Qe48YGwEPImDTk9oCSKiVayWzGmv5r0mJFKmABXtvWkjOsEXRBfSRDmWJYWo+lY3Drs0e0JfrZpa
f3p9C6AYjzEO9SZJSHSqot58wZo38ckySpO1LvfkbNmMzyIvO3tQO3svuheaxbfoZ0Fw4V1CX49s
OQKZY0zzIo8laKzo/tNoPQQ4uFdTYaWbksHEMXZaK6yYmK+J1XMuPqKyx6gt8pssinkfT3ekQ2Sb
7NK0+FqgYrBnYlP90nnawuGQDNZaoZe+Rs2UHPulqx5j2scNj/XB8oMM0FqHBtB00DAbBGSuCU4T
29i1B7UpHfSFZUAWVJ84wYNqI+aQXVkQuTauqxojV5kwo7QD1MpDIrJLXgfRX1AoA5o4nIlbCxbg
wluzNRFfEuOajeOKliiPwTni5mN0WgRnHSV/R6ML3lTbBQzQA/m7Hzx1ElqOBLEaiz6hA8nra43D
bEfmVLkmoqwkOaocyludMWk1ZurpiATk/SSHZ9FU0TGZPX2KHVtu6jSjWQr0T1ICBesmpFyuNxJS
S5x1S9TpBsFU/9AJSbi0U763LaLbie3ezG2gkv2cViaBekW9riafEGrTJAiNREmOiXmswHIG5qMy
BJPWyWCglvs+ISpsFvkOjenTwRBO9toSaggKCKlvSbek13y8x3+RLO5zA12oDEihxNsLDH3gktQI
u4lCKsbnGoHKlp3rSIrzgIkmCvKnvpR4SFsRnY0+sN9t6g5cS1V1c3Bw72ft7MuB1C7cruOcbHoD
LbgaPf/MzMRiHGqhbPKmceVzY5DnDOXTkljzEAj/TYmvOqSOq06NVQRvacdDypFtTBg5OywG7RG3
6oDQ2WwLJ/RjkzbZxjQ+07Owz7ITso6qTm6XJcnWS+fetRsMPoT7VxQYT8gCW4JtUU4Ps9NVDcsF
TDm9GV/axKqhiYsA2cwwEJOVkbeVswvJmDpzJbnOdWwxPBSaqfaSTtG+AdmFW2CMTskUteeYwd47
O+ZlC5iiCXOuP6LTJqQiTaAnWA139DIWZMC3aXQac7f7MaaI1nAsY7URpRovY3wPW2T18CSZXvaj
TlggxM9jZ1UHNiM4x6QpdpBfB8iVWEWd0THXdi76vc/xs9Fx36zRsWQnZRk2Mg2fxKjelmccHt2x
YsCKHNB7SCO2T8WkSAf08x9HNtGWqGoc5Em1z3073dJSpuweMRJX7cwLaBEnpe1xZpfbVPshS62r
NRXvOfHa50RGT0vVei/sAzo4QUV1lIP4rtSooPX3wBZL+60ehh5C5rIvEn6sMtvvlpAftbRYdIYx
R/TNYCFKskeP9IZ7Fr1+1L5mMw9uyb/ek9HeBs3lCRNAcTo2zQnfASSiMT5XaDZ+IpSliN9a8Zam
cfDu91FEpcDcgm2MP91xt+5DIqrxYbTnPF2hXAUKCW4uQdIOowFFaX1C4Y7jI80+vDaieBRjsWZ8
nLIqK9qrBeljg24t4+xWxNWXL7IzmGRaqLWnJnN2kEiPwpjT++7x0hT3YG3R4o4wirNtzx9Zl7jo
M4ICmzUDItW6KmTZCqHBe+akI9WZ1eTGuQfeD0n2t271sqbL+861+7uMenaL9eNCL3Ypcv+Lhdbv
eXSTFxUQEG7F4sJS9aWmyD7Ci/8gMa3Hdl6Z6zSwckRlfhqyraaaRAP/Z2RUus1Z3R8wDLK4tuo6
LFib7BnzOdtynks21ujHvGaqb8x2nluFjj9OoNcV3QRBFfVohdyYbxId6NxeaqQLT7UQCenF3KBS
1/jeVPRtuCnCh25iOkS5OfstP3ZmlemYcQYGg68+62fMHHZkkOPd1S+uzJHyuhBkHZeccAsPFSLj
A9qK8lI4RQnTkKXDohsm+igrKEZ98WCmBRN9mcjtiAIqxLwOoNobtxky/W0Rl87TONXfJGExc5n7
jrbJC3EaDSzQ8fWPrn0cit68WgH05IrN7saLvV9ebXT7qU2nmyzTYzYW/TYmLPdU1Uzx2TK3yXku
HLL9JA1XxzQJkebdlWIRY3lPunfl2pOGPNetXT4kaQGJuxeoWrKiP3aTp/2tkRfqve8Qb1Xpcs6n
yf8OesXctvpjYqNZ2w0NDnrtclqNwhz+xIRPrhwkBc+ij9HcFL7gQZ0c6Mh168Ny1EqGqhIEbBc9
VIVeko5eObHe6ybYs9Hdz1XNLskz0YitymxkG1/TYi5R/zfOTWdjBbjuWZy5abj0DnfiYMzrtjM/
m+4v+ElALaWPyLROp89xHILblIjgCwn9su5bBRyZCmkVdOTBscknfAOr+y515FNXojGRtf3Y5sEf
sCrPRZ/ER6l4G9Llrmibvec0yeCMO7b1MVXwihta8ql0X/vAvwNY0l9l0cyIFjjp0O+zCcwixkyB
pzfYPn0U4gHdLPyTXJ2D0jr4c40ZQHjM4YX67vRSPuexyFdd5ZjAbvIbzCR3zc2yrFTr5Iex1BEa
En6zRgdHfqdPd34rWHNiXVY3mnXx1N59Sm6BSqWcZlTnXrn1M6/7VKQ5ckbE7k5HOVrtfrZWMru3
mhNz7D6wCOFd6Jf4/YYtfhU+Jp8Xtq6hnyBHJNm24D+waePsWDPY3PIAbVzy0HbBRAlsTudRFNm2
ow8PvegpmPP8vv7iygrimWmAixqKtNYYnPEcucsZoVi9RYUO1ZtzcRkM+WyrxHij5tbnwXZhCVRl
9OVN9OuuX+ijbbJkrvPuvc310ctJmawVNjMvwCql6M/XDAD/F3nn0Rw3lu35r1LxVjMLVMBcuMWb
RTqQSZf0Km4QlCG89/j08wOl6ccEszJD1auOie5QVYglXVx/7jl/k29DIwSMJLRcfqyCNnfwDpSu
RvIbQA5Jy5ol9emYt+yPURvybyPcwU0ZApN4z439Vv7v4d9Q78II4l+qYP/nP8gmUD2u8fXTwu2h
Kb/h5Db8sXwNvmXVntrX/8h9Sabyp6ICosKuzSaVpioogf3MKkqm+ifZDRzbVLTAdBP/13+lFVVM
3gz+a5vcoqHJls6f+pVW5EdkIZHnIhlpWOhP/JaV277SoK7rtqkLqiLIhxkwTrUpCfghbzZIg+Si
O+Jt1C6C/ZHAXlO6LFsZsWD71sFbW4b5k6ZkpFT/lXb9pQv30bNqX+X1V7vIFMlCxTIasa/9dsfB
TLtckj2ycrK6aqspe1j1BWWIlNjgeFtTovJ/Uqc/24KmgPKkMg32XNGMoWzath0wJrcmwD88801l
qOPqeCvTF89bsU3TFrIxTag1U4ysKkHBg5Blg1ZbAgA56Tamq0RnFXB9sPQ4tyEytFaFU1Zdcn68
7f3k8HsPDVnWyYCykkxzrpKpd42HZz1t97rObeqLy1IarzK44xvoPsqaNOIvC8e/9W45MIGGTLp7
UopTQYPMuqvpLkBjGUBU5xZQOZBcZXghzOuF7p9wxDkwsiTY8drET9MkIT3L7fIozstOkqS1VOXB
TnWhtdvgPc9d6JO8Y4YXEisX1tjGZzHR3gmlbuXA6mEHsuFURajk3SeF6g87xADoS9s6wmEt8H0Y
cmCYhkJbJK1vnSXdlLNVR4yE0qHZ8NzUKCwih6RYqEeN0Zcpn887JtBPjMmh4dcUReXLDKHqKkfH
x6/CWMGv0AeS1kLwujSKkdjX5i0FdrTYHF9ch0bANKmHaFMVxP6pGPhhBBToEAR8gb9BdzS7wIJK
/+pnVvySghR6LFoZUhOyIbkcpthWXeImLy+5/sI1+YhiM7Y1uXbFxYn++GfNlPnfF71NEVLRKU9o
umHPji49kXOvrgRHV68hxlbGIPR6GejWiuQYGNUC4eqH2BuUaw2YnrfIeRTD/nERH8u0btupnfTc
GD1/alBinrnCGPGmSPPiUm0AvKWABFeA/1cVKTpQyNLXJOqBxfu4Ei+kHgmP0Oj0e7cn5jjRNeXz
frZkC3glu5kCMOt+f3Yjkm2GojO7pW9ix9qSBzHtMEEePpN79PAzcKi9CxYf1FbfrzRRu6gdDui/
wmoHqFr2/nCV9BKyi3mb28j8VMYA99vzfdAGvC6PT4X2eYdO5uWmYH9yxpryTDOyLyaWdq+7aywX
4d+VIWTZLE0jsqdlchHiBH5XxT6iahZAu6uRJ/AOTYCu5S3j4u6gTLVaE0YKzBJqIgAroooIlicA
VALVpvLQqxLabpbw7vNs7HZBIfu3JcYUpO0RabkI/EjfBSht3QWkJ7w43XiBTDLGbWrhFH6lbnVL
1+8Cw7UwBIALsMjw1lh0Yzo+RhqsjFDWsF+nZLtRmjI8cYR8PkFsWZe5qE3UPqdTen82tVZvdU+j
Ou5iVfMY5yDIUwtF7OOTcLgVKpA4h6EyN7/lcjIvLiLY7tr2rGrVqcOPDD2BE135HC7QFZO+KII6
KXtwvytSVgRjgWXhWsEQHcriaH4pVQ3LdA9RjKBFv63JOwCLZaqeuOIOtKwouNeqimJzB1gzod6w
qu0BJT173eoa4gc+IlH+RGcfymoSk3rsvNJ/gnpsnujx5Mo8u9enM4blTQSha6YyO2ZK5OMlH0E6
9BNkvPC03nKfNOqDr2oVRggalrq0ShRZ2kRBl0SA9uTxLOuTXF82oQrqsbfM/NKP5OF7CGS1IF2O
wCGnBvS/uHxwoQRetL6pPYySN+n4pal/J0Vp8s2IJXGj5Xa46xu0iY8vls8b9ufBSW1a4cUhz+ax
z4Ei5zniXn6OXhS6+/Z9rhd3QEw54M0ed3PIxOiQ+phAYchxvPHDQ8qGM2QLqDX17P1VFI2Ch7pc
2ussyhunLjFzdKW0xCokNzGpKNqbGNXBRY4vJoZ82VQVxZp6jGVIh6o7IAVlPUWmC+YVxdmVmGqU
gHRSWGzCQOexK5ZJ2anw4/IfkBdzWCzlawz8Hda6Jp06q6f534/7kFoTnNWaMC0ZBPZ+Z3imK63f
mua68FTzbuQ4QU/ZRqUnqWFHDR08W9VU7HNcHxBm0UHY9ElJOqusvKfj4/q+FOefonEST37RTJA5
+xRQh5oWRBl7pIwg+MhN+do2VJYNranOrVGRblCiR9ZAAOAqqrKdXNEuFfSV7k58yHSiffoQDjvd
hoOhfVpeNrMZd2i4AREqL9NGhXCEhB2eqMElERqcMeASy1jzLodKgpedVzbMIyBVeaDqJxbbgZWu
scJZbIZBvDQ3ivM1xGokArt1UWXao+dH1pXBTr0gu0taWXimQ5nm1Q7q4UIyq+Li+EgcOJQ1ZoTT
kjecMObPq6xAATMsaB1TOPcKxRrUORJR/lyDv/VO/1sJ7b1H+E37o6yb8scfgHmqPzZN+v21hvP7
H4Dr0WUW2b9emKvX+vWPH2nNtFy/Jj/++78egh9l+frH9x9/pK/fgx9//C+vmX7jf398lr//FT+R
Ppr+p8ItxiaZni+IKXEE/XyVa+JP7jXNkIWi8jh+l9r+hfXRpkc5AQ77HZQQPB/uqF+Pcn5kEYiy
2InaONmE+VtYn1kAiFQPK1bheLQNRC9k692Y60PIHQOClVR9ohkoDTnjS5B712Riv4LWRx5bjTep
G+wCTO0a19rmWrw1x+ZqkikW0YWi5cZilOW/KIaaYASqha/1P7xRg43sXYoloT5UH8vdKMFrVasv
kqsMSwHcB9gmYslVkZabsaouU52Emgd6UhXFK+9WVT0L7+3wBgGkMkdBEbrDxgVtTm1ha+fkLR3d
2hbW7qYGsW6aV6pHsIyE5KJxCrhn2hL5UZL8KnI9zUKCGx0uFpUJaRi/unMZJZp8LYtV3uzs6BYj
Lcj9WBuTXSuype6ir7ywInNROFQkSupp4jy+j+/DVbiKb1zvrXjU5LviCs+pxIOEs9DgQ8bjJaqx
G/1ZcldDsUhe8NzL75F/SKIF2i1LVHHRrKiCH75yl95jrPNQxNeZ9KRG4DetkaBmiewE+Ex48Cp+
dKEjw3AbkUWWegfJtmUedAs/GVfncX9Z2sWZ0VAOdPxmUzTmRYd2SApZCtCJ4lSQNFS0QZfNl+Gb
9CK9DN/k93/K7/+cfvVf67efv/qv6rf6Tf32//7XvoWvuqM74lv7Jr7pDsrpnaR2MKOv22rjDhvb
KaJLleKMsFFgnYxUkYrWtnGevMTXkN9lQBJq9ldBRdaEbbpQv8SvYlJHQkf8AQ3oO4RBoxq7O2cB
ghFB3TWKsp2HdiZspZsoWSoI7CGRDrM1Q+IIP8EbA/iCiioNDoAOv/L+SrIbCxNJQiTsaY0FYgAG
yfAN8Ni+W/0F7b5FACUGCb4ctwV/mn9G9xNje9HAZH5pl+JmUa7576zXTKzBfpgvTlKeoaOiWjc6
imE+VDDZ8ZolNntGv0GTatjRTx/l5nSJ/Z94wIdQPAw7/6uLw2C1Syj6p9tePcO9DRf4M78R75aH
RnznSd+Qek+MS/huzcZDJRtO3VPf3/XaC+kaNIg2ofSFpeoJinvCXCqUztSuhbHCF6JN1kveyvOp
7pjSqmnPI1TREBUUF6UOrb/f+Q3IZofar2Wu0BxHgA9k6AbNtuIKTdWlhDjyMvcc3cWj6yq/jCmN
bMQWUpV1+6KPQF0RFce886astzzZvIxNvRzUh0raVQinJKO0qFGAklGTX3Rv/kNwfbXawALcWm8b
/L8y6bp7vZIW6DmhGUlBUSzHcYOucI4mAJrc10iXVqtqXNvaJVFA/CDdtNSLUeUf1tCEqmHdo9Vb
uzjegad/c4Nni5p2NKyFdNktRf3aS+66whqQrKejEmAJtI51NUEeGYlfVKFJ7SM1Lp3hkhnX4VIJ
0NJpVn21LUPwgJdo/i/y6NIuqT9SjeHb7Hqd7+RXtOrQ6VOfQAEXd0nxBpgFb0rE82GrqYvsbqSw
4eeY7I2L3OKAuVHFNqzks/R7AGjAX8IRhvYYQDuqgU+zpJa19f1m48V8GjMaLvpzZRWTu8FS3HzB
xGTpmz9s8gB1uIn1szg/H7SLBLpeTFXae/CVZ4HyY6U5WFZG6VMqP8kxeaCL4dp6VWFiV+jVIdCt
jtsuvtAoeMjWuoGDnG6aeIc4LAxegSSmd9lcmc8d56GyyG6TW0gE/H8QqDtO/5LeNFfV1ftv83s/
fyJzvAIhTBfUPyDvZb/+T7W3+pFdBT3EmHMOxvFifB6g1gE+6NE+T5QVr95+Ye0KcQ2DSBm+suwR
4pL6rxUVsbS61oeYlfQsyWtPrIKGPVVQJJUxYCVwjWUEnyAgS3fI/S6RfPVyCY0HMP/peRVC79ZN
cEp4Bwxb5Lz8/LzUHxPAqGvscIglkaiB1Iqb8xe89yqklGD5MKrUV1Pw1EVHbZGx+YrMGi2v7ATZ
UyQGmgyel+1QZoybRY/IVf4l7owNWMZN1JrwkPyF/Wpc4jzYLQvEkURxhQSr4T1l3ImwMOz0zELZ
3kRSajNeg92gTKmPpAy+pJjh1HAXABVCherXgcXekblI1HENQ2FXY1KZoIAoFa/wUNbpVmfTBvWz
0Pt1Luy1TXFWNbGez9xN3OVvHqpDOY9PVeBbS0HQrrtVpD6S5QXEY0BeQGgL5MdCUPwN9AiFTXmX
IMTsNpRwoQOM461MmcfyMPRDAxMHjWUjlPMqNdZSnF/EhoyWioWQFAKTGbi0jirgpVU9R1LnEN2i
qS/7m9DeSVqTrH0F9NLocVAMwW2gp2ItWfa6D0Z7WdqgFVF1uFDxEujvKQ4uyKquI1WsJ3EvQg4s
LUGOL7p2pCrqINbxoistxCnlstfjGzPun2B+fAcxd+kJrBl+Jv9/K179T8OVT8Duvw8/1/Ef969x
+/o9Kz9GnNMf+hlwSpb5JynKqWoDfJvn4vTo/VUHsmVKRLo25TD5Bcg4r/FfIaci/hRCI/7jD4Ew
55H5r5BTwS6GnJICKt0iMy3/lu+L8inLAXSaqNMkH02mw5za+ZhPVlMsJ3ToHYC57OvcAxZWYDcp
1xHoBnVreBSwozQ6MwML805TRcgwatif5QMaRs9RWgQrwxqr3Ycx3P18MH4sEmmfMwXkPkm+CHoq
65ZlTe+rD3GwiRIZHteGvglb96GhIHEP1Cp7VUtjPKuxbILL7eo4Sdh5Apm7dEOiGkQ4L0slKXe1
l8VLAw08vOsFtI1JTaqFsC704a9MqYYLA31twD6G198Q5wLulSu9Oof90WNlpqSPCnJfLxAu07vK
0FAE8Uhk3uqlh6o6II+LHEHKMxM+KMgptSfk6f18aSLqwO41za8l4kMrVceZZIXfnhGuge4BBg7q
kEjBk7VnjBo4c3UkRb6kYZUPq8g35CvfrUZtVYyJdBuWQ32bKIn+HRxmIah6+CrZjKogvmnKgFpd
1KoFLrwCWa+1Msa4VWIMh2Uv/TBJNgSmfYZqKckm9ELwoVX6sPirRAHmsleVaFNQ7ngJwHFby1qK
J6UHWK+Y8Q66/ZzjsvyKBw8nfZzImPSm3YuK7g9w24oYr0gQv4YBuxgqK//Oc39EnJRaNJ+UCz0G
jptQBPO9+iZWNU7AsteuUDUDSp1Gkbzt8tZJu3qbRtBJR2RPZU+vHzw10ajhV/hytOOIf3TRq2G4
lE0ruVJihNAAdu7wdw2/Z4bfg0UqjXAERp61ECyTykuWuhTLj9DRDeR68iZ7Rc0UcXe1tf2zGiGK
L2imfumjAiS/wGE8TiIEXHLeTXiTlCsEN/5KRA1HuvZ0IGi6dO3qEgES1UPvzdUsfM8kXi3o/j5G
SnldybV8Vbq4ZMN4FC9t6b9EPuyDGmU+7sLaQ+FQKnzA3jGUsYKMFJoggQOnfmt2VbrpEmwUglq6
wtn12qviSVgvEQa0476akFLRGVVG6V3feLh1C9m4ilLJ5EkWVA+jiVKXXnvBAnxyEjg6Yjg4YMMF
fB5HRcMnHruWPkdMCJ3zjRr7+Vmt1VAAk9RSwPKoOYKUddUjcjApGoW+rm/KOLxvcTRxeoskesJv
2xayPKj1vxmg4pZSr7YoD0jSD12pgGBVzWuZElTJTf2FfDM4HA0Qd4R6Uqq0DYQqkF7wRZBFaV4M
MqJwRWCTpYr2tTBwShCTD8OC9P7G5BnYFHFH5ky3MH6Pm+EcXhilaGjjSFZgnt4BN6fScltBUNgg
eJM+RIX9o1JY7FamJusmK3e5jrx1livFIqtYp5IieeMaksR4h7kmeA40eVGxlmMqiblQ+rMu8oKX
zJblLyU5xI2ndh3x2oAyWmQQy4lYvc3kKFvCtc2Iq0Dlqr3c3dSiT8AyGk/DCOKsznrtK7URmDkg
M7Qv5UCyH/upkifRYEWYD6XhFOMNVCYTVdlBi2E3RRIxijSg6qODJ1tIlr6qtThdKgVi2+DOWzQw
J1GvEs+pyBWAvnIeL1qq2ncmhNUF4iBUdQfEGgKptAkVPURxEHn0lkAcJXfCdtlPam8qmLjkAwcQ
krNrPI4tGCtx4T4IO5HAoRQc56B8LPTRBn10JC3QqlUzmHcCWCm+d6Zb73rdL7Z2UVSIGGnufT8M
ndhlNmTZgghk6UvB10iMLUYGA1YeXdfjuxkaaF9YerjSOtHvogDhfPRVBuWMvEJ27wEVfgDni7lw
VNvosYDcj4QZbS2ZBwo8dmropg08b+iluw7BLLCKfcIjAX6DgQIigX0KzcJpx7C/QRBZuUTeKh8Q
4MNoix+njt71KM/lhg50Te/dLbxQoKdhaMB6xGDwh95MO6yv8ldsDLgz7D4FG2tbiOgj0lw8wx6g
igZJ3bhPCxPDmhi9/fZEZvKdsrWXJeXONRVhEBsCuRXK7M7VkMeQ/SHQN43ka0veVM86dM4x6wwg
X4V23irjg8JjGvjYN4qRzaKIoRp7mFVFgXFNNhVFWPjAVNpQ77DxPRV6kizk2npAlGMyPGjeEpSq
EYQLt9M0Hb+cZ57BZFT5fBLfMISAHsiA+fbvZqM0qxyrST4fPxHHLvxtN1ToTWevVo93dpy7D4ad
7eKiAuOkBk4Yy+JcR3gMSD2vpMjxWjc5o9ZzdfzDPhVPp++iKDyhagydmtv+dwlYMQTuMs9tFAmW
yMA+xT5KP7WO+ZtnGmutbs/eW/ytePb/R5zUFMP+fUy8bL7yLviZpD3//t//Nf3Xv4JhU/ypQNUz
wDHJlgo0irXzKxi2pvyropKlophisD9I6P8KhlXtT/AfKtNHiQNAiMrM/8q/KvafIKkIFjWqz8iV
/xYmap60lzV1yglPWxPiI9f6/gJStWHMOGsw3I6RM4e0kp2V0mBtPgzGgeB2XtCcWtHojDBUrhhG
Yb8VWOCoPBVN5EBacv8aMNBYZh0QHkLFAAh7WV663fDDHP36/njDn2L995Z1lHEtSpo2u2S/ZaRW
UskyUNjFQ5Dt2Pehdq+Pg/6a5eUQLLvGNDEAN7T+dgBYCbksHzCBR9vGGy9zy0YF0SVGe0Hdunjx
8BDtl5FeIdu7OP6dLI+9ItL0me+0WbYxkz2v3DR6onS9RzgyGvj6Qv540f0Uyeo6GTjlgdoeb+7Q
fPDEmEqSMhgGMXtqgO/EhAmCmRM1cLOSlGeFXilutDTqwHUMwtqXBmldJx+M9PF404cWHAuBapmw
ZaBOs4vAh+85VGijOL1rZETNIMlVwfo73sq0qeYDqqkc2BY7B3bGe9Hhw2MqBWjcBQR5gPlLcjqx
rJCobZP+rqp6scUeQdsOg+I/jj451Wz0xHlXYMq+atO6P6cGav88Nv8WQnag27z4OAN0HrEWWOP9
dRignaOAUQiciqQMix83pBLW0ol5PdQKFUAet9RSBGtqv5VyHPoRU7/AaXyJcBeS3FqBZ/NvtjKb
QiVwhyYPaKUbQP9RBDYWakqoemIK58909gTlVIsKFLUrW4jZ0YR0VWE1WCo5A/wnC9DdPUoyZYJw
ll6A0jaLBsuVYhBEEFABHpBrRFAiUzO8QkMEUvA7y1L+1Va/q2yqt7znQb86/o2Hxlun9Dud0QIO
0Gy8a4xKFc+1fAjA3XAGP3nciVgL18dbOTQQhAYsZaGDyntf6x/WclSMihcCvnag4XZbnfgUylbj
r6n2nYKPzuOJacxtlSIuIMDpcJh1yO/iSo0sVNqStnvrQ/OmCgThTW0+5rm7CS316/GufSrjy5qm
2iasRRoGtGpOI/yhb76ltGOJkq4j1UXkJE3ASzhwKUAUiLbcKMrYOVJp1Bd9KFNs0b0UZSfN3zGV
+vPxT/k8ylPtHOif/J6zmoNuFDVDJ4bw3cnbeHwwrFBZ+RbZBC0wkhOHwefTfr+paRY+dDobtdoP
W5pSJROfGTuJzgjYBqcPbO/SaOC3He/aqfam6+BDe7g1tHKBbwxgzjTawPnTvsNrhV4nG/2CYFc7
sXXnOAQmVUOgACj4BHzB3Xm/Pagx5IPkzHc0FLbOikjmUReYAbLd7tAqV8BfUO2EYo0JeG39FYeu
8na8w4eWFUMsLAIlMokAx/e/wNciCWlj1rFXqMVt2TXZk0mFfdm4rgYzLvDXhZnETjwI3nFe4a4b
y6eemLfnxz/k0KIC0o7nBfBhAVRl9h19ZtoeotTo3CrSomTbLZvJbRMlZvnEWXSwKZKnOooQk2zG
tAg+TLLbtyXkWiT9S1gniMbgHxYNg7WknPuLK/G3l9mh9UQGVxDUTdIh89Gts7C3mtj0HKCJ/lbz
e5QLShCRuEbg7uvDKTk+ip+PWXLFgBRIKnM0cSPsdy1qS8nGc5vSJRmei7RslTfS+ukJmPHns49W
iBnAd8NGUJXZLin6MK+rQvYcOXPb5zzGm6TxNIWqSOsv+wg/CXg12YlZO9g1VijBga4R8c+OAmBU
MqFm6jmxJuf3Y9Z0t76CnOTxATwQDmnAPACgGQIwI2/G/RGUJEQwSSp6zhiL5Bau1/DN41jYDqh8
XKtdYW6rwfTXIlXzJWYm+POlZBFMzQKrmsFLOvE50wHwMRswHRBQPsDw82oV1jz+9AsUTtUwYagh
Vd9ERHBPKbpy3KBVsYSsrd3JVkp1WR+04keGrgKua4PAHTwMkY2kVqdhtHHq7js0FQYAJm5Y0CiU
LvbHKJGx5AikwgPxYWs/MPpol4mBN+Kpzk+PnU+dpyai2wSD5Ppn7aDFMVQGiR+nYT18zdTcXsdl
mV/YyJle5I2B9r1d+uc22cd1jrDdLXUBkCUnpuDgV1gTiYLnGNHLfEWgT9VguIxFHUJpX9KuFMsw
S5sVvpkVNjQ1Qri9jWjIGIbXY0ARDVeT7Mvxjzgw4oDsSd4gSwVkzJ6NRGtyZOUCx85ENqNbyYIm
aNk4yhxvZfpbZuM9VVZkemnRWXO2r6dt5xtpJ228sX5CeKq6CvxkkxZ6z/ll3/9+Y2wvCASEUtSy
ZvuZfDdMiLaedBoj9AB47FFDj/UdtuYWzgtxdHe8vUNDqEEqoqYpKGnNa1k+/iY6woZ0DmW3VYeM
GsYX2LH9g1bIUoD1YgxJE+xvjSaFHGk0uOKaDZLvmNUQC1JkXh1v5cABDLmB5y/wRfaHOcsSYPHn
j2VBK22phztvgLpoV9PeR5EOTEDRXZRZFZzo2vTp89XxsdHZPvBi1BrrkddLWI/iqs67+qKoBxKu
CAN9NbXOPassq3XcSVD6eHcPTB2JRaqk4NdNyA+z2ID6hty3cC02toeaqdxy6iMCNDrHWzkQFrAY
4X0xtMygNv38Q1gQRIbS6WWPSEVixCCQRiBjGWTlDNeH5fGmDnSIe4xUl8mjezrb95tqXTx2Oh/A
mu+31qPVFXjH5XV3IqSakmLzGSOsJKkJAJmn4RyXj8qKXI7lxAQqNZjAxiRMrrhAz5AWlL9pSpdu
xlAOvhuhFQON0FvvWyYa/EbGiTlrYAw4cOfuKjR/qLqMOAgucg7CZdWOOc4/urUacLO6PD42nzLI
XHkQGKk7k6SdXnKzwZF51LimG9gbPYrzawFk2HUoXpWoMVlJkyRnWDWjOQY5aYDYMVK8sWU/+BZJ
WXSH4YG7Q+kDlfBakYFMxUw5QolYDqZL7Joab3f8aw8smil0huPC9UxMOVuaRWQ3hqRMNPI2VdZ2
DkZp6KR4bZY4H/1bTRmzTQ9czzOwhcUHspro8BZFaRWm+FXRj+6JOTjRK2O21Ye2c10TwcwNwOjq
IY1KFCnCGskQv+n+Sa80cr4wSHQb3sH+VmiyyAvtQrY2jVyWzQpTZr9ZRlpp37lWYqyPD+GBfWcR
tDJTHM/EVbOlJZHxafsB+9caAfyl5OPWa6MweqJLh1sxicKnOxtu3H6XYprHnYg1EbQAJOy0wvrX
T5MTZ8ihzU06+l+tzFZehDmWjPgf0PG2KJ4g1dVw31E6QMAZXfhEojIklai+yg2WgQuURaPfP5Uh
3IBgnw5NOHezmKQzsXAUcsXSLxPcVanzo+uAI8A/mDL4NQb1AMESmQ3mONqUjqOcVa8ECoJ3EfVn
jM7O/kkr5FoReUSC/F318MPZbw1QzlqK4BsS5G8+RokoFRXtCdj/wV3FIxvGMUeyELMN3JDA4a3J
Ug+KRlz7vhQ/ddRDHYToT6XbTjU128AYKCDyYbCBi6hOLpBHtJ1aAEII+zxZHR+6Q01RepkuTp5N
7Kv91a4aYINiTBY3qNpmSP+E1bYfECOzu9r8B9uXygQxAK6yPNFmA4jHmE1ek+2bwX+dbMvKNRGH
emL7HgiuYAAYJuVfzaJuNDuR3LSqo7QNmaau1bfFEATbWCjKGXqf2MipVnnRYuXwfHwUDzZKdE/9
C+CKYc42U9soUtpGhgmkqcsxEEaoDuXB7iKr6/GGlHFNmUELThzz0186i+jgEphUx3Qec7S7P3V5
aZutNbDqgS8a10nXaRukAfO1Hjfmlelr8e+fGDa4NcI4Mvsa8gf77aFpOOZyzV6uszJdgXnKVnrW
Fb8/f+TAIcJSDFQQZ50tSOrA8iC3tKLIUbvuPGylUt4TqyJulQs5KJBzs5tTl/OhPBq1GrLO8D3I
vszXZpaDo2ggfJF1JWG5LCS1ulU9vOY3RpNaSKpzRqK+gvVRlRubPJiqaZ2hiItcH9UTwqcHtiSI
PcgiFD4JmednpiY3AoshzdxgUYfd7oDFqiy7xUbY9j+ZUkgpgsQdkskkuvanVJSagj+KRbejMrht
O91fCK+1zo/vjgM3Kuk6QnKqHAqR87R7PhzPhpR1csXZs0HFKV83MopvQYMH7j9oxSS7RBxHJnJe
e/UaJGfckFZy+Hyb0EQ8sWxT5/cbAZEoeMkokH7ncxOZrZxj72luggoVOtRvrUWpC+kfdGVStZBV
Y6rmmrMBs1AfDWKgUxvNxjkX+R2UJC2/OTEth9YZSlcaCiYmgNM5wVtTpLhEmN7cVNVgnXWSp2xd
yU9uNVsuf/+W4dDnioGYqqJNMn3KhxUwwiRG9cw3N6WZGisDH4K1xOMDG2NZnJihQ72acCKTuINQ
WAj7TUW+Agip90wAOFG+GuM6QUbSTMC/g3E/vhgOnhoka8hITFIWhFL7bSlKCJShoi2l1M8DVHZh
5EhrctNfTAnGOzY2j6kNPr1IZY6LSn3p6uLr8W842F2VLLgCrGEqNO9/gtsFbhRRAtyoHFSbTAfR
lEQiXZeF3Z2YxAMh6xT+KGQsOJ1NMbvk9N6qo0QesBTMVQnndh02rgdBA4yacqVP6vN9lxbryUXm
1ioQRzve00OnCFcr3D5e3UTms/DBs+tIYutBIrBQKjMFvvYtZ+WJ6+fznCL2Qo56ugNMiP1zmYZM
stMBx0djI2U2XqtpMDnWUgT4LimFeqGPCnS2yjXWJfqoj00n2k2QNtVOhKPan/iWTz3mUzg0oVTD
haZmN/38464pFLWP+sbY1JacXOB2Gm+NVn4+Pqyf4NgySTXkwElP8mrntplNa4cfiNbiJIedagZ1
ZCwawJZdmeiIObeT3GKqDN9x7yWQKmRJAfdldv71gBGliTWbH8MnE4GCrHSXIVvf1rLdOi2KkG/I
VELYs3szxAXDhWEjY+uGoTAKY+09EoPyI9xcN1i3iBPhGgVZAQ0OwCknjrnpsPwYJgmKKVPilXGE
QA0CaH8UvcHuUJFsW8e0iuyq4qGwTFMrwBWzG+WzvK2LRzlUpR/Hh3W+L99bJTdkAzsB9STmwZnu
RSBD69YxShSwwyjGTx2Tz0VaVtX6eFPTXzXrIDVsLiOS+byA5rXsuka8xeKuAwKS2JsWl93dOEJv
6z1V2vm5gObkCesVZ+loe7zl+dCSDCVcgj2L5ABnDwTZvQVq+5Kv4znYAgsQwxvp2O+jjEFNUnrF
WWRY3lk/Ynd9vM35wL63ScKZ6HBq2JxOqQ+bwjeHtFQBbzsiLtXV6AEZl1GuAVCOG+jxpqaV/3Fg
SbwJ2BMQOxSZA/5dIeVDUygSS56WGoUDXcDcxAg8rppsorP6KSbaRmqfGM75ATu1RwafpSqoG5HH
3++aGuAC1LZN4fSphv5yr47nrRcWPUzMqMeGA1lZKufGec+9fUFl3RcnOjw/cN4/gDcgxBVKg2TG
9j8AtxUMqY24cBB4xNhG54KDVtcjpH18YD+vG24P6hEwqye03BwFZjUKjwzVzh3bCjx0tlO1/dYb
LSKnGGsH55YC/D5Jh1PuB5+XDs2Sbp8Ah1zb2qx7wkWL2KAS40Rt/BJb+MCUefEwKuYp2bAD40iW
CEwjmTGSYvOJ1HKrkwq0Xp2ekPo8KYwMR3RpOJH1ONAdXeBBSQmB1xiya/uzhSKrbORtmTmkebrn
DvnPc2LvdCWnEqTq4zP2uUcgN2Ey0R8TtRh7+pYPW2FUotJ2hzB1sGauFsKsEGg01Hh1vJXPGw6o
HlpnvDiILwjf9luRs0EOyB8kDl5o4cpWauDxhuZ0QoHSLbnlby93mpuKWEwVa36+3PuwzKOUR54j
4T2+BCuEmlyEMutvd4o3q85JhdAMGNj5NClRiCGpnjnAo58NlFGXSMycVXWC4aGktieG8MBEMcli
Io+BH/ikbIa4gqkTmWVO2cvjrVZnw6az5fz2eJ8OtaJNIFciQRbEnMIlXElvlUJBQjiPxWUXK/0T
SjrFiZH7vMCtychHyAoXjM4ZvL8ccPPCiawWGW4esrvJRU12XmmF0yda9fvrG/AkCDeOX1JT81Ar
lPUiitBLd9ocjV0Z2B/l+Wb8zRB2epeyusGtqDyIUZvY75BE/lqP+zhz8q5DaT8fayfypVP1tgO7
CHYh99aUQLHBJu23YuMPaKLmnjpdVFhf/AFrgGawjXVkt9GyNAv3RIB1aDGQqLGnW4O0/ByCGjdK
EhXqmDpNSLHKMiUU2XzpH2xWFgKQDtY0GcT3MPbDCdQ3eYfudJw6GZCidVrFGKYYmLMeX9gHlhx1
IJkrn3OIf5vNEFpVHoYAWub4HUZmPDKS9ciwgTOFfH68qfcHy354MSEq0fUh9YjQyBz3mcd1kEgh
twTJWaRmQwtssvZMifZr6cdvSdxe+E16nw32RR6UJ6rBB+ZsujommT0UdChk7q+RrnTxk7S5O+wG
Ln6oQKFEAu9UFw+NJkkwAP88jnVu3f1WVI5FPOwzWskqcMCIw2/CKr4NrPLUsfc5dCLvD3uF9xLc
FdRc9luyxwKGlB5lDuhzf+MWjb6wKozR3LgKr7XRU5eYAmdI6XfeHaZk1Ymr+NBwUsqn0IE7FCyI
6ecfFicsXzMvmgDn7wxf5BKZF3RC8Ug/vmIObOxJ7pT0NmcVSJJZJwk0Ehl/DS7hWq924SiB7Q5G
UfCSidBrSyP5FJ3pc6BmUYlEfQr5U475eTI9UpJUajmHnbgaigveh7z+vAwfGSWEGzoaWJaDKyh+
aR/9Le7u4NawObw49lGmAy47G8/eq1I0bDnCerhSbhNIj16ZQiYrVfGtzyDJN42v7eogLbcqkeJT
A7jnxJVwoO9I4k0oEIJFyo7TbHyY00CgA9rIduIotS1twz6Mr8T/5ezMluNEumj9QocI5uEWqgpJ
lmXLVstt3xAeIYEEkhme/nz44pwuVKEK/Rfd0dEd7V2ZZO7cw9pr6ZS7O6eHHSc3x/cAAd4KLeCF
AJq3vQ5og+G+d3EWEr19OzVEQC2AsZulyAK4KNL+7cfVwVtTNiKvAdy4s0IRffUdacpYV0v6uGZN
f9CoLBxfP67bO7Pzb5RRCA44q9t3fJGpedUAZZhExLoXH+q1MT/01VhBGdJnh6SB7CZXGbQeakgP
r1u+4HecjSqN+ASiTWcPEe3lYOZWq2QsG1MhSZjZYQFD5mk19elKzva3w/1ilSRO3H7GTAiGzo8J
/xbM0NTIWHPdn0ZT3Tta/74XwSEv24/Qxt64kwyIKPxbtahDoeVHZaU3bVN/eX3NF1wQZWliZgqR
QBr25W+zUmnV82jFw9DiAWEoDxmyXN9+cjwQHqyTTArU884FIVbTUcpYS9ifNt2cwnLQlumuQXwv
ODo2k4xjgzZTAN/tqT63yugkuGV7YNSxqkrtVgNqliUlimo+sslv3jrgJjS1aC5tQcwuQreS2Rj6
xiti0TbM8cKV9dUep/VKW+eCP9kyKIZVeHEJlnZvhPTSSVhGUcQOotXf0Krojss6IrE258FdqUbj
Lh9TQ17xYi+JfiGdZWWIIENTTlS4c2PZGuQVYmGbZDLaf6E2FGUsmdK58dAgivMcrfZELubjakA0
wxwCrWYNNbgJ6txIc/wySpvVgtRIeVdCkBdYXXwdTxm93i3t3voc5zdn0Upe7IzgqrZgi8m1xAuL
rILZ0A7ufXuTExNQXespBIfyPq+mB6l8kwn++debPz84D4qERJdEzXucVd5W9ugoZtI0tzfuhi5Q
p2VB5/N/sALYlr4eZ4C39Hy11Bnnwam0PLbV1IGCdts7dEJ+vm7kguNjiHH71CCgt2HMcyNdVfqN
vbiI6YGwO8xZtkZBx1zUEAxXLG1/0s7t0c/ZeFspqXr8w7klGFNNf82XPHbntYhgqPZvOy/l6xH5
r1/WtLiWDL4ozHNcGJEygF5sKEJWeW6xq6aiHAWTbv4qUlh95qqGRkkTnyeYHeImmEsYkUR76Eof
xp5lQTNogfhidYW8cnIvuNqNwzkgR0A3lErZ+S/ZIqXZQLAvNvSxhR5Zaui8NtMVmP6lb0lZ3gfx
SsMdg+dWfC9Ly6zW87gbYHsY5KhQu28A7dmVfsU1vVzQ3+otZQMEN6k/7hygvmT25CVSxsxdabd2
ArHUZOu3V87mdiTOjwxWPLhoeJU3nZjdgiqVWMFQZTJuKuEigbQwEP9oE8gtR2bLki6qprpP0FGf
EbScxqZTIe+p+WFD0YOLTab1B7XfEv140OImBSG6YYfMnttHHa1ixMqzuvmBqEj6q8iamslbDcGf
d6uL1hUsKy58TejVG7/m3hJoLLXz7VLL5TjqZvuhyKfWglzCQu6KjkYl48lbIFm1RDnWNxoe8FmH
TqSOO2dpIwwHKIUY1jdlATTRPKLvY+Mq/btIpvK3ttg6onT9BLO43wb6j0whoHjsyyG5gVRtVUeI
OuQmEumB2DTttA5tdJ/EFYdzIYhmv8m7cAUb/HZfZV10lec9oktxkTfrl7EN3K8ILGmRb2jtIyQ5
xnsD3Rfe79a88yo9gd++eGs3ljCW30DRELgekfQ+gSD/REo5d3hyXPQoZnNcITCBwaG3vWu5yqVD
vB0sulkYNPdEucNUDHoX6GVsKjc71kuCYpP/P2R6AVV6muYO1SLCLOv8VgaN5VQqaMs4KxLrxpHT
+FAyTnfl7l9aC8Eks+QAHQHU7sIs1HXY0nVicKupn3TUP2PkzbQroetLB8Og/n+M7JaSmQsU6wtG
CpHT48z9IkZ7EjpLrbg22HTRFFkk7SJKu/z9fNeqdB1qrx3LeEz1jqEwhNISQKrhMC/9lVW9fJg2
+oHtFFBlo0Ox8zII11qL7pZ8oBZt067pTWZoa8gBy6FtMug7Udt63bG9DOywyJtONWfLp/bhY560
ImhzLDqqs957lPwj+Hu8QwuJTTRYCrLATSzrdaMXd5Ti6zbrBNZlH9YVRU4hM8jK2B3FdDfWlqAZ
Kxoe4eVat+bCYWSohANPMkd7eF+V92cY5aoqKOJFyOl9CenU90J52ttLsLSgtw4YPVOqltbuEfI6
CS6wtTDjmNOD2dXd175K36yqomOFdjrdNYtxyT0WiayC+J/xkRhqargbG2XcKqGju8sotfF+GoV7
GFvkFV//WheOCO11HnMyJsD8+9ifScjBXdQCPQoTaSdlWyoy+jl/cJNCP9WpnT+7a+DErxu99N1Y
I90fGxUHxgrPLx3kguZWlSrivjHGGxH0SQhVVXXlIF60wqnY4s1tumPnRdhK2+jqvoinVaX3cwOz
WFg7Y33FI27Xdhc8bATN/8/M9jP+U41Z+sy157Qle+r9/NYlzvXCuZc/VVkUp0B0blzmAcMNi8z8
O0ix7LdfcouXFB0GAj8AP1ux4z/2u8pc0MJN8nit7P5hRC06mu0U2txx2KSO7PZWk/Iq+fvm53er
5gtu7zdRJiiQnd8U3SLzRkFSXDijUEcemuBBNK1HKtxZfybfb3+Ore69I6yCARge25tM08zYZbLx
vS6vKgxccDp0AEHGuGhebIiR802Q+E4T3c08ZpwdYjktL+H0NfSDyqzsSrR44VhZHmkSsCZKDTiG
nSk/WcxyJikjquihMlPFscqHazHSpQWhQbLRHlFlAJ9+bsUWeqsnTFvGyM4xxb2uzanSc/+95UzX
2oAXF7R1a4l/SV72qZlX6wlEYJjKVPAtdf3qThfZtSGvC34G7QVczUY+A1Br94EGxARxCGYeW+gT
AxdHPLipFgjCs0WLstR1b8F7XsvMLq2MEjERFzV42tC7YCVPZD0EbBuEAskUGr45fZrHWv3zuje7
8K7TC+SR/VshDfZJVy6BKJmShNNzxPShSNP2Y5UncJoMFfqTfWJdU2O6tCwoOqG9IN6jiLk7gTly
0f2YthROjNqPHc3uTtqiL8fXl3UpSieTtGy0DKj6GvvqQ6npSFYXYx4HEMTf6dk0o6RoiHurGYqP
acqYNoFMeQuSHGb3bqXeBjv5m4W/AIGhPAe6G3YK5gl256bLO1DOa4qf8Vf7OdCgQVY6ZBVtMl4b
o7iwrVw2dBM2wgT40XZXbpiGafblIuKq1is0GmxOZxdUh9e39ZIVojE6Z5sWCUxs5xc7Nyew2yjU
QoNrfFMSVKalYCd43cj2U3feGagOa3A5+wG1yp2RzKbOUWUinotUiyjrwWFnuHA7mlZ/ZT0XTUGn
A0cexYAXczRynSq3bbwsNjLtq0pnyJYn86Om5Un0P6yJY48J6OuotJyvidevGRcPMprac9OoRoj7
aM2wPhuIXlw5+he/0Sb2hdIch2HvN2xYViBTQI5msRX1vxb8qq2l/hUrFwIHCKcot3o03Tfs6vmC
8tYZpQneL6YJCFUEUxOJOHkNotFHvul8nBbXW6IE9MsaTiXDHSTjmnNlduiF8yL3ofKxtXW2Odh9
brrhR2EO5X7ZPZT6Ysy7aAS5GxIpQt4vq+StZfrNHkj7rbS6zV7tXHLQGy00V1UeM9IgT4E+DaFv
9+mV8//iAxJAEpSYG8hpqzLvzr/tJhlJSCliI5h+Km0YD7rRJlcCr79TfWe3bLOycScgnsaY4X4e
j2YAJWShRKxRS2jCRXQAQjQ1Hsussz75Iige3ClPDqbdajEsoptsQWvK956JqkPadUgdBFCXIn+R
wkauhBu11jQfZ5CE8MNr2qEVmRNlali1yENC6SPi0+7zG2/VtgZ0P+jPkK/RlDo/hLLI+tbs2Sk7
67vuoFQF23jtu6UIZwLaw+vWzBedN4PxZC4U/XCPjvF+msUWdpGDd4eNxUR9G7Z9lR/9hBLpHfqj
fnLXeRvitmxn5gqSWf1q4eVFQG+qYatZai30E8O/Y1C7+pW5lhbXiznLsEsdSOorb3zICjs9DkMi
3qPb5gFpHapw9EwzqqzVvu373I+rUW8RUrStW5Vo34FUX5uhf3n2WCJ0DsxQMnKFlz/fUWHolQEs
AgKnunQelgIJ5MJuxBvvEQMYWKDbTsMGBKizs1Krvi86ALZx1/nLiWmZ9CCyqyqje+e+WYEXysbf
UFIn0T5fS6PVXjO55RhrzWihgl4XkWlk+QEq6eCKN7xmaucY8jyYoI+QwJLtAKphIzhQebUjEiv9
Sh1m73dZlLMR9DBWSP2aeZzzRfn+VEK2aw5xXSOrYdSOdg/6gppu0WdNPAagP2WndyfwFN3XKWit
769fgv0B+WufQ8eubjW0/aczzDbZBhuHGJCCG+pakIdeYl2jtbmwnxvoZEPQsFh6iOer7JpsoxNU
Q2w0mvZuzZW4S6UJA1K/vDWB2BZkb9UDXhG8yR5HaEzS11aUdONuHv3YsxLviP+1rrjbC9tG7YXD
CKYUDO6+aFBZQ7PRpvexqSfBh9Luvc+Azt9aNGAtvE8bUxTTWht07HzbBm8SogTQFzd+b79DZjJ5
hAZtvhLL7N3gXyseI2EMjDA9sef8rHvTRyvc7OPUrNpbmI3BFzOrflv2pXeXgtmJBi8LDlLo6RXL
l3ZxY9ZxKX9TJd7PO+m55sm+6pnpHpYh0mq7OU70PN58mcHi8voS5vJjweic76K36rWAA76JK1ii
obFR2r0x874Zam2vlF9ennNmdnFTNt+MG71HFyQBBY+umZtYGdK7W83Bu5W12z4oz6luX7+4l0wR
VpBI8uaDNN7++38qLUBEiKulaDjiuneoOljFa83MT9pqvnnOjlbdf03tyiuWmhcCshJTfWfd1Hbh
vJtTeW1BLw/DuZXdIzKO2oBSvVbTA2GmhuKA8V7UaXHlqbq4bQDqyEWA9FDwO982IfNFIgbLWtZ0
uXEy4DWB5ggEhaQ4vP6FLi7o/5vae6IRcfGkS1lQsnj+rZfCMu4K8/frRq6sZ/8oulvhvF4DsLKk
/nGWDF6YTZpx6Lqxv+Lz9tH5hm3b1FWB6nNdAdadbx1Ti8mS6D5hZee0cdpL50bovTwJX/7EG5ZX
vtTF7SNdxC+QcdM0ODeXpdoKG4dXx6UntJPWZyhd0UN880eClIOEnho3OSq2zq2oEcpFKQELEns+
D/NYHJvAnk5v/EhU0kEZ0GHcuM55qs+N1H1uigShoRgm9TFyjaz/ZWW9OiVN615DsrzYtr+2qAjC
bAVsdZ9D8VolNUi9kjKTO3+HZWYMqdaK+sph+AtX/m++wWtOtxQcFXTV29zY7rrWNP4kAz5lrPtF
9gDxuLhnFAU5pMKR92tbDR8MN5vfa9ak7qk+mx9gzHO+DENFumFoPhIMVra+9+B/J+CY83e8AN3n
ChmNN+aUf38nmw4KgaoihArne5+YA9S0vSjjAWKFb22fOA+GW6tYS8kp9Xx8c/zBRD6zOhwlRhFJ
THcOxjbhQ2HWlf6qoT0v+mQdSmau3npqMbLleViC5YUm3vmiirUCE6QrepJJ2Z48SZqXOONwZev+
Ple7b7w9maSVDOdQkN05/lINlq7R5wRboWXfmzKzloOrIcWAkIzfoIaSN2MEu6cebVwO/1pWhhwf
2J4nPLkZZmbXfPaN1LyfFuXdS4uNCJU2TmhjjyiwwZpWnyYgCHUI89W12Yu/DAj//fFgTraoFnC6
x7Af/C3ne+TmVmqU+ZDFiSmCcFjNk96YnzLVM4kbPHeD+c72ko8wgpehLe0TnbrbwEaNLkGNN6uW
j3M1PiUjaKtJn1C9mdqTKgcrXKANra35Shqwv7WQC1CF2IblKXqz2TvfCgsVulWgH092NS5jWNW2
VCGj39qVg7P34X/tbE0JXANMM/uoIS2g7oNIzT/JZLU+Cy+vftRAkSTg4VJ+WkGWXDF4aWHbnDlo
S8ZT+Ov8KxSdN7cD5apTEozabZDTC7LmrLwSd120QuC18XxscNadM3ICAUMKACxmrtvp1h56gYam
e22y+6IVwOs0DbYO5T6QdK26XxvJWvJ+yd6nOqpujSzEGwM7PhHoDAaTCCHpAuxJUjLfrMdiYlS9
V406uCoLR7/+XYGYv/JpLpyFrcLMxBBky0AodhcEsZ++zjrfPVVpurybVElb0PLoh4zO9I9a3GtO
67I96l/bQBQjqTunJWynl4rK70lCN/BtGiD8dyVktD0CAMepNpzn11/dC59rS86YkKOWSEi+u1Nr
UfUG/MLuyTd7812SOfmRPvZ8et3KPgD7+7kozzK4RvZO4H9+wCERC6BR3lZlMc6Q8fTedNYyh87i
XiP2urSB+HwyNOIvsvXdXbIWHwp0JMFOGoiUu3VV1odxBoO13jtt3lw5hi93b6Mxh44UtC9OdJ97
9sKpaysR1qk1FzfM2pYPNWnW8a27t0EDgXkC0KAA97dE958sps6ddcaMefJV8GN1CyNyiD5PLTPw
V7AFl9azcUBTsadRxdju+Xfq1VjiEUzzhEJgyeSuMxxkWiZvdkSsh2k8ivV8Jkpu51YWK9WnNLVM
oLGoQ4liMP7ROmN4evOuMSBJHE5VgLLRfo4mgAo/q5PJPDULNOxwYopT3jj65850kiumLmwbb+dG
+AMmGhHx3ZlbUQkva3826QWo2260nXeD9K4Rkl80wseh2mFQp9yftRlRNwIMjLhltYBA8vw7MWnX
kG8vkdRbJZQTTTl0g3q/KNqMJVoTUhqn1a/apzbrwcnj7PvsUbNpNnw0EOnqwkJvCogzkqrRwwae
p/S2XrsVwtsV+YEjgnzjNcf4cvlUZv/OK1Ef2waizw+Nnsp+Egx7n+zULX6XTIGBSdbVFfTqS+8B
lAclQVqYfEymoM6tBHKRXemg5uqWYP58fyFJTMv7MVNN5Ejk+V4/oxfNwS8DWnbLRPZxMFwRjN7L
VD9xYdbbqrHNk3DhiE1HmYWzLq/pQ7zYxI0UgACA2Ib3k2zufHljIuzWRt/wZI+IRDNjXB311X7z
yAVWmFvjVaZdBP3Jzos0+goR9uA7p24Rv+yx96K2W5BsXvufmubIKwH4pTUR3dOeQAJzE8s6X9Pc
iLxTLXJOc2OXETlkc0wDq7zi6V98qe3M8UbS+aMe8mKoV0GdIhrNtk9B5qbxHIBMssd1uu0ajzk2
O7smB/AidfzLBOTjvSjjbwR3u5MoBqBkA7oNp1wloBubdewTqn8dUoGrsoEo23bTZMBlTLKzbkXW
MVRtOj1TSkNXDQrsuomskaJ55GdTbxzL2tAsHg5Vowc59UyJoli7XAPeba77LJ/wqEEwiwnt/JbI
70lQh5xIKjeUfWrTcv5SAQQ/LpXmHqwGbg34W/37GSjztTR7Cx9eWqXCR1d2Y7fZPSjD7K+6l5Kf
TO7cfiuCRTsGEA++80t/vMkUxZ+wcOvp4CBXXLEHrn8CnFA/IGaZ/Bgtd7h5/VpfOJI0W6muUwra
RGV21yzVx2a0c5jDgiqzHxbYTFEVXLq3PqPsNcIFEC6C9diKnOcHv228nuJwD1Nfby/39tS4dNY9
8+3XC9g374GxKQJRht5ZsUwBEWFhnxZKaJEzosQz2Jyw13fs0rmB1o2mx5aQotlybsWs9MKzJt86
UZapk0j65XwwApgbQsQO2xtSIqThfHh/Xzd74UPxhYCS046Dt2Ff2JoLbzFKRA1PGuBGFOlqGIT6
oL2yhRcW55vgavHweEMc7/nipsoedDXo5sneFIYCAztHSJ+NQzLxnocCp4ign9s/v764zc3ubgV0
bJwQJiWIqPcE5O5S2vD+LwQMxpyGwzKXT/k0e0ejWXza7MlwrP1Ef0z85c/rhreP9dLwBuBiHH1T
BzhfrzI89JPwPUTFQ3fsRzk8FGhk3S6Da1y5aS87+jSlISvbMhh8DnR657YKZDQbGiPGqRI6xE9t
1pQRTNAdq54brTgkwAB+ZnbuIABe+UeAs8PRzb3cjuy17o9QW7d34MnXQ7407WnB5d6VaUbR1utR
HNEA8QVDLd4pLkiYLaaMBmE0XfT6hl04huBA/zZeNkDxngIjgCRY59MYp8Bp3RttLvIoAcd15Y5d
tEID2sTCNti+26pO2joFlN44aW77oe0S72Of5MaVQ7f9Ibtvz+u4eX4s8Azs3v66A18x64NxEtqK
wxXjD6SXTViPx9ulI03/HzaOcNCjNUwhYN9KqoSVDUnXGKeeCmao95Z3W6x0ll638re/u18UiB8e
Y9wg8KLdoiqK+m05N/pJr5zKiWBrar/SEQSlQCHE/6EVMnuuMzMX0WxBJw28YZ66UzmCmwjTfNCh
afGN7o+y5qQJW5QHfltet36fknYswtkvhI3cfNaKSGvRRo5axj5FDJ8471ZpD2uD5k/gfndkE6Dh
aS3QK/M3iIBqyxgF8XdiVaFAsfibnBL/VwDQ8LdB+vs02v70z9xrAjHZxbK/oh5XzGi/9s4XBGEZ
Z2YkvzdCHQYRhu1Mn4ma0k71GWXVzv3kF6PuQ19KAHeEa6b+XIqp+Jq2ak4jy5bmGI16vbaR0fhz
tQ3wl33ID1+c4//x0bfO/K4yTmOC2GvopswshnrtVz+ufJoXxw1aLcAbcPPCfQFa9fz6u5RIR98s
l9NCpYlXvh+geK/9jsqJc42B4uX92YKbjR4JwWuOwe7+DKRfk5E3y0nUYxulgx18yKas/PXWFTGc
yGtBBY3IAe6q8xUFftmsTJfoJ/JM72giXBvOmmjoVc3X6HFfzpuTFlP4ZS56k3BB0/Dclu4MbdGt
aj1lZHYqIoldb6lBVAQSUor2dm7zUYOCPcuHQzmk7jOKjs0Ps57ku0FUyRAt5UTJ1y6q+uebd2Fj
z6U5DJEsV2934+ZZNXkNMQQDccqMAihnDiA0jdBslH/4X0wxq8sQA992T0WMN0+D1snWU5sY0xEJ
Evuk6f7EUNZ4bcNfBgLEOFs1gmd567XsYvpB77Xer50FPYOEJNpQSfNorPbC0J6dah9hRaYjkC4W
BMGvr/Hl0aXMAiU3LXBY/ZiIOf/QTu+UWWLPXJMpWO+KOvkTOJN+Lcz5i1A595OYAaoD7IfZd/ic
zs2gCd23sxF0p6SeiuBGBT2RuLSNtThayTJ/sx3FgKZepwjEu33gPo/Cz3X2YXIZb1RdkhwypJqN
w+jI3AxRE9HsUPSWEqFhTEZ2nIPGMY9EMrN9zJxZPc3BWmfRlIg5ZwgU1rsbUAwU4JQMZnVKyw62
r01t/ViVyWLdrFPWFNHcUTsOecLgm0SILU8jkVDFe2ikRF1yWUsvj6Rjpv+qZfS1qPHHzD8EVePf
M+eT2jduqhjX89oarftiMp/0YVCIuE9SI6RK8nQ8juiXF8ckleLRZUxTAmlLfbSGN7WsQzLoqY7C
+uxbIcSO7e+mNZLyYBmL24RFYsp/lduWT8xCl4+jn7q/VDJon5n60Qs6Q43x2VOG8WWwBh/Ci6ay
ZERLUVWh6mrHZfDSnN7bpWEykenMwYdqaOskDAovd6Jlqb351GWqRCDG09b6XkLDCm51rSELGIU2
pKAafZJL1fiBeCCXlDp8zt74mVNrGiFaYvo/avRLERWNNRZwCq5ISq/CkUkoLHgMY+U2mYQiw0zy
A3hL45M9tcI6TiWNrhuZtcOz5WTWd8CmPeyH21StaN3xwdW0rAz9lEvzTyKa7p3IVnM9KjuYso11
o7binsVWka8X7iH3Z+mHtpPaf4I2cZ1QZ4qG2R07Sy36lYuB7DceNizEpD+jb2m3J4KqNDhyUlp0
6LWxRqfMQJLWWM2eGo+bBX3oLbl20ykQniFk+aiku+m6fC26QrFpvsY1zQZtoa/XdOSWY9BwhYWg
NVbWTtZEoPlqyrPp+mNM1ZKRjvuEndNadPfUeFbr1HSj9TSOQTkQSupZz1VPpyByzdl0afQN2Z/K
qu1705nER1r+kONppS8QyDa8T36qSiLbwKvGQ698+g56bjQ/23VCEXbwyokFaV1SR3i4CZGmwRrv
6qxwfhSArWnPUb5kPTJY7WOap8ufpi2cz+Y0uh4iVaZBH613l+kweeQqEaAt6qaIiWZ4ptof1hum
FzoZJX2qfxxdDeovFyB0ZMqMkss8ZckcSt+fGSjIRfPHrJ3kGwyq6mvlw9oSdiR2jx01eysyA7Jh
5qSN9n3nfvDG9F4JdMCnRml/yPm6IlLj0FURIhbe74l57K95PphG3AalvZzM0ZLyXenafR9OIm9/
0uB1KjrlmZ+dzCErRNj6Y/5QMbiYR569+N8bpcbfgiLRI7uTMIXN0ZkjHSmJ33WQDV4EcZdWhRPw
ne/IeA1PyNfrTVyjPcO/9ZCxP1jSsOpoQBQnCdemyJ+ogIoy0mnRGWEFWdmPLqBcc1wAyjiHYUk4
F0XpJP/yvwnGZQb02ot0yrNIOMo7Mk/lklo4mvep1xaYuJ288EOQi/3H0mogPQba43EYu2zTwRIB
36CrvKwJLab83gWTmajbBGWn8cRFCj64qe0juDwvQI5to27TsHNN+qICQnEvpLo3PRHSrW3IJ5xy
4kDDeufX7vLJkrkeTbkF2dGkL/adWgODQ2tk/nTXmVMDWxBZXB+hU5HKkAVOdKs9t3unOa54TNx+
rg5FVTpoU466/TnJEvnoZqpz+YS1gSyy2xs3Dn2Lj3XgQqjg0eshTIQOVB07G9k2Legr5ooGcb+a
VvCkbNNYT67XOOquot+tok6MqJYsXbAGkRiL7H5TwuRs2JR5TnUjvfG0zn1dxeOQNxX1uMqvboqm
HUHjC8ko3Vx3/5Y0IrooAwoS+0lq42ebCmks2U3OvT+00FyVpjIedIZH3GiS+fDeUB08yRLkRQyW
BudZ0dIXd4Ay0x7NxmwyYscdcZWKAfyntsjLn5mpTWnsCH9OT/2YVyIuIQQmnyM+t2LhTAGxdpPh
kfJUNN8wMFN5zQhKoPQJjM+ICRY01VuN978l/qoYCNSWIkLayvyySgBLcYukgH4DwszMQoevWPBh
BNQFcyBnJ7SGBLQIlDH9v9IXOvRvuQ7nQOXZ679gZBGMXmVvPvpmUd5aAzjqUEyqnkPLgtXsmHup
6G4SfLB+MNPB02Cprr3PKWJKLiAz1b5vuXTenec1mo7ckl2WoZlX5e9SDC3kxzCvfqVp376rkcNI
GGExWiqxjUc+sazN8jEJVm1EWbOSuO42cebQy3PoqHLNrvjMyPvclnPihDVZTTwoT4/WtL+HzaH7
OE6ao59WgsU8NNFO7k5O04xsASx6SCinG0iGvvbw0RZzmocM0aRfO0eTQ+S0I3PFdNXyO31wml81
VUISUWdw8jC3deJqol+tOZR5ReybLIsywrRxa3FYFk+7HySSCdSFnOyrZffu+3VRk4jxlNZ8aDST
ZywzcjZqtKUb9a0yittE5fNHZ8i7r7JOyjqyak8sOFOngINiMprksAJ/L8J6mpzxwIUpg2Mqx/77
SgclRqFn8e+mTBQ3quXtOOQeoen3winc9SiKKTVus0rLvnn6aDcHK3PM/NAbKUrOszTifhb1qRMN
lBa2VSgjqpZG3rOXOfmkqLs6EquWNpEJ//fDWsLi88NeZmrEQ9G7T03rWL+zwIU4yO3KST+WvY+8
VsVihzA3eKVD3W9xD33tdh+KtlW/e8VLF0PQziCM1SULSSput/udToPPs6RTWq4SffliWLP8Pa6G
SVCg2sV+KkZt+tm3v7LyZORy/QUS1P86l2tFHNdQwJ6THoCJCRLCD7XRc9WB7+bQwW215VENfv+z
H8rxS41EUBkqqJCexeyNv8hKCOoa12imcDE7gjob5vXy8xaVPGbDomXxWGbQ6gcICY8hg9KMubdO
P0wRxIJzFq3zCnWBHojxqW1N70vjO/2/hS+64QHatOonhEqFG/md4bWhTLT2wZs78cfpK/Nf07Ib
MkI7Sf7g2HibO9OmfASMS6Yhf071abAr459Cl97nUS068wVSQ9wK8EKpDjNuTjtwG8vgluDJnY9F
bcy37spxYjhxOz0F09cwOGYQ8fhp7z0iRFyU4Zw1GaQ0EA8/6nVppYdJ66uvTVI4vwtoTgid8zH4
R3PMzIIZzZG/uyTQPlTtUr3PJ2M+itEolmNltHLTgRPDdylr9XNRPUwXMkma9WmC6IMjIebscz0F
hOpeWhge2u/wr4RjAkk7aygWeJaquviHDSvGuxG2yees1kTJnHitNQ+rag3tMOrUWA8e/r4JKb3x
IOWFcLy4MQxKr3DVpc6hTHtTkJ50Mv+gT+5S/9MJnEbUtZa9HopZZ4IMT9A/osvUNlEVeEsfSo7q
Q9W2+uNSai4iffqEeyP0qpawoZgrQyMDpBX6Qx4sYRFAph7SR3TSGzNAIRvl7LkVIT3pZjgWvZ8+
g1gLftW0yRhG8uZsDXuwX58L5SIo2ru69k0i5rgSQJfZp8nkFQ2FoKI2t3ayhmYG0Cec67SuQy3h
c3Idq7S6Yz5izpDcG60HieiIGXfuIP7MfTWQT5tFcgjyWXowZ8xbxpFbRh8huNcMUYtOgXY3IeUr
ILrzs6fcK0cb/7do8zMQwmW8Cfy1X46S3A9led1V9NSddeGZCUzNoQjrDs3JTVZR3SjGpO/Ntu+X
Q2HlVLzXMihOiTDrDnJuy/mzwTyJRafKd27roZ5/Mb/mNXfSttI27DQvocRkpjIqmN4GylZzk4re
4yGp22HuPpiABuVN2g5lELWTI4qDMa/zc2X1w/eEya40KoYx6yJz6pvvIhBtGjH45f2s8lXRV6iq
1Q39ku8XCXC0Tmhrfful1+nvgfaS/veyHqAwh6KHupmUTnqPipXSjnrvGvnRYoICjWxeZgZfmLZN
D6Wb6+lBW9OR7VnFxnmeFquMR1MyCG56Yy6QeGytIHa9Eoq/yR0oHKf/l7kz2Y0cy9L0qwRi3czi
PACVteBgg8xkMtPo8g0hySXO8yUvyUerbb9YfxaZ3Sj3QFd27BrIBNJTsxl5ec4/5o0hT2Tx1fI8
DY79pDjEcQb6Uq192JpSf0M0I41Hp2VnTyzCfgMaDmh7JenLS30AycQM1MwoH1xF8uQFErMhgGIX
rI72DiLDMekvmPZA/wIrmTp11w2lob+WtDSOJ2UYWjcgKLa+TZeka/ZesaSniqnC9seiNmufXVW8
Enwqzr2GYtqf18bKA09hdA04B8gMWS19jIPaFsRLljrMue92S86Qn5fFA5m3peGPU+1lWzmMg/Rt
qm5qSBdvkFvBxeFuM4+KwcBN0ik96LXhLQfmKCrsnFbD89C1KvK7mlaLoMyd/qHUivGrLjg/Q1ks
3b2EErtUY8GKkCfskIc8HkpOGqzddCO3jUiPSqv0s+8ufTv5CmXu9BJlM/fnnMqm98k/Nd/I4xrS
sLCt9jzPlDvuFIaGbVFAmUbNpMbfl4L3JewZBIvAFZ16aceOEdOQapNH0zgp/fWlccYLBrfGC0Ux
isF3V68z/Lw2eOGEoSct06fajEw8M5cdOBC8P2o/SzsUGcfUTTr1omFeSdoXR1FFti9IT3h1VaLe
wnVN+jWsvBr9cCkXkuaZt8RWjGC+VLfERh6JxZk/KwLjbobJYsOdVsqKfQI6iD9V266KOdzcavLJ
F0tuB4Jzzm7a2hddcTngtS6p1Ghxu1j3J5tZG/A4LxzAlAyvCata0QZe6nqtr69S/XCnnoBrvZ3F
jy6HaNsR0xFvmnn14tCuh/pjHIxeDf+HkU5NS2+z3BTXrbkpdEbNTpnVv9rYh5jwCgOBL6ooG1FW
/IwHadm0NMZSz5t+Mm9J8Ld5+g7gwn8Z3XIcFHM0rNhEgQEb/vxj8mVUplZT5UYlyAbbIXkLtbr8
q16v63f5Gdxy6NQG/b8GycJx/wJuccYOyO0bSfXsmN9WeVqd+8orb7TYMjZd4xr/Ihnuz0ocfh52
JioIGRGJdf4FLVyzzlgtK5EbaVIpbnEnVv3E08yYnxVSF3237sygozrGt1aG9Sq/5DZTc/+vfGl/
Bg8Js7yGhhhXjgoN388vby8mnuCJLog8zeVOthTE1sSr/eU3kZ+CGB8xMn+x9muiW6Hj5k8MKTbE
thDm1DsD4wB1lf89EPonapKMfqgpDMDqVabwqzoV+KvELzPRbhTL6TYv6awEc7Wu43MZ/Pc/6k8v
m3ul2tDQkHX0h33r55dNzKJN1qmsNp1whqBP6+w8zJn88d//lCsQ/vNViY0fNRTZ2+CuJLP9/FP4
5c1q4H3hzSlhbyZGOzv/mOMJWE15JeYCAfe/crL+6UUkTVh1rxEdRBUAk/5yv5UjxfJCtXir6rwI
tCpXQgfBW0Az2F/OA8ELyXXB6MEtcHXV/Pzn6etgrbEllo1JNaafsZpsV0qB/sVV8ae36o+fgr8c
twCM9a9lsGVe1XI0O3D5Vlkj5uXVX7XmLycJX38K//XwO8Aj/SpUSipHOpqoF+iF2fYtUKtNJiiT
Xwfln20z//ZT6vXwH//Ovz+adumzBK/3z//8j7vpsxdj//nb7Vs7/LYZ6x9vImvqf79+k//zRb98
zW32QR148yV+/ayfvoif9M/fJHwTbz/9I6pphVgu42e/3H8SRSD++AHJZ3P9zP/XD/72+cd3eVza
z7///kHoirh+t4Rf/vd/fmj/4++/a1et8r/91+//zw+e3iq+7vTZvpV/+vzPt0H8/XfX/RvK8at5
Hp8RReZXQld+/vER9W9QiUBC3Llc25xIv/9WN2yxf//dUP92tSziJGR6Ma/c9u+/Dc14/ZBu/82g
95A0GXISrvoV/ff//Xud/3Gz/uPN4XX4579/q8fq3GS1GPhqPGM/3dUKiaQEFV1V5z9f7rlSLYmQ
eU+grtVfhqob71JwtX3vaVyXrqJcVL3B6O8hqtAQjpDvsdX7QdnmiTPeN4XiBZ3adFHcV/EuS5cs
wiY+fkHm2eH1Wf8ujXHauYWj4eTP8+mzTDOL8bkqg0YSPuUkPN8qTIFbeLn0gYyq4ZSitPfNtGZA
J76EOXiU861bxcnDWtZrlKya+llI5qvcBNv1e5Q8O4DP4uLhFrxpAOIf1yuZ5+dZ7N4XlavtbU+4
3yYK0/Z5VZbvqzXnr0MxAhJ2Stdt7MawQykq96DQGqT6iVq4t3oXCzb1GlVmr9Q3CFmcPUdbtu+q
1LmPq2Q5GansXjq9YQ0T0itAAEytdkJNmMZm7rrmk2zC+dLpqQmcOxJ+4siBgX2iUOzUZUt3a0Mj
RHlWWWc8dYHbqMlhyArthItv3nWxXO6nvC2/VbqVPGUshBYomCfhudQlD9AArt8nsnUOVaUAlZRl
lX2LHciDiEPH3RYYoI9jprffZ0vKq/R9+AKKU065WY0/ilWox3zw5iHIEgvkA3Frybw/kSmXr+7L
jOw77IeVmP65TTIftDsp/cXJdRMNoNm/xGbislgRwP/RdktFGCjmU2aW9gesoqGCtU2Gv07sQDXD
UTgQYLyhSLOP+ml40Gq32hrisUU56TdgIxAgzQtM3M5e0jqyzcRDpx13wdqO+X2i1pfW9Paa9Vi3
OZCeJZ2I5aPaOkVl+0rihTZJal2SmrtUEyeD6qdxXZUwYf28b7JF28U5ni+l+UqQw2xZbUvCDZPO
V4yRaK713V6GnUZcvkJXUOgg3CfgtAmv+RPTaN4PrOYgP+W6iwslSr0EQ7T3JnPwbOZnlPjWV14r
GuKM2Zh9SkDUH5J9KKxd7QvwUD4jAByiDjlu0JXJdK0p9UnhfTNmme28Mn2RXiXvmJWLQ++6ZMy/
23rve2Y/BULxthzjrOjz4Kv6d0vj1yIaHfu8QmsjiVJ0/n3XF6gQt7rXzIkQMKV4wrnklzi+jDxs
qvS2HV17XxYx/JQTDLXb+dA6F565VKZW8iyNuPA527fJUO70tP7o6swFIqmiSotf7HreGxZsQpqt
DLoLrfdgevte7e7MTsluUicLKVR8BZT94Wj53djDr/m69Zk59rkgVdavJO1jmiPy0LxSjuacur6z
0jwtS+VA2eSxWtPUH0BxfU+esbVHqSODa9WhD7BLeW2V3a+pc6lip3/qPKXNfEG6Wj+SL6wZ8Yl8
uWDW6rCyWyBKVOGzQ4FkOZa+xA7oC8fN6dHkSrRNsw5pLnlRVUAeo+o2zQjJUraWua/M8kHv6q+x
fJLIO4PYAsPpjQXZMvenXuIJzYRmRqommpsZHtVXFmNPzxM2NO66R2fS3TMgPBfI/GlTt30Dq/Wk
iLI+j7PCn+6i280cd+MpVSg4Y2E5N2k1LlAdxkPdKQFcysV1RIuUaQZc6hPnqxZrDHcXR+NUzaHV
F8aJje/NiVsVyVYLQmEuragICfVQ8+QpfGw8m/AiSEDfZpM3TZvr/k7CXG6Jec5Pqt56GbDzKg4t
EueQPSYGAIPC9JV11Z7Yc9sw5Yg9eCnvryXbj0Wuxht7SPaxpl79aYDbnJN+MPdZ10kcZA04mgtC
DMr8bAmF8jc7tnaWoj2XTVcC57dcbjmSQ9caWf092d+sRasVPnBwF9iFaX+5s3Hok8ZEtw2Usbpq
Ew2joOasD8VSt6GprPNBM6rkBv2/E8HGCzIoh5NrgDALMsgeW69l7TbnQ1077Tmbp7cx14pzbbhN
4EzqgJ+1ie9ix64+4iZ2PsqK4HhYjNo80ZUUh9DgSuuLtHeh97Jljlwlby60iefXB9cy+vHwqMhp
oZhQu1SJ9rGyeG9SK9M2VmrrjxPxJ2HVUMOF8naFzwYxPZa6m2JxWp1vYu4euorsTr9xRPymOlYL
6KZ0wZTLLTzCMW9SGfs8PjhSkwolO26IG5iaclcVMyhFJWGTPCPUksGUYTYPlhbSSWvZQZza/Xtr
187OKht5EJOJsL90AZQapaamK+9NLr4VOiDiGCtDMyN0zi/kSJ4ICOel72+1TAAbxdPe1Et1M05e
AjrYWf5Sj8FUmEejEvZpFN/Ktq/em779owVMi9RujqMZiVok7Jr7uxI+7g1Y8XaseBjXMiBKotyY
kNy8ibz1gL+o1pS7fuYP9VVjXH2kmz72qfp7rOGfDREokcg+S+8lTwvDBTxxeDR4mfRrV3H7oPeQ
sRh13wSmmLxwbfsosVJAsQQ9h5fc1mYciISipXRQxnASFk2SOQyePWAv6b/1hQjlbH656gxV2c1a
lNpDzKszPclrgtC40hRAcg1CHG4ld1Paih9X/U1rgONnDGMHMoInf6kKPbCHlbYciwfHev2uSvVa
NEQDN/oPxRFTVCXe2+zwe9o1yKZJsto8ynfKpo5XrVpQGUoZzqX8nGYJfdsr0uJ4kZEuOf0mU838
tZz0naFYiMzmLCDn68YtJDBdQvAH8LbZocK39WIjyUYKjCtcCnF1A74aplmJtWN6Vhfl+2x39WlF
Zx1kzAyHZZLo8VbjC+/L3ZqMZVgb8sZQzJ1X5Ld5UftiHirE/2i/alv9cMiX9LNlhR72TOhk/ocm
jS5yjOGLpOLTPN/ZVv86VcaZRNGFNgSlu4Ft92Ny7FOnqz6FgONN3JCzCItu0n1nyBGHUXj8HS0Z
d57bauFqyNtxsopLMh7UBTS96tAp52l7cJbHuKhREmjDGNgdJL4xfcumcWfM99pIMvIYf6TAVcdE
syMxu6EoRRGmqO7NQZygrzaT6gRJOW0GUb+k9Qi/XFfPmlUFq6PuF/3sjuZtKZa9OtjqTd5pns/b
Elpp+paplXvCpRE0okrAr9eLZSfHJWtOFHidJ0Hla1qZu4kzemfp5cuqFFSIzWJvFcOtm9nX4FqR
ODfmhL7DHNP9RBnlzARAYnn6PJSK+VCvLuqFhTirByQFXVCL4ls7r5zQafxBijaof3UsJGKjuZze
7TW7GBJRQVdxsSrQT6NZfXdRJhy7zgoKVW3ZI9dLip3eKQsNhY0R1ur8bYGjvWtHsw+vLxNEXonJ
0+puTfROp8J+6Mr8GU3l3lJk1HVZeW+M89dsxxQlNo3qT4Oy7qVr9j+UzDoQBQeaG9dPU6Y+ot9Q
fbUajlyzBUNX9Q0dT84RIF3Eeu7KXVag18MLIeK1CmxrPbt2rfn0/CW+gAol6KNwwbPLVzQlsJvQ
WjZplZoF+68t3GlXzWi8tVB+BCDKbVTU+UnWKInooSODG6orsXetSINZcR+NUTJpkHHwMGrFLkfu
zoxRh0PWcEc3C2LqH7lrnUdD3crEDlOr5XqWFWU+i3fU2nVrmrh7tfFsJ+Wh8KzbdG1LP4aK872s
nnYthE0TJlxvy5qnPpEltZ/oHW+GjU+3xaYAf2xGFkL/jTd95NxVG/gMaJqZRErLHve9e6VotOWT
g1+pksPCLLofl+VGh2/t1XVXMZtmPFYG2KIAH0b7YNG/GTgQLU9KYdzQ1mgd1bY5eE4HAJPfk4O0
hJpZ7kqvS33pHnJFfUQKtNM7472bqHkyhXU3DRyiRHQF+qrdIWNhws2bI8+koxo3z8q8doGquwRA
0eZGmkijaru0LNPAzcWdqt1lrr4f7OVS53DcVW3Hgz/q3Kzk1DHKtYfYUR5MVXjRMKTflaG6zVcL
hRqVN+icEMRxTvftoz1IlCJq79UnLLr2azy3PsIB1rBJvnPB8hxeiEXLysKHrkTRrLtfliVFwOPx
mC8ZCiY9OSmz6fiu+o1hKk75ba0wz0YGH6ICI6evH5zMOTW1rnGsNsXzZFtcmKSkcSblXA4rBdx2
o++x9G+aWun2Xv+jt2MZLhpvNSqwB4dnSxDHz4o23Th2ae6q8tGYWwbXUmkCjfCF0EaSH1Pp4ceF
noaSFJmgxp/+URfZ/H20CTpWbjJFzKFhJ9FaGUf0txQHiIkMQN0Fvkrg7ykSKMM0d+XGEf3WK5on
ZbZ30tZ/FMQ7cBZM694ozEDpzG3dJk/1cB1DaHjxBiH26DrzQBgxV3cvHipppNxincvrOeqb3LYv
NYybr2firhmyD0coF0dbd5MDs00zALJD70br9QTlFqoc22VYRm2cXpW5wWTwQlTTSc+1b33HkGbo
zbHJxefsrKgWPfLqTL1+p/D3JGKKVCfKxDYF2c2Kp32bdLVG1KEN91qSzXtMhXz2wI6QwY75HJHf
qQGGUJmT6Vy51XpxUy4pLVMDuydiyMlhap22PpNfd58BrAZeNeZBO9Wkytr9fmrHPlRq5R3p5I+1
S98csxgCRfbkVTQAdYbdf3Oatv9WS+eucucsZI9ow0QAFRptsbW18qg6CJNwrcHlUiJxb3nKY6eU
yy6PW0xtlnuQXvuJE1USQNTPBzBXpGjGoPtxrCXbpOx8q51voH3ueeeriOjELLKyJCgHsfggOG4I
cWwFXJ7VrRBAH4UuI/CMJCAvxwnJGyLGC4Zx6vQQYONhMOeN7FttqyiiCHIxHbq42tl58ghV3m7n
LhPbQa/UkGKFy8okkE/mx5CNfuLd5YmLNNz9gETsgGnyzzp3XV/vzQjbMErGpN5JTz9XngzGhZEa
C6a/mA3fqmGWbZ5gZjSfiIhtkuI6yTHfghyzsuWaSz64FkgpU0ZSpfEleVO+yFVuVITibU71Yg/D
l3prmDkYt1e113ar0vOXOqydXRnGMOp+Nok+WhQT/n7KtGOr2F+jox4qa50iZUruTJVus0GuAXKX
aLkKYvvupeeU3ksN1Upq23mYtPErR+3J9OKHku5lv8vBjgoeGHovIVb79K6J9W+1Pp+RjRWRLeVw
TGP3pm3V90y6n1hqUI0uWh6MqlJtGM4vWq1hp8jRtMKlmpB4iG8mMV5qo3vRJuPJTXnq2rPYooaN
0tHaqhqzlUDOK8DYvdl8rMQY6SiiMjkIbtJ0r2TZ2dSHd1EVTzlR1WbenEHLxoBKjMFf6+yxXMpL
r3dfKAOvV0q8BOraNByyWDESoFnFqo9dWnzB2DZBYij3hpKf1XblSq+0oLOa1LdHHjwrzz56S0MT
TQ+Lm/Iu0YPxB6Ktc9bSAsiRw8egyTisLHOT6CnzqOVtUOfdNksadUm/ic30K6cHTQrUrNo8UVI4
oT9jGG2BV/yxYTtpl+7ZyPT30uVJMLUDnzmUeZSr+l1FWu227VT1qqTSoZtNJb3Y5TqGi8f8wOKE
qXj9xm+MK7S6r6ouEoUZKV3V38Up7RaGyLqXybAmXxsQJjciex3d9YxkeIh6w34gZewpX/U5pLmh
QOZgPbcIKfNiccISgaMyFt1DnpZRGmffajuft1VvP/aac1uv8jbPJpaD6ra0nq7ZA2FR1S9Zr+8L
ZfkcLO84KP1dKopo5CG6McgmZL8YRaQo5mtVm6Hi6HmU8XrYhN2ibykj2m9Dp2rhgZu9bikYBA2K
XDsjqiwjZb5MWl8m8Y3ddoUP2lOEwlHzl/56uNimH1vWS1Y2voaocOMoNF3U63GwsQC42f3ktnVA
QP9zMaabSlPzzWgWB2SkJw1bk9S6CyFJt6ywzQlV513jrmwcMg5amlaO4AK8rvWhN0viKAsn7FZo
ydI7TyXnDs/OwNGvtHSbE36hNqdRce+8Ts+Zn4u72ERyki/JLq7rTWkC1vJ8KtT0HnHUiznPuNIn
rQ0th0htAae/FKgA3Vq9oM1F2NqLwJGx3JIB2nFzJ+rDPLyMdr3D3whr6gWjlfQBzmAuiVn1ZfUB
IBYNuSqiMdWcs7SKxUdKsNWSeJvrsbtxewYVLvX9ZNx5a35QTPfoeM0di+dNJawfcYuSudAe5wkR
oVoqyH6AsAaadLN6eRmTbEdsAjNA+2A7CuKf5sUrmLTVLPeHHjm+nB9UsjSnnt2fCNjtmmnLJlfH
4Xupad8VFa1pmkYGbd03oKdD0Ki2T1IOaVHmcBaelQRrujzCvN9NQtxwSx2NtXhCYW37sMDPddbm
PuQJysPmYNXuqVndLbLU2o/XVrsszaizXy2YWsWBmyLMpormbuM5ZidAeqLsqCg857L/lrdMbei+
xi3m+hQRcdwe9L47FCkwn2XeZZbxoOrl3h3dO3h0v9eLkI7PT2cE5AKOhCQDIys7Vjv9uiv331vM
uuVoA8vqclslW1VfTtZScwoM9Y2OLC7s9Gvjk85on1h95HQIxVQGfdNm+FxldnJQsGjVghZtQN7a
dUEu6TStTSpOMb9PufahpsqzIWo16FrRhBCvn1k6Nn7vcX2rE2fdVJTL/TjQhKA0on0BWzTyBgvG
VUiXMJ2nSMq6xXp1JvFasiwR0iWLIzlkaJPWPjm5Xr+zCnljd2u+yfQqXPqGMWtaAzhJMhD7B9MS
N1pWfslmTJ9s1cYrZDn9bl15UyY6pC/1ipx1ySDre0Q+kS0w3ngIUdBvjQdHRwetlMXRiLVd7Xwr
WD+iZRjQT5QfWT5Gqwl4VqFBmmcCb20mpb5FhRa/lpWnheAvfqa+eWXyqE7z0Z1iQnXur7nPZmeF
6uR+JUzqJswEXOd3vew/EOds0jWLZmuICkt5sXpnb6PNpz1p587T81qk+7XOfyCj+Vysq/QsfVD0
i8KeJ0znQFXQRVfL2Re2cRzd5BjnbdQ6wy5XbaRjGn2d0P3IuXPg1MyeloOaJeZtZmcUGqe8Cx7A
1PKc61ieAKwlT17v3Kz549qXZ/gRxlsy6/wY6KhnvaMKCH/0LJNHuweGdlGQMQeWnHdWEXamvqXJ
402oBWNsvHG80tiQov9kx/1V8aidi1kZfYWKI+mng9xkEv64Qfe7WYA0o2651TP3Y27v+9FMHUBR
iT+i/uDpzUooknxi4ZBbPU1OQih+YTlvQiJaE5K6YrWIJKUenjMwl4hAV6p0e208CuigOw1cWYM9
P7DA3VmcE3zYto+Wi9BJ7yIvY3YluzY5WhO13P2sfEeme0uXTlAr2Q9GymcXQioqWq4Z4n/rPX1o
jt/POm1vunqTVlcMtLfRv8d2mNSgiPjIo8z71F3OJifNd3OKK2cex0CfNCtsFHWng34DE/dfAqxD
4ckZTmZWH2ool7kcw6xq9EuzZtmOjb89eBkjGkA0Ey7PSx8VVBtNOoI3Vu1gQHSwhbPDjjHZuwFf
QqMq53ZUQVuGGHx1VndprNvEOgiEufp3Y+TGWQ0lTNv8YHWWFcxqVkFbCO6+Um+YWxZbUW8ny0KV
aebgOflqP1IchrYrW13EUUZj7RcQnu9EEiy3fVw3bxYKe3iBOfEI29a0cTPalWAgHVIzHIoZv0GT
H4CILnKRnhqO2ONnwP7ZfizRdlHhG1ftraSEHWJQjSexqTWz23PuAB7o40bPsveKUrjAs4YzBuk0
1FAdqEt5bDRnM+dV5c/FeqtRdIFMtAwJ0EIHClzw3rVxfZ7LPOH2zN1LYk4A9+MClFa6HUHmU0Ir
YytK3qtE799ydaqvGexprQdqX+Es0zI9bLR6vakUJ3dYYGYGkNbutlNipnf1MqoPaWqYWxud7ab+
w9gEQOL9aFFrQ90AXPeEih8aI8miksUrip2xo00uz65jhhatAkNC4WnuKUXUFLZypOsI4xq5/nXb
fy4UugeL1WMdH/kdi3pUG1RmUuxwReg3skyKk+Nk6r2TT8jSpGut+3itWf2Y7OlRKVAY2j4dl2I/
YZl9T+yu3NtOwdLsdWugJgMhhS3Lv8JI2XYrl021SAxEldhQ0WPpGyVf6zmYeW93ZPMw78Z6P+Uc
2GY1b1aaFpKgJo59q1pZdbdQrnmMFQfzWdJq/decdLizUPE5vNtO/rROQ5UF5kisA1On4ryMeSej
oWibHZFWrNdr4Rn7qvOmw4DIkTSSWOFJZKFmwcsxmNqxSyRz01QJZqakxIXjZt/RWCo/FG0BaMHw
ZW+MXkv2sVa1G4sfVzNp44cwuGLfEpyeIejHerJaLJgwtegoQd30V0Tt88Wk6DmMJ6/fCG6Rwqek
ZdgutmgPCUDQrpirV7eT66OmkSBreGwZPK/iI1r9+eQyz5zBMJZ93szVxtD6JNKuLqLGas29bYyo
d0Gx7tJxLiK1AIKaSpZ43B6NKe/YdaDlXEFJpD8OWb/utVEkIOrc/e99mjunYRlR+zeKd+8aLOyB
WtvKLVYBK2rnjHhCJfeyV+Gl/a2ZuuWd1BrzoBFO/up5cb/cFIOl5juarKsjGPsQ+yoJrsOrUzgi
WCe8CrtGbauvRGmNLULTeN4kNTzgzk0SGsbiNp8ARZIF+rE+lKgN/LSclCysCrGyWsmxhS3XZ+vM
AWKD0RSde9LtLkt3ZYUwKSQlfrmXU2PrGx38YruaSnyvtsp9DH9f+4rLsRhrdXWzCg+dsTINLy5Y
btSV2hiUzpTsu7aYb+mlM7a6+71yO2trDxqmjklo3kO2GlU460Yboa502sgSWXpBtttxBjXCbNEL
V8V25Ii/JwTDOBMYaZOZy1iSHM1JsgrKbAZrd6W0MUDXk7cvjXg9dEZqAzOO+C0C2wWR2biDOOuk
NQVUOqW3Lmtk76uKskRT1TmBEede+YP/rzU+chUoz5zSpt/29LwDcniJmP1clggcVCkeiSRzsGRm
0noeWa5eOtuRgBvOIm9Gc5yPoGxiLxpLPTbLHH/Hb2cBiYCfB029LqGbavFtT29z1BSg+CDVTBFq
nrxV5ljce/ZCDijTt3tIMLN9w0WPZ9TE6qvW9XjpnM7cGS6dPEU9z89EJTygqkwvuEmTjYZQWvM5
P51XBAN/KAJtE0awdjYmulD1TE8uFtGll87Jkc6rWXbq5whW7GcD/hnfwgrhIwVgX+vRJiGRrLx9
MdttfNbK2n5c8To90cW3sQcaDdGNPMFXeg9TRn63P2FY89vlSvMtqq9kM6fCXOdyDYcZMQRSJ/N+
EY3ykpmEPMkSKbnliitKlXvExxn28sLLXR2l6QHoKUpcHFQW36BcgHFqu+uDSeDtWoY1Tlm1TONV
RdL6QjIhMLNZbdIceCrBQBvWoGUvo1c5FyQaqrMnimlpfRWNRJTNQj5WubRuJhQvEWk/7DKjtZY5
vH3+aCAy8r0OzjYzNDbHlBc1J1hpM1QCWbRCXFXodEUVonjhGU6I4V2pT8NhKcr4ghlueFzSBDS0
FNVtjHcTHk8v2Gnndm3AjpDG2KgO2akKKIJcm9xTW+glEV51Y9ATU6/YzNZy9GY/4Xq57c1e9LsF
jrHwbTqbzuuCDN6Pnda8XVYDt41SY8asVGfVorpt2TYIsRlYFmbzyJ4noqSrL0DbHt5TUod9b7za
iowYJHBYYoOzDwbF6Tv5HiuMhk46T3fNYlq+jSXhzmqmOlBqy8IM12uLGxJp4jxOTQlL7zl2pqJd
Sdo3W65OE+G8iKOmGsBblaQUGeMEXmOp8jwypuzaql02xctCOS0REuhVbpd+mt6sQtMveanBWxXk
nWxsLphv+R9UG90HSZS4BRs/1G91p5ujPeDFQJlscIlt1xaNgK546ckZFCMEJK5vFiH7L2wMhS/J
ajnrljoczdlI9irTaWRQHjH/QxL4lxR0j03Ff36Vwv0kn9t+Nle52fDrJ/1/qJe7xtj+3+Vy95/t
//zP9zL7ePstQH7XN29fPf+o3/6rhO76Lf6hoNOdvyGURNl97df8X9SdyXLjSLZtvwhpDsAdzZQE
e4pUr1BMYCEpAn3vaD/tTt+PvcXMunYr6tWtshq+SZpVZUqUKBA4vs/ea+O+vrXQ/OWgM+UfwNjw
zljQOEy4VHzN3xx0pvmHgPfPapL6CaAtN07Xfzvo/oCW4tMXjemNQVzQ6vofOejsmxv7f3yxLt1u
fM7dG/CA446Hffp3J13PGavRVOsmFVWKTMKj6mxjr+uyQ1Vy5F624rvT2fVO1H7/XS6CJp3R0Vdy
79Wb6Q7TtY2gxa9IgJbbiOzKayaTD7upWlJ89dAFDkeSHUwNMyhCCsLWSSvUT9dO56MqTIcdNt8R
pXgKjD7/mDMLf0CHn2HVul71Fk8FSQLat+sDxKHpNVK1PjfKzm5peXV2zJmFkFfVfHVqEPFq2vRa
1YvzEsbx/DoNqbvWffclZ5Pv2GFYPXQqdVm7Dfbd6MQ28Rm+VsykTP0wL+/ysgu6MNfXGPEOuaL/
os6ZZ0XOHdEhenJIayH2dt59FVHInbwsWFNoLL2piWhjTL17iVVU7jDNDQcK11zsB3X3KzGSj4Ek
2+H2lWRd3AtzlHo2+vGracP5NNR+fo48fuRx5MWnyVC/sCi5+yTBJEjn+4cb8QYurp1dW29Z7PWf
vwbPNVaIMe/Tnz+lN4/ZVViNe6Hm+4vt6oebLR0itG0GpPO6oJqUsy8paw0iQ6tfMhUITWxXlzXN
Bfram4XYqy7OrsoP4wMy/IQcyHeYXPWLvyr3KLPll2Bq6PSqA66wy2eZvdiCtzktYmQ3PXBALvi1
o9sPri1+3jlssQHRw4qbxwH2XXHFXRYcANfW4MdnyyhOfd+BS5udPCO5EediP8T5ROCOLyDb4Y6B
HcbWF0EZdz9mUHxWjjJSjAe3P16DxZqFmZvtbm9uGnvOfplAW/AoDvG3uflHU+a8oj1+FW36gQnU
Wlso0ofb20rgyt1DQ8g4EPEG203xseDaWw8GL0puCYsP0ZtfSkbJAa+mu88xr+xTu/sCUeRcJErg
ZQZG9N2qLN5FbwDgpcb7ElT7euiw4fGfvopQMD6EFbJLwwLP9RIjWvVjkz+1WN43aczGx0ia7GRq
tD13GPFaer3pvQqcZTh8WnHF2e1t6s72zgXYlE3k+NVAQHOstqbrGIHBx/bCTrTfiHoKT44S9l1W
+kXgWn37nmTTuKbJNTn4dhavCW2wnnD1xLKyo7h9KVqFalTSb6fwhO45r9lftgBqAEy5qgla97ra
FGGrAht46Z2O6hrPp6dZBQNhcrHdcKoCMIJeZ+TsZLzuSmjmg4cYop4/mTW0U1vtWHg5D40Y7Tds
feMjUapq0yLxN6vcnuMfEUrbaVmcFhqhMveRmMfHOXLTC1d9/9bGBk/4STYDJ8NmYE0joktHiPXo
kughnMaW2KG+2GZwcJpNZY3WxZib8NGvXMJus/bvkRaQe9IMLpVorLts9pdLVE8tdVyWHYARu+kM
Qqxnbhvxum0HNhnaH/axEGMDyD0i7WUv6YYlnHPRTm9fRRmOT6JiHGs8tpGLcqNjXhfMUoY3OcgC
mc26TyRbQCzq0BfVZw8X4JHjI5uqeZjUMS+U2vilf3GI3wZlFAqKZLpns+RvS/lB2W5sEdrkmIiE
Qg9qGSVuwS1oSIGVWPJgWHFIHLCgjdqQr1XjV/dxb5qXlHg2MVr0YKs05AdJOXkLxwoGJkdAYyga
nR3JQzj1xo88+2DW5suNSPbm57fRsXaORGrkatFj/Ex9cbVxAPJwwSFOL4ip+2QZZ2a7MtZHWXbh
q7IMqA2ZnvehrvR978T9vi088DUhC7PVaGcahEKdnTTqwp3TupyhMmgFIqyHZt2KnqCmw8oAyc9Y
tnWPhrSuvST/qusQ9z4DOkTAPUlyN5jRlp44afr73qhpBPb47GseP2m4FRO5NStunbcuLa0DGYJi
PbZTtm8pntt0vSCL7LCM7mVH7jInPIvzu9x6jde8RCOuBGcy1RHtLaIEdKK8NWQl2io5vU+2m5yI
vCk+1T1mgQwwDVgdgXpjscqxgLf3N0aZqKzWXUVu9GPpLX6nFhEhsRodiMX4li1g8tHlK4OPylQB
3faW4m5ReRRYoMwOfTk5FONhi2zLsmOEMwcfQM/kbwjx7yNJ7laEevgcZH/HopEsqeb39ShOzKdJ
Bn6XDwfhzP6ePuhJ8xFV1Smne3vT9nN7lzUVfw4ziVhp1INtnuIJgONsxQVgoRYgh2Wq5jEWdbxn
KBnXhUDxn/1wPLRicN7aQRQbY/TGT2PGFtWM9XOH5HRo4Uu8dLW/vCKce6d5Yp3CRwK/Zxwhytdy
to7aLHHlOZHDVOxwznpIKFneq8VQh8lMSnAV1bIn2TJsgK/kAVX2ZdAbdG3h+cgvYUk43Iu7Zlfw
gyD+etxbMe/jTOWB3A7uETSXfXQGurMs5evN1EQGnZM8qXjepQds7OmDEUWPed/PlwjGxCnRS/bV
ozSsqlDhYqrK55A09nowrXFd21bxMzIJf4OBmTgnQJcLU1lt236p7ou8e8JDTwkEdlF3S9/z+NNu
owIlfprZunHD7/Z+WFgnD53jQRROSkrLqN2jwwuuom5orn6dCfw8jnvqYJK8Ws70bsydxEI24PkI
JaWclKwUD3nnVOc54qbmVAgCTQgpsKV95dEmhBatW1OVgL6S8Mop8mGC+0emMb4TjmweErcCdBQa
XO2ttvaK77+F9nDfG9BIKBUZnsqxK4IsNcZdGBfXmj0lK8rp3kDFDIiyIZ830bCGrbKSPHAlOsUd
n9V5HTVcxJ0nj6Pbggep6+LKAeq+s3kAABN5jgm3QsH7YIKdMfUmCLu++u6HJpep9uxN3QqDD22C
Rzqf/TWNGU924prbloPRplKTOBbz7SieYh4Xvu5e0T3cE3eakri1beJ8xtRe1tnwgfpTfc/SsUrQ
+5P2uihoAEYRymtXgvB15eQ/JqAAdx2ZjZXvx8uv1m+P7SiGJxOWwbWxEuPCvmvYyMaKtkNEI0nR
8JxzAPHs0sarsEc07d6qcAcMBjCoeLRZvM1EAtA75aedeCWVmO4M1MaGLpLr7sXh4UbqETDbKpxN
A29qz+G7pE5r5FNjqbVXgGqY51K8AGdyPmdzyrclg+9agbLZdL7D3jHsux22h4Y6JEBUdjUhag5E
LURfFcGQTcfYVxrBjY/00VYau9dor4c+dza4AdUxTcuCDkD2yNKHhdU6eucPXXkxsCAFkBqcF1sX
b2mLvQPgBBtuVxoHhO96pxQGRoSNYuNBMlmnuc0mdFAYGY3xgZbEdAsyBpMnN8W1GVGghH+gQFNV
yHClMW8Xyb5/mLVk39ryQYuH5DQgRmEkHPu9Z2pvV89psjNkI77mOHPofyLNLGg5IKCgwgDFdznh
SlzuJ4aCMmuaz8gpClLP7ffOB0UhgYA+AM4u0TE55XNaZxq+CQkqvt66+nCOx+Mq7UrxNGMA004c
Ax+iKaTqyWvzYMDBMrsW7DHf6D59AtPv2GX1J3KFf7OfcnVVYjEPRDc9cysAdnAfzwz7TmehAV9N
0fUd2EM/nnyvag8wXux7PrH1AUCduvPqlj1RY+rkm3C77KwE62+KX2BSz7OangdtND+SmoxHbVXx
3l+4pfQsHtZmNRCWhYZz8jAXhasW0G1QJ91yW5CYzaOSbflQ+IbxbtoxHTlkfMPdaHdDteGpgoKO
s2m+B6hlYCxskDYhgYUfqsrCPTNh96rQKyNGpGXG7tHJF0Jk6oqjSW/DVDVY/ACg4JLJb0Jf7ZEI
8GuxJ8iNV6UtdfMw4KF3cSmx1QSzNPSHpXDrD9sp3C8eFMtBJcNgBdqJ4ntnsBYgZFx5sen1O9a5
7itW0HGDOZU4rBgq8w5prziUoZ/eJ3ZZFytEJHCaiWend8C4WIi0ceDA/mRP1cQxxx0ERzI8MUoS
Ng3D1KSVGKycXnqruC5+ZClaLRve4YQfNNm4sW7XE579VTRQ+TtH6hsQknk9GuZLAbd0TaXqV8v/
BVdGMDNWMzdpntPnPsTsMRmcToql7jaN6/0gfsCar8W7G7XxcAYSBec+0j+ynmhZY/bGlub1AQYu
wzp4qfhr0DJbR8XwiMFw52WoQPysr8ByWngO2THqnZHUfeEDHG+MLTYxFiODupvSLrmT1jJ+ZE6b
XfJ4lr9Mn/07HRDJ2b8tXno4Rbhlkmgz2aLYM/480MDzHX8QgL5kiO4mPq/BkvbjZsaneHRNRfSg
0cYms6UVJH1znoqbG4ZDadBGhOBrI14uddtn+9kdzNdQYbrAs+1ggS/LlbL0ecjmL+6dGT6g2NsX
rtxWbcwiwC+2ueG/kqB7xun/hM2h2GoHMFmazM9lhSe+7QReMcCqhevBqErlez3Gy6kqUvfenjHi
GlMTQpewX5d+eA+LpbxnvxZzDjTDtcVH4a6my2Vq+q+kVtUmK8yPieZZDOn+EPReybjVOv2NRZVv
U3tpX4RRFeeU3+1QMe9u2bY/ITEcXOS2lczG7FsO7WxIp+WKgmAHU9J+zIn4wHk2kRG0n9uJp6QP
1yBjsj2mmN7Xk8q+G1h319pUT+Fo/MIPGwBLuFZiesd6P4BPHu8LRcy8dLv5HAKHOrKdD7eLg/3C
xoaCXMuvX4borKaBRWvkBmMs57H3wNsMmcvthqpgv8usO3wUw6ZZZHXMIqZJLWp1xGaMYCHrfOdF
6YWxlICgAG6RpqQYRCzmTQ019kCsOVnHuj/jTKo+p8q9rX178BOpMhegjB44PH+ano3I9U7eMvjf
fd/vgsFT0WbA2t0ILEvatz8FTy7Wc3jx4El5eXVHBZvCe1MOu5RZeI0M9GvWbn8YZxux3CCBE1b0
YYHe5Truy1Pq+N8rOTwtLb47OAR3SeKfhmT4Nar+045oCGqyo+XeDFTMFInG1lSV4SmpeG6i5Fxi
P9zlyECGnZ7SZuLOJopiM3VetSVS+1resld+CvGmht9Yz8ZjHabe2rSqXw6u5b61vhS278j3YGKY
nOS0yi59X49B3AMfmrt42Gi4kI3w3xLm27W2mv1QqlOd8ZjzeuRZuLjHPAR1kYPAoTvEeRp4SGZc
EEQCjPfMw/7b+pncgS/+NmIbJcfo4Ut2LpEzkmdII47WPVWN0r1WBoZx8jSgx9ICOiwmvADy5LRu
vERzpF9+cYEvfM1c8wwQu7CYXmvcmQ/k/3uMqeWRhD5StM5fBCbOIsccUSQy4LH9amj/XPf5dLRE
/xN9DrRbPb/npewMrAr2s2WEbwQ2loc6Fe9V13K7GrtvptE8ULj3s5DFW+P7H+Mc/UoxLA1gdSIb
1o3t/4py8+DVzN0WdcIrzNXQC2X8uPT6R1w142lcWLjGtd3T/9EdIo15FewbaQvTzK5a2DazogjP
bgFgRBk2m+cozhg0u5zdgMMmG8fGnidezaa9mHcyjwPCx5juezBzytgNdXGcOnvXVvJYgKFD53b2
TbR8lQtmOn4cyIHNAi4Fwog1Puky3ldFdSkxP27Y7217O+ex2h+SqHXWRWygCGQtTvMlbrZ5WTnQ
Po11zjmNrZb5hNmE7hZAgSLBF78QR9hWib+O3PoxYzaPgK6ieXJsIj6h83BX+cXRG5wDvLCVw6mC
FTE1JL7THrFMvOYLG4A5xm7eRz+c1OYhAtjaIwmF2BS+uHpku6bUFnQka/zBrffM8Q+YIe/4POz4
Lo/Okl6tpO02y6IuMkwPesKLMnv5Wxp1jwPrqSTEqCUYpP2mD6p0eakpIMXTCh8rylAzOhk/FDy3
CKPOr9YUHwXlREQ52ISyv82zeFj7mX+Ioyxce0m/d5w6erZLH8OS07+zvztxHsYcVxZy7VRmvK+5
ldFsHlGw0blcvVgHgD/WAtIjGNgfgMA4g2epv9auQbzWyKz6sauHF0RCc0dkxDwSwxVrAphyx1Jn
ohsdVBt2TJMNGnOs0Nsh6eFvYsIlv5qU3JHrGAFyKU3eQjIr8OrnTJJWAdt98Dw2/o/tVOCab+P4
M+wK8x1lTO5Z8Vr38JyK/srDRPVHr2dNa3ZRA20qSqJl4+MsLNAdJS6TOVFhxhXD7du0rH7YWngX
gVzVsOnSNoY2NeE1ZTXGsUT0ety1pVPYK0XYsfQbDt/aQsorEm88uR3gn8OsvDA/pCqt3JXqBmva
lbEZjShp2HhWCHgdnCVf2Dm4Xynby2g1kXWxXLM7ZVB1o0069sQFkC/s+FqLGmG1VuA6Y6/EQ9sT
6CEwzXzIQs7asHRne7xEE1isFjcS0aWqimfW/a37gCS4iLvZ1CQ+SWgSNIm6lraIfB6ea/ZWKHe+
1V5A9hrQvqIymnZUoSAxRTonXoL6nrU/JN6l7OQTaBRE6/TSb1qaIp2dJul5oeBVzTuiWcTWpGiP
yiutJ9PzUUJH5ZKl7LN+bg7eKFkSCI4Jhc0v8GTLMfJPNj4M8i2kSn5yhHP6XSmAmrAacwoSB2i6
ZJnhYsXtS+21kXOqjewDO1Bhfi8X3x/OWLEc7yhjLAE3phAyOi1EaSfOU+MM75Y7NaxKK9V+cfW2
/gb5wm3ijRvmMTP7JOLxQfpd0iHM5JKQeS1RYrN2DA8+O5JgISYz3DeF0/GlsTQDixKf/ZRgA1lj
rltmzFFzysVJzOjTKjN0tGVSZrfvAQWwfwxte3gGporQL7rZ30UJf6m9pR233c3EzPUXPqOmNh4K
DrYnS7U4VSJwlK9Aa5ygQnXvV7a9uHqXL8NXmZbRfdghMAAC5t8nA/HQjc7n5V6OHqIieRksdy0P
Lt/vd3MmOnbXZiL3HFZs3vaGApxlwsRa3cR+rr4P8A00KQUNUe6vkLPp2i9py2IY9c3ynT1By8Ze
1BHGhZxgKvcb+YvYRE8QfNZxc860TsaAN5MXDc15bC8+Vt2fcK3x1qi0q/MrYAYjGL3KNU8kYMDp
LjwK40crd61rHQq7I7svTJPUX1ENmw5oUwcdaMl54EMzlMt2WfrpNWQMDJ/aMR36wPCix5RAjxtD
6RNOFRSjgWhjze0XoJwaSbljIcAMAn/sgtucIJnVde03URB1uh3d89eF2zYGom4x3iANj+5b6cgU
Xz2LFYI0+OVOeYWVjKQkgMTA8jXRj9pN/W94ZKz2Dp3ppaf2N1hGI6x/FBF+6IvEHeftJvC/Ry+p
NGtsHQoT2GJlmNyyStEcqOOJZhJdaUsyKpEvmIdvGdJ+URsXUMA3oTr1Y8BeeyGra9hkqSKrRk/O
GrmycAthKxyqmEGKbTa+FrFGLKNfjHON0Vt7lysKr4TlBSYP2IjPAbptcDuUbP1cA2o2TouAFTTm
uFG3cc+NHQ2VRrk4qpLdnBfePadz+hEIhYL8i0fCHHM113y8ZD3lbyPYx2wnR7CMa4xxKf2K6Dd5
v2N2K1F0K92craZpOW2lTt7g3ZqsrkV6JNwVxLDjWE6zdhlXRPpJEtLmO9zF/BgamKAsQ+LGUA0h
ijnOzxCDNPoDlAzNHFCRPBGun3/QNCbndWVZzVeMA8++WlkVlWvHiutfaonMq9EIGWJaHNJHfwau
u7XJICLlQSx9FOiq4pQW9pydkH9rh1G1Tq41KHm56fEGDMeSn9pfEUMivSQ0gkEKBXAl/Sp+wHfn
BrHkcscKCJx8XRBvyDedFacgXrvWF+vBXVz2k9GYjzcHWIGVEsZbz/eqDd/fdhNaza+p8tN12XKj
cMFWB3z+1n4YzhgIzeJgQ/slXy+cKyNdt8NlXJ7Nqk+3mm3imulmt8S1fua+j5nZJizTqabsVlNH
xAO24ybsa4cYVZ6/mk1+tzD4tDYEg1XizAdpTnhzwO1Do8T5WzVT+cC7SVSzm78ZFa4GN5wf3GoQ
6yRHAwhri1RIb38iqEY3E9Ibj9ryhmfex3MsiWjhNK1IyS3afNBMYF9tz82iZjuofVnszLFj85JW
AQyy8TQxxQXD6ITn2rGfipZi+UR6B0kUMcgUZgwFZWNVV9aKiqF1vDC2xVUwVa63isQU3Ap24akH
AATwd5OGj7JmC1vDf5/dsl7npvDXC/m9LX8/+3lRgBMLx3teIklEvUESqCKPox23MQS2jTsNekOy
yHvzeFYTr8butEonYa5TKMU1zNlN12Yz9t6COyKlKfZdWy3lJUna5K1Gw2Eerrv8XDdl86wGVdzA
gy9FI5OtO9evPkdM8g00BhjgsjPe3xVpI1VcvNAliMKBCouWaEIoHwjuJBY6wsRLVqkN3urpvgZt
fFwqtFSNEgBfUG3w0hB/MPMTBvkHVRRBnap7vH57jrwHQ4AbaGQq1x3OWab7dj1WoPaLon0IQ0yx
4GtEQbZqwv/agzzMW/+xzJGjO6J72l5wZc7uWdzcuEZsXnvBgdQvnXqbyQVv5GJxXpDZx5J27hav
VfkkhqxZ1fWE6SycrR16pVhzlD31k8h2ZYoLAB8UdlpHkx1puhsYMV4kQWzfEkE0xxZ/wyi9h4Tx
WMet3oESTR+K3DmRKmQ8seYDJcsbg+PNoUrSNymLYNQN/FEjZCQPmVqOfupxRDH76hWxd/xhJRWn
AF23HLGSNwOu5am0s++2Z8WPkDffp4r+ZQ3neOPfcIkgy7udg7/R9octplHrMGOJWFkVTycRPrbm
CIOmycZ9R2fdDrpo/9N3wy8zixmpy2IOmgJlE/r4a4YCfhg75V2wVXCKWOL8nJeZcVNMgQ530SE3
7GkLIskKLMXsA/ts+eLOhGmepesPp6nMc6Fasc073NvMIquoSZwNLeffyCW89lNcnSXdopYZ/Zhl
/g1LHSEwkz2akuMLRWcNp33iF8s8AFcWrneVCYq5lvMPb1qIApAtwlkmf9pWwYxqV+XVM0GfY+6u
tvxZnU3YsRkbpgnDnJf+cAvMWujJiHYWHjBbQYy1PNJ3rief0L2+cqNlqJgmj1NSqgN3Xu5iq/QO
ON5eDOlOPPDxQbBEZHKnRuUdWqK7A4e6xWm6RzOGEzLJ7+nQkZNtjaeBsFhpndvS//TgjHAvX+gD
4i69KiL6NNMeVcw0wcyYxgZH6rYnfaMBvM6Fc2/5/NU7y8sPYBOtyxyHD7TsfKTpU+Wk1wzU9abx
ZcApAgddepG2HgIqC+6tqDb2hYaK0dvFh9vmwVxHLMrT6U0n5XBRDSFT3NIZ62z3w8Le7bkwmkS/
T6tb4tDekyTYFrk2P0Ohv0VJrF9y4QToWwyrmf+pnGHaFNyEWu28tw32/qSMtkJxyYL+3zJfH+fc
VmvuxvHeluoa1U5+LWCds9aYl6O2RoO1yHSNYnaE4UDouPexGbsm2guhgYRYraTlAf+3kNN5agXE
jsHfOiP7vs6FwLHSlrpTiX9f9NN4pWXo6qj8hbqIQ5xKnNt1cVjc3lr3YELDidKptObkWgBvqIz0
gtWcozawGsijR93SCpbVP2ymwKwh66ohY3bKxEBOgVEeTcChRRlfQ23BTk1fI7fZwTXBD6GhaFSn
ziyvbjLuF88PkjTf24m+pFXtnDq4tBLEascINJR9kJo5AYTkSHE6k13JIgPbT+C2Jg0SvO+xp3c2
gIyHNh+LTTXfQHDyqPvsZzpYF+AVJ3+QVFh4RPdSwi34RLn88xglAyDLqkqnD3PKGB84mG9CMgDf
bfghqyEG7AD3jwVZ6uXrlBPbusHbeVMeaWQzpnHFgmN89KEtHnDacso3NcYNsylYf+KwLIkeybPT
a/PSUZ3B4tlawnWkwn6cobwoFSfB2M662EKNh/m67Ruzqk5WwSfOjyVbPTH7knNweTDj8MrJ0riO
edYFoLI3PukBjjUodDQdPC+DesxV9uox94MzKou914d4HyXPdGz/4INwgDfnFs4ly2F+xtaif9uM
YZq7uEMnj/YElNjhKltbruG9Gfc9wWm7K0c0SuCobq+ac0k1xTlPG2JS2fiQyJCcGQiICgtiILJe
7vpw8I49aLHd2E0nbbeXxCTemJLPKZVLnJWhKcmpl2sr09lnleYiGKH6aHu075uhUKSRccF4WXhO
I3MDvHbPKQWRdWh2WVjv4qYdifx9WPqmmqTaXIvKW8uF4Hmi2oN2xzOc4zNWjDux2IdK5688kti8
k1cvqpea3swAWgndHhUD92oOKfmSGK7Lde9oq9+w9FOUZdjJXeqX6Rmd1b+LEHaPMQhRggcMh5jo
lfxybAa6pCl+UZEJ0MnH8FqUCSO823kPJmMyHTqcuXEYQXPTtXcZEf/OhVcVf7Ex/yN35f/KGvzN
YHmtf5ZPuv35U4Mx/P/AZXmr8P3fXZZrvKLt//mv3ziGt6/4y1RpOn+YHtV8tEgrl3HfwR/5Nyzh
H1SOMVg6QFiJalIS+D+mSvsPwViHeVJQIyydGzj1b6ZK8w+sjz42cRCkTCgsz/8TU+Xv1E8XBqdl
KbL18FNp1Zbm7d//fQt51pmhXUMX4OCxR0q7mfHHYYOxZd7+3XvyTwCIv5N2//uVeCHeDY6Q8h+A
sxo0mBeWeZDDcABz1qg/J7Ak2xau+ACFynj9r1/wBkn9O7Pon78aFe40awvXUu4/QlSXnl289NMg
pkFmh4rHIyklifdrhuWyykl/5CuWf5INCb3or//6tf/Z2wq61UfGgkUJLfn3tzXkTlHFTgIXJgG8
gaGpRTemDIZFE+fE/N+8tf/s1TxHcAFJy1bm/1MijvWnlHUVgPEurTeCtSWwuNGrvdVY4z+7/9e/
2z97XzHz8qtZN7OwuJl0/+6SIc3LYjQH0e2mxY4VoAGD2/0ms1Qdwgr3v8coep9Z/ONfv+7v+Mw/
LyDcybh/AUKbDv/799cdHJXVGWCYwaH+ayEbqzLN6s+xP+lxROmCCP9vrqB/9oquIyzyv0rhbrZ+
f0UGRjDebRFgsiQM72kP31LhDCdVW/GTKZYFBMfY/xtCtCNvv8hvF660sb+4QEf5J7agf7h4XFtV
EqvWlvV7B0diasG/8JfHoIlNy/4aXSu8o4oh9PduaKlma+rYOcRhL54ROqORIMgNrd8oZ36cDWBj
QWl69k9TL8OLovtHrOukJc6rkd6sFRJ0dcYGFGXrzOzLj7F1KRH3K0veG8j7Ezp6ZxYvMs8wZHn4
cIiCdzAtNurPZ5UDlBibW1/OV4nu9RjjqJtu4mb50HNFCJ53lCZtSB7UR8OqUFdo1gF5JBIX60Eu
FzVvJmpLrWDJbqOekVRQX4Y/hw/vr0lk+nMssf6aUci4ZLO5rmY4pzvcDpivYmB5w3qaUp6uaV8y
U+FKLb40cblvaWtg6E7MJHtUi+ych8Gv1XaUbVMGdexkklz0wkTYIJAHOa6qeBMxiGh2U6k77hKW
twMuqaIkNWY0bOyM3L3xQFUSY9nhlg76rbbfq6FLq21Mig4AHzyc75HjcJNpJRdXwDbSfBlrU5Y7
wGqOh/0P6vuWOQ6yQWcNt8A7cSOS4pPFee12VhOLo3/G3UABhCYB/GVX5nyzVHUs9y1pOke4KkPI
oC8HSWVNBIKupwShPBQ+dQmrxRi7+T2FyXkDigzK/ObbcccJWVedW1zoHuG032IvmKtNOnVwsrKi
w0i44llBW9+NcV0/LEUmjNMMrUSxQcF6TxlcNsis+WZASHBvak8cX4aK8y4rpLLnJHopJy2ba2YN
KK2FrGS6jXWRgC5MbrBHs5qckfsg6Uo/mIX2skfijEl8hNk3S1S2gc0GWwe/YpGJi+VGpROUrJ3J
GCrjW0ypzgzRbjI0LoUY6YRWH29mwnm3oiSfz57LJHkeG/tWeECSrvlqqgTgyTqeaLtaVjiLBjpV
vZa/y8WUYRJ90v5ZmU9QI0Ob9XFC2GlVN4arAlBYrEsXYVVU8fiibTgYUwXyzgesbW+7aisKZpdT
x6rQlQvPUlrNKtVZ5q9ncxn5PPpejyCo0UnWLFqH54LoAqSuyO5ISSasOFaZI+dv8eCPz/M0wRnq
akIHa0BWMTJQWBpPkTeO32o7aR57bG2sXJcOO2zrAwmhUCML73K3dd7tqAt3xWICJMBxhX1rNlIM
tFPhy4uoMZJiGZxi+EBLy9KzcConxr4/VXz80tl8ih1zeSnsfP40THCpfpvl7za3kc8GNlYPBS0c
9aZKRX4flbHAku75Xxl1aD/oLFPDWuQ4rreTxyED9sEc4qIosBI6TYwRr6JJ4DOiT4ADR1jKp7KP
4VSK2Of9LCq3eU5MEg8wFBYb7k+XZb9sGCRIZdJTP1ydo+xQqVZ1BPzEXHynLoXG27WrQkeUhwFQ
+bvZjwvfkfaqr5noENAaWlxiunbCJODcgiablYV6px4CRkrTZ0QZC0XclWIgUb/+X/bOJLluJNu2
c/l9hMEdDsDRvSULsZBIiRQ7MFISUZeOek5vFG9if0GR/6dIKUmLfnYyzDIyiXtxAffj5+y9NqYk
MW+9jn8wg47BPI1JXXzJaDUbFK05CuKhkTWDHtK7aPJFC3osi0QYLHMOPbYN0VtrSEchhdlj0aqg
SUKH3miaAbdgZha9gwCzkPeSDO59rTPcZEHsA0VrQwugMbGE/qcOlWuJHL8Jed5pIz2YAZkZ5lWR
FHAdq6hH5BJb3d51FgA7Bb2d6jxM56a40MESFpsRjBcaLLr2F4wWgSDi1ok+gRbIFjgKJj7Vfl3H
0MW8ZCTqDE9ouvNZa+itRYWcr+u2b3EMCBQHZ1PRSzjpavLxOlYIUo5GjoF3mHjbwl2F9wOogyUd
Wv1Nnlw46MzC29aUFSFvJSNhlvfSGW7oigG0Lhuvxe5gzSyoxWjo8inAGzMYH6Lj9knsqg5rISNY
DBo2KY8/gnqIgs9R7UfRBysudXiiaIzBl0BK5pwj+GJaTRJGHn8XygwtZ0g9Y3xOtJpPRdPUwW5y
5rG5zuquVuesuX7Ci1jVmo0ai+FJllmm/hbMdfbBYl2z9iG1ICIIutl2eT6ruiDRosmX5d70mmN3
F2HGZT9RbtJ9ytKwl1ecpXFz53L0sGdMhQ27sk20JqvPoT/ZWIQGmm0EvjF6wkCCiZGFQJl6Y/rZ
HTmaDxBB+wHDNHq5MbmpNIdDbDEDcxx3kJ+jPjHPMcPkT+OYJOed39LLBxNkfTdNDz5ZF3QyZlHF
6TGdYuVvyRdd3zyVGDDK0GwhL3hcihAQOIMEpUXkt2l3lU2LolIbs2TgaoawmcyxC6uq3THi8b9h
i8aeDljAHOGUWu5+KtzuK54Q9SXxyjBe2V/6m5mJ8Nu0iWmexpi9fJ8FhtgVReYm+UC27tRhnMrw
i5fP4WBI4wp1fxjTcLp3PGeCbELI5DkJRXr9vWHEndZ2XJsrslkXaLX+qmcIvVDjXkrb/gMEArNc
jGkpxA2pjPoLAdyr2aT29bI3sc/kHgrRIPdqST3goC6TmJvBJdbpdFEy8FFnTuTvNRnQ1DOGdENx
UZUCQVnfuAhKcd8u3j2LN3qrzKpIGifLDQzGOAX+90ho975ZuuDR7TzrMhpxIO/JphOXNHfobzaZ
hyYcBQZe+jXabx+78M0PHaT1bjMBtGo2C1D0dlciw8Ttz8a0bB2ro7ea2cKtTxSrPNBbXp8R7sm8
3lZsGAMMDbhB26gaogegKvNFwkmMHxbIKpocN7YeZO3JC5MLuGqNGyuwJFWGehouxvJdLTAiqywu
5EVT9vBHMiAf1sFzu6nYwkHU7d1o9Z11YJbseE+TnoPy6FtzmJ+EDT8OGTfLEuC6ME13ZjRxZGfw
Hlk4KTCw1cbZbKKD1akYv2g4N+550yL6vk3cWPcf2mwizIS8H5YZgDZhDbapj9C9pTGlxDZSES8G
jmKORRs5prRpRJOoe8VaFW6KqUOO4WR4HagMfPx8o8mxqozKRGeK2b2zxXRfP0HXmyGN+nKmIg3m
CxrKGth5yFZEpVOABhXjPMc7EnBZhtMJxiNcpt6ZkbB2Ye99H71ErJHizJYBk/lOFD6ntHlaGEAT
76SdxPTyiwCIHZ1Gbp/+FiReCpqKR+wLVoPqyQqI9lz7/0O7kbZfZVtyB+zHCg/QclaaDghfGsfy
eSCU5BJ6yvTVNGUBWpvEgvETfjOiXDDCoqg0JQoYkE+de0Coh0fW15514qcmviyTLH3wPKe8cyEU
QV5SDvDFnsEqoU9DlDxgyJERHcE8VsyenPpy0lo/e0uVfwwsUcMHrtr2ayNnJi5VNrJMeapTBbFI
6XwVtwMFIOsv1oN5ziI0hPXE624U+YlSIJzfM4PJuuPQVkzuqI2VRRFh5COT2OUuJwQbq/HsJ991
AyVvj2OCHNrCdscLmEWGKDnABI99HDQ3AfRyd8NPT8qlINUGIUC4XCdFCfQpNK19shDrRLkXRAAo
TSisp3h0m9OhLgFzTiOxDluLs32EIDnLH3v8LKgIYIPRGCzmoSEjIcQ64RjYb3hCOKNQcjUQlTDX
F59pN47AZ6gYybrndEHD2WPSsw2ULK5De0KDRoaVc48pcrwDw1beqTzMLqnIRAlGX0cXYZu2TO/6
ACl5IlBIO11+SwbuQmKPGsn7SifCm9iTcMGu4rvowVsLi30gavuhnxThYI5I9DmeSpBIRobenUh7
8xEU33LbRRmbJOklXbIN6FAzIu9nee4WpRsf6lYwnY/T2Lmtw1XRWit6g+dpPCnghk0IzxVbUR9s
Glyz6hiW8/wxh0UCiEqxMxZSKRrnjuyCTRnlcMsVpdNtN/YcAwIK6ks7mIvyICqPjmPp5N0H6SHb
4cVOUW78PLn/tzH4fyTNkf/cGNz8KP/3f160Bdf//d9tQecv2EiC9hBSQeh0/Eb/ry1o/0WbkLZg
4NOSwzlNs+/ffUH5lxMgQ6WxRLsO9QAtiX/1Bb2/1t7PGm/iafoGLkEq/8Bs7YhXbZ71Epi5peuu
vUaNgJMuxS9tHknPmJx0fHO4babkOLitRsgrnIZ3Y5nBShi61wyu46XxMgC/Suv9EI7Vj5EdiwkH
Xfdv+CvGeRNzGvV3Tt1W5LdOYWaY6eZJuEUdSj8QEV1Aab400t23mhKZA4SYLAgoWtx2mKIuYwd7
1J6s1CXf1gCF5Hk7tbC3xp7kvItsVAvwv7FCfmaP/MmTJcajtXXHnMxE3yVE+xxzWQJGq2+j/tQ3
vIrXaWMhVKu7NCu2gxdl9tYnb7pmLmXHd/Cvsh5gBEfMMzNSEGDQgqG1GbuW8alVDwd8ogzkJiIV
MVtOaj6f8EoVm0p6a3ZSmiTPjZ+kn/qUQJA9fwLMXd/I3t2CeUlxYDqquVUlgnkq/jbEAI5AeNOS
7M4UO3cVO4tpzY0MVA3xOOrmnIaEIbvcravxEZdPK+kGiNaBDA9oZNOga3R2iTKCA5Rq+/3A4dPZ
uUuaN8fY4ii+n1ILNZ7q+0lfFeXAtiDcUANUDGHZHkztN0+McfwJNYiRdAcycGhbq+7rL13DvOI4
ka65HswAMu2hiiJfVRIlcxS4sbuz1MAIkJYjQCef4m/ey9YYeZR6zpID5HP4UcEU+g9p04/UNLL/
MdilzM8JAWm6qwSrjtlOss17fgY3n08DjpPdST8UnC2dhax5CimmozBIsOjR5cHFtBNYf70jSMnw
GZr5JI8Td/R+lmGHZ2+Ii4fKRbwCmoaQRb2p7cafPo+EkRNdnvoOmgUmN7ReEr/LDlnCuod3CB3r
pqNSvHYnPyz3JD6kX3nYUe0Bc0InQFgrDHnfdM4DJ23/MZWucI/T4jTXSojB3sjOc1HkEN45bhC6
MONsdIYNqkgGD1idS6vdNhgyNjmhzcjRNKdyGCYZ8zwDiYPZNwK58CoqSMVm9oXXasLL6slGf7Px
FtLAG/ubnkNEcJh1FqHHL7K+2OCp1N8ZV6s7HGZgXjF2hhjN6jl+sjF9XOKOw63LdBAftTNQO8C4
F+X9sEjnPmuoVziDW9q+sOrJYaNOwucxyuNzhdj+e9nM8lOHkeiR9gkZJmNZhk+dVTrPCcjIrwhR
mzO66eozdoLyq+3MpoGxuNK86zaOVjITJe0eHPV0ZnsGQ+bW9VyGxcqO0PN0g4/aBAKaNa6o3OSr
T4y5dZDhhOERmmi8huPaZNlWw0C6ojXSANyA/fTqLe0w/q/a0su8ibxVjc2xu543DXPiox/ldIiB
iPgk2Yj8Omk5l+5Gxyli+uRe/FRhgL930LV/RggT3cQ96eKE7rT0cUI99z+8nz91h8P5MiIe9Zpf
d029F91pEdftU5tyiNiBbmmfrLThS7UJ6mweDWcI1t6ahWPG+O6PaHbo+sdtxQse1xPSCaImxUPn
VN15J00DR5+q1+b8H4U+Hzjyg0NGLyehjdv3t4ndkSbpWcYJP5RTS2fINPghdiJNvRYljJ64eVbX
zVe6m5xiOUwsC/m+FyqNI/y/ZCldl65yjiRtZFcIHgAa+7mZm8MYm/aJw5IP5tWtDTzWiqL8sERR
cRH0lvI+cN6CE0wIstqOHO7TTwmWbaI4ZjHUR484zf7UaRZWxwK8sbOnIyEbZB+QY6a9wnbV7DpY
I2DEZJrtQ6zunwtRV8iI4Fh6zWcNg9TGN6V/Mn3j6aIxQxAfa07T8ZHnvxV3NaFa87c50PKr07TU
VTJndYOBoKprjvUlnThdrPVmRzdlm8U5yVq1t2qFDFkhbAoW3ZDSkhxS3YBIbtSIstwvbkMbMMRJ
T5Z6QlNrH41Z/TmhH/8QhWn4hRya8JpHnZcllKJ4Hv05vmTLhTS1TIMvPsh4cC//WyOBIyLSzYPS
8p9rpF1SPhaP7bcXSJr1//Kv6an7FyZFSh5PINC2A/+X6Sk6IUldQiUk/MDT/66SXP8vWor8O4TO
7JH84/9XSa76iz8HkoYqif8QSvyTKunl4I0STTtcmStJ5XuKGe/LGqlCQzWl4AXQsrUOy3hAmnNX
469lRzv55a78YXzKwPeXodDPS2nhKq7C4NdBE/byUmRKhYvqzbSVjoXwpHXkIZnxbE4+0PbYjurj
SL7DZ6C2mFbZ/k7fvvyK/vnt+kyeHMZgFKTc9ZfX70cCklAhI+uhqRpfCxnrvZx0onGzDVRBFix7
xS2YCS9fqRY+rotI3PjO4INN98NrqYIW8Vg+I/ODa9EEpGi0gKHDzCrEgYiDgl6ESMfnZlzR5iXy
M8pC9H47QB1FvE0ZNQA1ZXLzPOHhyjeFTH086mMT3/L8aFZg1YRPdMCGu2Fw5WfbWOVFMKDw2Y9l
Hn9++4YI8XI6+PcvQucPvKq7/iLeqzHdjJ+k9WZIqOSU2dgdUM89loPrJ5u5Rv6IS8pTdzZ64Ues
8dhc4L/Ty0NWxaDFo2KAZTLiV0oJEjlYcU5T2CRRDVB8qmF/YSoKty5uP5p7UeSmx7xA5iomCo5j
xOTzFiXTGJNsQNQexIUmB6yu2+lEd3V1P1EaoaP0wvmTCwucli1eo57GFF3PXaDb7lvaz9OtyXwD
J4FvMV6KuWeaM5lGnhlFyQ/Hq0+zg134hTm1OXqu7MOpoKMc1F6/mzwJcT6jNUyt2Kq43aGWnnyM
OmX3aOc27rPSo095anrMCBcL0nprZzhTk0FERXQC6GSs9/HQiuWQtJNPoF8YJP6uxLV1w9Q5iq4d
pG5wMBtN/EDrSw9nu3Sn4+hPxbCFyoH22iBpx+vWMRzB6uOaFV2RoKaNYaNk7Ps0hullL6gm2TSp
fUk1AiG0pXliszkt4Hk+DMxRQRuAoGxop3j5p8QLEhv1rVWiqe+Z7+6UzlvoRmIK5De+sOeeI6Xx
ODEotFIfs1D740UYWQE2SiwiySFJB5Efcp4KItXXMvcUh0UOqX+gtN53tQzKq1SkC3C3IpUd3M2R
6j1PRYsGDrgpxDR/DLClGMLBXTqp4VO/0HQ7qM7x2T0ng+qXXCuc+csIDwhIf+DQ9UcSBeotS9t6
r/p8PFgZRIODPWt72L398P9pMeLUqhlSe7ZgOvJyMTAcazIUI+BHK5+Y9VjgjqFpeAUfbligBXXT
fhms6jDYac2kigr97eu/1JL8fPUA4Cnbszk6r6Syl9dHWsnAT2OnqNOo3MM9U+cS4vWZ5MB5rESQ
fnj7ej9lMP8eyf99QYQrPjIdyc7hvtI8MM0S1DgK/+6akdwpD/wOmW/E8VY0upqpPQnloqh3pnQ3
NwO8/qZ2nqoxq+bDNAuPqIcwPyy4C88JG6Bsf+fzrav/y89HwAZ0NACJKGXUa20EsRUBWZh5t22s
kLTSYHaPxBICboSjSJt5SlCNU82dlPgmgYFMUmydDtsK2nFSL3qwoG9/oN93C/Zq26V7AUoOqcar
jbFEuGALB8yQKaBVUPDhotr4c/ovyRlisT+nqv5hEeaA5Sr2I/oV2l1Zdr92Keh0uqOtIevE1Thc
uzmSiX0TDhaGUeP/sKYK78CUuvgh7TZuUQ/PmJtoT8dYswUg93mXtfN437gLtI7eQwa78y2VHwvL
hMUOgIVr/lbJ/ceP/Puz6wrCaDHuOdwYapCXn1jj8/OhR/GJh6V+InvVHMMpLA6JX8YQVi11fPun
EK/kJPgIOZt5klYOPg1emVcvq+VnVR9ZEuuHxTiHKSMg/aT1xn6ro8Whlzhi2ShEHl2V2L8+m7zP
IO03xnpHpfTymaBsoXCxgQcSGg++72cl9+tPFS9uDbkpJbFDg+fIUYlBV8jm23e+7p8uI0AOuuAG
0dytzbNfL+N4go0xI+bLqkCqMCXNxbbAHPcp6Zlx96oOD51pGXnX+fAhjEopYXOXqc0ZdM03ZcSa
Ed5DnsW+6Sb5jrjn5cK53gNFU0+j1oGHSCH1ah2pdSqNCvlw7ViEp42rrT15rPGxzAZGfxlGUwxa
O8ZLTFLmwdy8fW/+dHUBhhHcBlh+X72qITlNmwguJwpa7DARrXimCVWWEMwBCNVguqusi2yQY7Gj
fY17ElrZw9uf4GXN9Pf3l1LaPPqs2663fsJfmoqa7ho1Hs/AgE0QCVIdCuymGOev0Vpj50lz0iVm
M+zfvqx4uT6u12Xut/ZNXRZJwkhebRgQHj3Z1mNNWgxkvH2I7PJzHjVURoMTZReUav7eMpW4ckEg
udsSKst0SLB05rvKZep88GwXf+/bn+rlSvDzQ/lsXuyjZKAzkXwlaIOHLgcnsHq4z/h7StEnGAem
/otCFnWOwyF+5+b/thJwFzT1Ie3ltYZ3XtfwzmB6U1VOzxk9EFtc8RZ8HbgxmcXEl9gRQL6tJuaK
Cet+bKLpdJCt9c+20p/fmha1YiVaGaNkq718BEYsq7nbkLqb1zFTYxrBFw4GMMQZorztUbSs+9ET
mBkwyMXKBkj86HPQRfYFYMzgzBRVdpq2qnzE06TfeUHE72+IRyAvujtczcJhJXz54fIqooxFug9l
OyPapeyqOkI+3TLndd02+5bQLEV0n6bLVSonARAfCV605eno8bqBnmlolUQ9Gi9YL2v6Ydw/tHWO
XqdrLGJxUeFCFTU2VCFGTzkxBG8/UspeN7x/VwI/b68QtCIDG5FkYOtXT3pP/AkeXq9BTTReR42j
P+IoQ39Q2nnPfIlC3c9r3DIL8Zmqv3T7Avl+sXPh6OuYjsfWS9PsvGp9twWw4Ggba2/LJuosoQdS
M++8b4UkR2hL6ICF5BQMP5bDTMT3HhPOdJ8bavQa+9OR1wvLb0TKaGRHH9BZCsIcLB1jjkP9dx2T
oITOjurw2Y2D+F5ZEy7qsiMAeW/TkMIcZ+y2xMxVI02KQwzR3ajl6di78E2XohsmHB8SM3mJGm4P
+rL+qprRvrKQwSKTib0Vj11y8fNsgF2HMl4gVbTBVl5JayTfydRCntoVUWunFOaA05Bje8xXs9q9
wdSJO44BR8pkXq2/MQM2zEu27w0lp4PCaY8l6iVzNtOhPRRJhS+EGl0/6wZOOXw1r/lCxiE204bT
4bSLTDbB0O6a9ocMY2SyDqSSZVfnhDuXeJD3KrLKZZcPfXc7uU51n4eJ+aEjOmxwXRgJ7lzTpj9i
wTnjlJcLlJBj0PYRhTONT9SGSYvuz5S3toqwNXtLkLewX51Rb1I7zCBja0kOhkBJeFX2ufiBwGV6
0gINHyfwwbmFu53cJb4/c86AuXTRWwIZcVtJpv1JUlUjFa90im1h0SndhMRvZVs52eQ7eeDbaPbC
1SILul74ZOw/kOlzpGv3OOaCmdEs0oFtZ8cZoSphj/xrknFwXDy/RB1Rr8IdUc64iITrnELn91Hr
zX3O3+Ow+H1GyfRFhazapB264enUGGyJ1jhjushqBvGEdlkAXWRu0i+6mvvHdMDeiaPMtr9Kit/v
nFXmZgczdoG74kf3cQaibZfZExC2OZ9dB2Rj6dy2EPW/Vv1of6ykCD5a+Yh6256d9Aw2COKyrOSe
b2UwBhMNimW6hFWPOg2a/+yf8r38b+hGcuSzhZ/xjlXKOXMzDfuKgxEtgpa1tyXNzI2G8whJW7ND
aqHl0UwQ/w4Dxy2zK8CMhTvg6UhXZvB5nG6zaTpNdVyDbJsth6/Razs5c7wMz1MyZMgMy7AhrBl2
D2dfAX7v0SMxwMBoC+txS9sBSddUV1hHwXE0zyqf4kddMZBjHLf0ZIgmGVg5iKxVDYKKPhd3sm+J
YzEsZWdz66l8S9aydTpAYLTWPis8zY5qAhC5WqaNzwiwPuObA8RBexSJYxbPlHckgLq0fOoptYlN
FMh+h8WhQbBhq0nNkZFWAa/fdWt7i5RbmV0f2nN5TAzPCZocEzmEUxK6jXu3kvd0BUgU1Am4xow3
j0Amu/PgFHiD3e3ajokAcDEbJbEqNY9zXwBo8KMsICCqMmTj+jg4ySeq0RfKIIHMbFX4lyKvHByi
7tCAblq89xjlNJPBxg1qzLtu6n1BiSKHndf19KPyMkzvlZOTJgs6pLdOMzfwH+q1/4xTvxLfJq+r
P1pDY8g5RiHhHa3ECvjNIUidtwu7y54ej/+p8vCkby1d8irlnRN8lZajn7sgCO8LZIMAzHOGHT4V
Ga+dE5jbeV4w2culhuHHdDSAOZhEbJHG10DW3IiirnMyyPFh7DrXkUiW4sBcx+1OpCMkGFxV6723
cGv2zKD87QgekU5FPahPgZtPLg42bRagyw3xpjLrx5t6Znth6iLMvFdz2jPbQgLLA7IMxQd0NW7N
E9vFeJKDyj537Ga5HqYkv7HtsURFS7ADkYwMTOkV5Xj3CXPrkm6LcNaZ9trF28hcZACWNiGqqqsU
/ymtpuhELOuTX5o0+s74HPDHlIEzSXgigl2Rt0JdCJIVSTzvioBpIUc966A7j3LO5IqjbmaWj9Yo
yx/o6tI7/oJ6ZnDakzI5NeVXXbRjsMmXLCEqM0xsgmUd0C27WZPWaMdehJIqtgH3jUgmPgmQc8s5
5gC561HrY0qVqIhwpTNE2hKw6n2awmb+kpYMBbb0Dqa7AakttknDw3KikPxle3doUcnqju4CPpA5
z08msSBXc5lh4A0ex+WZlVMQkB7SJmhwO8NoGeIogYzmoDbta9s77cfJ77eibUKk0TbeQGR1psoQ
prpRncmrflT9+CGOPXOdx6Hxdgu6DsRkaW4K4MATg/AacB00ksVHlx7adLq26NSpAgfRqvmYNFHh
XJABwABapFXqIp5TvrV3JNzK7Ry7etrqoQ6J3rZ72MOqFnDCAJWbM94c4GFF4A0fcYf3B5El3heE
R9YnYnqW7nTJi+xCToadMJaxTSPX6XtgUUu2ZzRvgRYDcHCiQsaQW9N+SkJUT/hEI6qnxlwUQWl+
FHle34lmvG5XoDA1zRmD1Sp552D+h0MCp+S17KMTazvKeXVQJqkcHDLiPThFNgHo4P3APxZBsOtr
0X23/eZGJS4ygFhkLShZTXL30kTf167kHcNBZ3rvA/200rws5ugUYLt2HY0OjlPMy3K0i6nmywwt
QgATzTkb7HZ9fsbKeQQ7uw5x6ySoyZOyki/4nyIwxC3Kq60Ap/4FVGDPEFGL4WNQAokkOtGmpclr
gAWBtkmir4wj4h8YX+JiB3sDPVsQ6xZCWiqHeb3kTLFoWfH3EbLIsA/jUZVbCXkQgjaesaemBZR6
tiAPI/jM9a2T3qbU3QxihWsNwxze9IUATD1Wc3QLXjR+NDYy2V0X9c4zjVT7KwJvCJYZXCh0kSUR
Vyg4VAVJYVEggFSomfXipQqQiY2+SM69qPA+58kEGwp5efs1ZsBz44gMsyaahga5JfSHY64jSXXU
dX6zV/S/rXNysdSycyOyQzaeB1qSSIrsOTFpg7o/YSfdjOzG7g5jTsGMN7S9DzazqAc9tMvjkCKF
2LdVyxDaN4GNNEV1EZ1ZKqNiXzt+Ciyvbil+qByqg1sWhUIMV62ul7656wOU2TvwTrUDC4y26bY0
Qf4QWSQpkllZwRCQ7iCOGgLns0eVAxaqH9QBjvTIi7w4GDocrg3XJs1qVDPe3JHbiFp2Q+sm/8AG
gBK2sWsoiVMWgzfnqFlfUN25YgstJ7M2MNpBLbx90vj9pOQyC/IwKLmu9H/rOCJJDhIw8R2uIZPv
0cuiRE3R63e1bwFFp0iWHdajLE3tS6/s5DvNpD+cnXFSujYHZ8Z8arVO/tpIEDO+ppAmHRF7wXyJ
4qc+WnOrdl7fQ/b3kvSdhubvjQuUAsyiHdt3HGH7r95E4uL1mBk2sBJg872uZ7Ue2KeDZkv8HLTw
QsMlzD/+83uMhoVWllyVYOLVaZTpBhlgGH2RIiX1hzyYrLvU2HA3UAVsppD5+6r8/5wNtdxDSRH/
/DsrjZvQoe/t4TVdO22/NGusMlllWjGXr1KLTm7nAaYYh5MBKeHWj0W9tbGQnb79nZ0/PFj0cxEb
0hTBN/t6tpApBCF+CbqKhARoUjwCSJWGlmV4RCDeHTrim1N8Ym0VHkuU1u4GeeT8GHcyhHxHkVES
5SHbcj91CzwH4SY4ueHeXQSy9PItwADqXgUbvDtktbAQrBgqL1nntwu+gB32L7Xtl2zGQxI4FwGA
SrErO5980cJvK28LKA2AqlOuXMW5UPl+KWUJv4TJ67Q1zbwGFDIAM8cA4wrTJJvo0BFZNHk7EPWc
d17D37udLkZB22OIprF1qFfdTvrdPlQ6gvaKopDPtogjZ+uY1f/z9s+y/p2XOxFiQ4+J+2oTtunf
vXoWuHKX1mG/TTpQXBvqJSpV4Yl9X1UfQ4X6bkuhSACobMf3vuPv7zqQWwfCOK1s7Xn+q315gRbl
ehMUQBBK4hi407iPFNqzOtDzGYFs4ztNlD9cTyEfULRolbTV6+GFjep5US3Zd2G0pi44NRyUkcSJ
q443PtkWzBSsd27v7z8jcyxSmDyHCY730+7966vm9xX/fd0xS/ZgWMedZqLO8+w371zn95eLxoC/
FhUYsAUv98ufERSNMa1i1fZnk1zzzgN6iDhSRGSl3PcFZ2iXUu+U1t2wdwpisd9+in5vTnFIo/1I
H5YChZPHy8vbdhgTmoWIYJg6feh7J7jGdQQjEzrQ/duX+sOPiN0eeS31iydd59XaacMuzFmW+ab+
MqPuilCoVxEpHjqgqnbjzHz55xfUDAf5ckxbEJm8/G68ibYFSoIoAyxhB02Dn3gJr7htfG/+0Hhj
+s715LrlvHwliR/zJGMVxhy8f69eyaqcPePZPDMEsVHIg26Gt8UysKI+tH8URgTLMRv7+bYmgWZ1
2QXqi5WlsHZdH2PlFgJtXENd8/pLcOIks/hppNqtdqf+U4oJKN3ZNar7zUwWqr0bIyPe68v/4XF0
g3WEy0rho+J6dc/IoTdiJl2RFHbCE9t+gmRdkFQmG9duNzitorNptHDJlqlzmssJkNfbP9rv2zqL
mkLE4a59cfrjL3+0iGZND62Fp8Rgcmp14Rwne66JjM08DqjRtPFsVAVvX/QPLzsrqYSkgyTEla/X
7BoIWg+LrUPxykO5MIE5c+J0eWfU9KerIBhi2Mi7vrbbX301gkaEzLmKR7jaR/CgCCYDvz5/+7us
f+XVQ+jBpwBAShVOLterX7Cl8OttE+K/JjTyIEAR7sLU4UBduuuZk8jet6/3hxXEpzxwJc8Lvvyf
8+BfapLCxbKJFY2zrYSCHHRWcoflqjgIVXFwfvtaYi0iX305gh19bDdUYUiuXi1XrBk+LYli3HL4
f6AR257XBuKrzVnjNKk7whBJx7mme0q7ucM0kyaxvARDOx8yEIYRvbQc/+M7H+oPr70Gf4A9gEEF
MAT58ncdljZoCEnqtx35oVdo8usTDcHuSyfquWcSMXp7XYcY/uo0Sb/ygK9kdHKR3/kY62Ve3RvG
OIzUqDuQvOA2eFEcll3kxESrczTtG+Vvakaen01WyBu0sIYEXxiKxJ4mmgjUapp+6HYI5us8icU3
zgV4YapMkxj49of6w9usGfuKdcgnuUWvbo0ZjC58x6DSsMLHUkUzxiDPObOHCZBuwslwRJbwzo34
vTBa5SAMWuh+MVdTrw4iGvtqPkVxv1Xlkp7iF813QmXBhs5qQ9zU1O2Bs9of4mEw3/7xt4XDRsng
cCzhE7x69aKJ/SaFLsv5OrOvYyagV5bEDhsxgTqZCTN+ysu0enz7ovL3e6x9cDF8U73u4a+XlSoB
6kuHiWXFq1qNOauX3SU1W1LvDLUDnuIMFyF8l4BxR0jd2+9T2yxECsuyu8N2nIJ1rFVcbmc7Xq29
Ed4YJFaQwTf0hseUZmAtLlGGzRAktPoRdy5LsyNCejKRO7mHpVHkq85U82Ryj4mc2NfNfAFv0rxT
Q/y+2CBCoGCBtePwqr9uv1h5rutK03mz+sE9tirL9xSNZhNgszp9+77+dqmfR2nkhPhuEKWuYtZf
C8AsTIs0rvSyLWR3uzTWdCTR3d1iBHb/6QNLhUIrCQWCzdABwPHLKyW6mHHl0OWiHw7zSzThaUmv
Z2tjG9xN4IB2jVObT44szeHt7yh+25J4WDU5eIx9HcAxP//9L4s3G4MDXyJatoGX2zelwAHrzHST
W+1VJ1CMvWtoJMTXLwzCGEM4lyY11UcRNxgvusg/zcB9kTS/Lh9vf7I/fDDPofPMO7xqg71XeyXx
EKTWGLFg5/Ngq+jeO3ejzDl7+yry54H9xaLJ6QXF8ioZhqJiv2YguRkeRFL1cDZWyPIOiQhIIuv8
Ogf3yXDzvvPz6t6e3FU45eIs3IUkrDJodCqo3DMtv3kzMuTLt6ANPNIHiZ58CKZMP+GsnDAol2Op
LySdiJI8Ntu+saxmuCrw1zcHNyG0eEP11yy7UKaY+XPOPtVWNJYXn6qxkSDcqogkEgulMfMaOk8x
+Ecihg5i6PVFgAW4ZKJNj5h03piG4qwSm9yBseXgnS2GZmGS9V/Jh0GZKYsWxZHyi56Ijp4m5G6M
a/+2ivPYPm9jYozPIlwvwAva3gwc4W3bnI6ZN3gbL4BLcVoHFp7enLUe6+7o4H3vGSr6nwoiDgnr
jHggnp1mdD8HzTR8dzVsuZO4KFKirXynRgrYtnMMZmaqHaCOIeOmFtkw6Qd4qZ/CPJQPzGEMwdYW
gQHQ7ye62i4Mw+uu6ELa7rII0SP7VvSDoLx5ndk3Ce12r1HfkkbJCup303+FM6GeGdfK82WSCDqt
NquDPUQ3BB3FTEYn4xORni0pFIqNhz4KlY0TdTeMzdyY8ho+GEjovI3XQGav39geyEWUnIaTn594
1OTTSHj61qi6vSndqLXhnqMN3rlDh9J07MrlS1mv6Uwmbr4yCiUBZ+FZ0DhdGaXh98qb8P+ydyZJ
ciPZlt3Kl5gjBFD0IpU1gMFa7xvS6ZxA6E4n+kbRA7v5C6hV/I3VARkZSTf3pBVrnCIxCWEwYOgU
T9+791y/a4bqKjTG4Rnj7qiuC7eePrdzEOMikySiKZ204LemrUOMnJWSlJGyW83xTAg1QKc2FHSP
0eBGO6KLUxK+RVjsVDRC9Y6+iJNtUllpKnAHFUyyrWCgh4UbMc2X6QTPFU2J+GbELQlcoKnoIfA9
lgppdAp2e2KPaq8ozMVvPYjyAt0c8WQWtQ3BfznOnFWUF4vQIi+Vai/bqiLwXXOgFhpgNw0/iAoY
floQ2vo2yobxqWJUqp9HInA3KhnEUJOnWibnpWLBSUhio/5Us8hdQ0EBT5hFsrtAE1Q8JJEU9x2j
7XLdZGPQkem2NIoHAYcWvkd0n7ija60wigRPKrO4p2buB0Eb2rU+QTBzLG+SGrZgXjAUl0o8TFhz
HWmavsO8jtDoJlD8WqPrixZUER90+Lrrup7lM3ubbp+nOJM84iV6DEF4kZ6ppAlwanrZbgpjLhib
mwYXpm9ahNz1YDsSP35BV8qYlDKDBM0gEtwDgmUcfLyRAHKk+9UsLfkpm+l2e22kk9BeCK0606bW
fZmGPmQpwObE+9xYUeqXnSM7r8cRw2zWsCrF1xEtFX7rmL26aUL01Gewp9NLdjawT2oFxvWKPUEo
Tnyi3i7Hy6yDyBbXQsliu0d1d9ymeRYPFPlGSHpm2hpYGpRqPvU5elO60VHCJOLSVEKHiSzs9Zew
DYIS0QPArLobmDnWPC6fM20GBRMozoFnqbkWmdOfVUY1bTOiRB4Z1PPMlJmzylR0W/NMGss4oTYR
aFe2jGEfK1AdH6Crh/WJT9R7H0/bFhqGE2InELoelXsNLcWe0SixFGA/SC8Whf2hsBzmFQkCpTOm
ZiRo2NY43rLuBLeS2eye8Jr4Zihws54toiGLCYVWPzAFSboTP++d+oX9u2ovbmHCo/Wj+oUSNCMM
IxlWIk/0p5a59qo0iuaRiIcTFehbFRu3jXoXZbHD5ha51uvbhgShzJSgGbDMDYRRBsjqKTqd5IWG
j3XVja7cLulpK4ZF4UUE2f6sZzz6u/tefgQdcfrTVDIagrHXPwIfrs43E6EYbVdlO0yB8Bw5PhJv
Z1z2zAtP7GzebLOXw7HtZc6i8cQen/PY02B1bNq8fdTrl/gh86fRmNM9dgHMR24cnHo33uwyOSCb
bHwzlGtYc5Y//6lUi/sM8fJIa47EKGeHaLa6L0FmrbLAIhNkdNtd4AYEHAezc9swjVpXiOBPdWfe
O2s2uFRLAmIk3ZLXP6J0wmmYx8XzFNT9o17P9hczgSdPTOsn8LXaw6/rs7fPMOdMVUZrAY4i+6XX
h3O0LLUhSHC4wmz2REkoiM9ya4f77+7Ekd45M00TfN2JtNBt8YYP6U5KZDByXdHLgA8TI/wYQeUZ
1uMwuHZ3RjhA80jXIQu3RmLSf7bUOD6fg4AvOy+2AZI87B5iJRF3YH5R1GAJmbttb1baB0vRAumN
sXmJPym4UZEo4kw3cwxGelnTDlDmSn2aC92ICVoO3W1GE/FDUbnRlwCsGcomdslnQ1+4FyB1nWgj
DNIeqHeS/NqBOwUyHWac7VeanLej6WYATzI9RC9dJ8WXydaieE2kdfVkNpS3jFoH6CGTgbqE/C38
ILGSq0DZVSUiZlkP+2901aEEiGauGR8Obh1e9Khf5E2fR2goCTeJy42jI1hZSdx+p5oG790Kni8o
uZrgZhxvShiqtJA8JfuhMXvMc0uQOsfZKf2AjAl1RHFipXzneCwZtGzZ5jFe+z7/+unNgrQQz+h6
qF9cghe5MMDInNiuIPSwsPlAndRTK+Y7D7aOb4UOFv/3hTT7+sHGWGUqGm8Sktt5vhz5nnlhpZeX
qEyaL9Cz001UNppvW9q0oSFWrzV21LiKrE+Vq047NF+gHRJVh1idJ/WJpe3dH8d3XmPvy3Vxjr5r
ihwcF5YAGWPaGD/oESP/BFM4/SvLmk/sst80L9h+OSqvNhoPpsbH3oC2y4dI0W2O5Sa9F0spiSSb
1TMUmpJ/LaNtQCTRiRMU791x9tk600zKDNs5Wle6MiHqyuQMiaXEsyQnywrOiOEhn6IyBBkvXRMA
VbeHTDxEUsHf6AYVwC7Yga0fxXE/nfNG8pWDQm7pHvm96XPlAN5nxJnIB+RN7R0xPca8qhtDjps5
l84V/0/DXtOVAwYBsEhuiScsvyGrZfrZKX3rnKjZ3qpn2NYLwk/wZRkW0NKjxbrnxR0D+nsrx+rq
jzH9qA2t6bz3Kq1w12FAmAYyAmUV9qi+IsDyBArCksL8YjWA3Nx69+s19p0ikt8DeNllx62qxx6x
GpqXi/AYhRP5uzFFLJMnj6FYeGJXj2P4qBPKTl4YlD7MszAjH48nawyibgXjYwXPIN6BySjb9YTI
9IbUD4gAVoEAkrleEn2Z6f+QBconVSLFzsMvyUjf2ssCPdrHdUCQlVFa+a1KaWEfJNBopGq8mHLV
2dN4Q99ofIgzRa2BVgxj6BlNpMQo1aMAEtQS0AzJaTZWSmGVX9n3ai+pGG224qpZ3OKxTc7tyY2u
0wwZrmcpbRNsHJgaJDQOgXzQ5grBe2qjAVshIrK+ZQEgvM0UyZBXQyTmqZHn9+75q2YIijiGrHzd
aecbWLlfr0phSxBBQFjmCiWwRgKLgnFVITRmQBAz96j2bO2B1py4JTTcbYkImvX8AE7d+pZkIrxO
4T+GNwGRWsYGNkjZnSvBmH8pJqzKfpXatClcfn23hobrlne2nUgyuvUsrn84Gv5DN/pDs7kn/966
f/k//yd8qXHqFyg3v1v9v/+Fv437SyNtGWrzyaF3yrr+A3uu/qkh7lg8lXRXBfOVpXguSppV//hD
6H8uczgKMIeCj6mS+Nu5rwE+d3V2avjmKE4XKtJv8I3s787Anx4/XaP6Ylu++BTR1yEjef34xbUk
mlYSSBwi7z3Lk7nUV7U6p9lqkLX5leU8QZCIItneKTRWiGRuZKseYOEEyhYVId3CKO2n9DoglCk7
IFuExR85WP+vB0dXLvHvzKRIJhXNTLYKwUNGUjGJAdZYPJtjGz01Y0JXrQXO7HVIp6MVDlr90Kl1
GT4NbNNBYAptPjiiLbcoQAKyIGEtn00qVo4NQUzqiNs3x6RlgjgjzXCP/qmqL6YWutvOjJv2Q838
jby5mrXXE0kh5zUAWYBHZlgQLz7NFcRKq5+Qe5OGyBgJF1SyrhzXJrLXSpRhprCjHNlOTMgWoDRt
gJdCZgCNNx1fMoT+wKMdu/TmoXCNXT7ZLemH8B6Dz7R8gA9nMMf0S6vsdKRofZeA/svpNFje3Nc6
GcmKGXwlO6V7oFFECUifDt3D5BTqpusZmLBqOv3tZIPnWKlyMkJf5eW+TruGPAudnPrzssT3gJdA
ytqruhh4cauqHZPOpZ6pk0rcVvVE1G8YGmdAY4N4BUvp06RRBHgo2JLLdgJ7s9InK38ugRsPqxYU
3x0UZaJdxhQB9FAj/s4NM/mcg5cFh8XEOPY15iBMtqq63gdSkfi8XRGBSZ5UBKoaTcHLNIsIaCDo
SddojHWPKH1R5GNEuSKNa1inUztu41LomzoSeBOpyZ7R7TVY9SEWg8+CzoO9IdrNvF90LUd7/oiS
1kQQtah2i2iwynXsqEq20eFvIg5OyIbEziHuCC7s1cFTynIOdoMIuVbWELSpT/c9LO+zvtXpH7Ip
6T6Hsh7T8xxqpXNeGO0iaerAhuuEaYRWo38BvknGnseOvyF4eQYAualb6NDAbhhLXbJOa9nyXqTl
RiVWBAWVmZwZsnZ9M7XO+3K8mN32G7aCwnMrlLMT3xQvyuI9k9FpVSgwimoktb4q3XY9ApHMmgFg
bJQVT4lZ3091Xa+XCDm/q1SibkfbeR7qSvo68ENYEwmpO31v7tJhBjOD7ygUVe1FZKrucDvPTE+U
j4gQP6bQk7el0TYbLP8pLgrcSarszkd8J2hl003LOe+mrNqKxv5I3N+6LOJd49iKt0wMSJ5a7CZq
Pa7TWf3ajMWnebKepJWRA2yRpWiFG2MwnBfSGb8qGd58J7hWEOzfFbVKuNYwN14MhNHD5rsmsYxE
9ol8tSmJSEMYgI2q0IatiYZnJOhoWCOySbOSW6fTrmY5JjQZEToyoCBAqR3iJ9BK3dkYYLyHje02
kodmMMVDUYYPbRkeXDf8bEj7bkiMCDZF9tk1W4Y6BkkwvdJdkhBImyrKbyie9swm9R0sgnqF4eMw
Yw1DwKmQ6ANcPMgeohAAHNSPwmf6PzBzV1Ebanhpm6r6YFbDo5K3V8MMOr5pz5gvZDuz7C7os+cf
oNbJldO1BB0nmrIhfTpcCVTCxC7b43QYKus2GQiOzHpC4aNwtKhr5eBhietXNTTttZjzkTQutuJe
D9WB7QDMelKAxApDXbxhZARqWnTVDlz7Zx2i/Qab91cnqdMLOavZJU1uiNX94Gu9ju8psNzzpqb0
HGyBpMVsCMMqQChVnXlLQ/gBq88mKfWFz2ykNy0NjgQ2A1FU5r5RXTDpwWNkGU+InYHQJa7qZ1Rj
7UgfNB/rYBPOqrm29Ca6AN2JWaYN1qalJjuqXejopu53tawPC2eJq6Bf6LFbEyQmkkNnK/CsIlGt
rZQ8+LS5s7vmugLhfZlWceR39vyMPPw210x5sBAUAMAYPhGJmt9hJ2JLN4zSx6Yk/bgVYqcFOD60
frx0apgSoc3MolJVP9bleTsa61bk9LdTJXmMBwKLjfApHzrjngbZVZY3ftki50N4lq8Tqbm7HD+b
H7V9tTOH+gO8v6/Qwy/SND4rKhxAcuo+5qX+2KBAJtsnUC7HdiIVN86yVatUN1lsEq8lxg+tOo4b
+i4HlZj0clnoh2xrd4FYNIOEylm2F/FGeZkdbGNglmmnlTsratBAg9839HJbmi5ZsApPp1Su+67/
Wqr5YQrlpa7JfTOrWJMK44b1Lb+0Z865ddhaJ7FApW1WX6di/GCqxTfRTAfLiNbTErY3luV5T6b2
ttYm0AyFcpOpPY4hxLyeMip7kvIOFe32J+YfawQVqNSQmBDdDfDbyLDQRPTuy3K6zjMGCWHVPkdq
PLHiu9mZUaMQdAZAs20jEIOEhFG7EGBwZuS9+1Uh1L1tM+MGo8XBGuyLWXMSOHBO4OTFjk97CrYu
IHzUeaav38pvaqum923Jw0imd1Yy8Eh6PKRMTHRjo5dg/kCtqwpR6toIhLmOUEEwI2xn7aMRIUdh
OtJqLcYFwTO1acjAHJ9t+mnN4j4S9DjWM0jQmYhLW+8q350dqM+YU5zMse+dLk2H8zaXyZ4uXa5g
j247M7ZuhJOXrtyoCl+c8pvQOrvM92SOJ2Je4zCOQKSAaOu1VRyFA3FX/NiGykk0gziLNXCOnw0G
RqO9ZipE3ivKKwxMYqsXygDvBpq6GItt07ajssWeXuzc2oCQzc0TZX9Jmigpx1PkXo+THG+aJlaf
JIqCyq/4VoCc4MMQjXf4WHGl7IA7WoJ5Us8wsJZzaD6kMIGsFebvUYs8Qshn9SYTvIcK2WL6oLb7
hbzeSN5uG044Idd5UvmKauA8+USeoK76DnFfqpYDML+KVaDY2r5zUvVxLLKBMLYoYYs98+EzRYF9
jYgMg735eZIM9LT0IJY08ei/Bn4c42cljloJJX6TLDXBNOrh0GyFCyIG5YOrYRNmj1ijcRBqJwWe
OeLrlrwKjNpcXn0uMDAGzFe1NbY+Jo1mmhPcBmXTZl0gzSvKLqOgrptrrA01i2xNdX0z5RMsZb2R
+XZsQ2iPpNA38WOh1Z+ZQ1fxBy1sSvtuBDUd7tnJVeVTjHIhWVNCXddKl/A9mUVg15ugbum0Nwpo
89yt+wF7GVCsCAYQAsOo6LdN30rivUUWtpZX1KSOvfSDOsXXA/H0LRDufMz3Qa+OAYNDyjLSPLjo
hhHHKVi6bJzvndA0rE1PMGtyNTukFTjruK4dYigGF7tY3AcRWsc8gehr90TkFblobukTg1oJG0ur
15Zkyk4yLSxjxCUEFhL+NcXDthgzbIGtm2Dl1TOC2wM3k/Y2CtRE5fUmTZn8oBxKUu7yAZ01Ny+8
PnDTFfPsrvR505ekS2z80HoVtKFh45F22socWCVpztNVPYWFzQ41T7O9VhXC+EhmLbz+YsCA5Vf5
DOt/tMnC5qL1Dml+OoEGQxlnrK/zou5UrPoTAS5Iq5cUB7Dc2SGHHLjpSD1kqF3NDyiFq8cuSzpq
Nb0kOXPJbTTFdgBZD+hOoZlXAfb39Whs925C3jK7A+WcOW25xw5jnKd9R/QdA+K9wuT5tsxY7cxJ
6UyvaQa/5XIfrHm2z+fRIcE3M6OD6rBscZZkVUaYK+3aitF0EeGwg03Md2wOU1wgHT2fIGtgJ4MJ
bzIFxLNKfJ1TVsaF0lfZlzaxu0MSKcnHZLTVc6aj9bdigmSD08YsXjKcON/qagbEh6BSeXK6jnmX
4C2/HK0sWWu5MKm2UmLlQ0dq0IydjronFhsc1slGgoN4Jrq9YqA8osdLgvrG0qmzMi1/4rPyVKH8
85ouC4CFSIKFNSt9YssaraslKkOWabIbxzIitJRP5R6oFHnR0fSklKD86zQHAV+7Ce17oofQCJET
H4esi0qYWvvQMdQNs2Bn1YniE1+dbGVMY/XJmPoQxz20y7wKoo+Vipndydozt0NnqmcwTtu0Yndi
d5a2cbuFIIpBtX9wm6D2MeIzWmcHtXImy9iNsn1pHBluGjMqb4ZBXqNMzM8JjrfZkun2KnX4lKdz
lqw0HMnsx3KXhM9BGh/GuPsQDEa0T1RDWTu5hRDLLriMvbUOK1U7aKE7eYmM4+e8Xvaxdl5eMIiH
9NtpCbaeJruTIUAdMcCgH4y+euBMqFAnt+u3Zd5PbCQTa28H2nw55E2174La5sT7cauLafQ5E7ir
39sP/+nE/IFQ61edmLuX6Tl6ybKX5uduzPe/9KMbY0KHBjTN5NgSyK2R1P2zG2PwJyrxcwvwggku
srC/mzGK/id9G7qbqiC1jY7M0tn+izataCp/j3bpMpMkiYC//TvtmNdDAJS16DZRbaBrZdhIC3Vp
of80FKFpVyPYQA1NkI6ymUoH+EQwYBWcRvdEo/p1X/ivQ9koVl3BP4wdjg5lDPjzBEJFJyAowFZc
0HE4jk5Med4ehfkoWq9FYIeA+Fg6KEs59bHMFFYnQlEsGvPrQgmd7U93+fpHt+q/ii6/LmNiY/7x
xztHMcEpoV5gTMpdOJqddCrnEGTL2Gwa510e0GZp2ib+8Vr9W2LVEQp8uWQLkZzBBW47DFnHdDHQ
YyZpHUW0cuzpK/tmCXh1LBDlJd0qEQQQzPahykOvnLJzs0NvBNeVVoNfIuJXZY/E/VpU6oU9n5qj
vp7nLD8MhCeDNPYOjLW+09B/fmzaqDFzbFHhKsm1YCXb/K4MzRYZTDT4PEmTHzRxfOLOHgkxfhwU
lSZgM13jkG8GHajsWiixxAhAZ9yPpVLuW1UQQDfazdZ0UMAPGDPXTpqQ9+Ii2Kg167KIrHGLRiPa
R1YiEbIyL/31s/A9Fu5fDc3vvwsvGAoMoSMP4aK8frDrQUxuS6YEkAJlmnwgcBuDWNrF1tGRYtVp
PdZvN9WU2yIPSC7HxqvqifXgJMq0Ug19OKcfX5NCEYUQkG3SeFJ1tn23CgjAtXAXf+4A2J3hmZpv
e9GPha8EbG4TJTaIZ1YETnM9JmPh16f19hFfYjPpFHOTGbCoR2c1WAgjmxHb+AQNYaXrcbaVofF7
lq+/rh3daAupL43aY1/UnNIBNGOdnBtTnddZaUGYwWvsI/OQK5Em9olF6O16R+kBsc82oYBxx1h0
f35wqWxlZY8mb1S0wBjkQpbJJ8ufpqH6/7iA2FZ1kkeZrjJwfn0ogKupWi2R5bY1oxZTtZ73Fgry
r2/Td6vO0dO3SLV4Ib4LY5b805/PCBtXGzEijki4dwmhH9TxynYWRGjsGFtMwepG1WIdz5edrtBV
21dBoonNbA1w/C/6ABSoPeyr9A5JK6Bsgoivo5wIkLhRzB19ks/L3JzyROk2hhaQgueI5sxcxIwZ
/FmvDyV0jMyx9o4LaPHX57YIio5PjfE5yzlydzyIR18MJq8ljvMRpS7xw6vYxm6N1jPzbXarRGw4
Fvz7jrZIc4pI8M6zzwCFKYqJ4In5/dFXUdS61YTSZlw66dEOm/3sse0q/V+f3juL6KLIFkjtmMIj
R3l950BLZHUBk4jmtND5Xk3jdh71wC969I4ILaNNwIJ24qDvXdPFTKqqvG1Y2I4OWpmt2vN5jFZ5
ZEB6GBMSuVwnvct6JHU1gY0PnU5bxoEPdEID8M5F5btMiYGgn9fBXH7ZT6UGthPY/BOiG8JWUPYX
2HPZ83Qn3od3XnCmwiYOSz4SFFFHL7jTEk/E5IvFGGPnKhVi3OG5m/yKGIYTj+eRqpxVi+JrmWPB
1OMZwd75+ozEFFGAtJXhpbX2uYozP+qI0FKUZMvwovCssrmj/9NsFOC011Nd3Ec5MmEMxQKElZNt
K4kAdcQrtiqJJf/Ny/3jx9mEndCoQIVydKPdwJCOrvHj5s6Mboi9yQmpg37562eY0OPX7+jxYY7u
amnhVZlbGmMFPIA1MGMN3TKzZQVbwVOK73TfmEFzrpb9dC8zWiwlGDE/7qLuJh4n02/r4HkkqwXU
laHva1frNsqUP3LxnbWNzpDg0GTwhJ3ka30g0yJP6AmA93o5cR7Lvfp5raGmpg4Wy1rNq8/09PW9
ZGFGDS4JNGmJUwF+Lb+y0XU/8uLGdHHt7qkNyPam6kqXtHgbVuGAhZKYVbaaXtVE2WOFIEwjMBGi
ugchKFynaW7Tci117S4rGkXFz2kumgK3NcZVGg+AQDWCiha7WpwZwC0acka6sA9Xck6TE1+jI0/d
8rAyxgJnsFRrrNnHyjdJYOFgNxONzE4TXhmXwyOnhZQljtwDVUfps4/poY+oUJPoMtxCYSQeiog1
cA8g4UzjxEr0zhUnHlpFObYYYwjhen3FGyFDgr7oWwdOOX7MTP2bAk0MNfccrgFf/ZWF9O+L6ddy
ke8XwDY4c3zluAr5Kr8+HggQAzWPS598wAfSa+epZUFkRA2/ortRb1MKSm9uAgA9jkzXZQpNRHfH
E6/lkXt4+Rm8Eiz61K+svqjcXv+MyUnrZUcBJ0Xk1cIJDu/bDlsX5XZ33kUMreEUmRcg1cozZW6Z
iruyXrV56ayrscFlViXal0rkLB9Vnh4Yp5NpohjufZ/+CH54Qb5ygh15vKiyDVVdJEu8Igup51i+
pZkwy+agJcusnqyNWyjPWagNkGNopP36PXz3SIvFDYEJ0gD3qJqB41jVvRwUT0GOhaca+ZRZDLTU
ob/8+kjLdX71wqO7XraKKOkJEcAPfHQfKrgddJHCVSw1c/d5j8nABMs8DD7cut/THnLTYX+CG+Xx
WyppmCKvD6bNUSfdgUC/tpnF1ogYh7mZsS2rNS2oUxult2fmsCfDgsy+Hp32sb4HftropAOLFdGE
+BGcvlyEhUhT1cysb1Inm8+0CJTHr6/nkTycc2SFoTHBfthGhaEeK9GRRSNnVYp0NRaN76jdfZ+P
F8z2vaR2z5J4OKS2sU2i4Zy67sRL9eap4XUSJAGwL6WhYVtHexU4gt3kDjM9e1Taaz2A1pPQr6Xy
Hk7dyTcXl0OhrgF9zSFpnRxJOpMA+7EtqGKysBA+eBSy4sgNWBfERNGdY/A2VFhHTlzbpWp59bBC
GPkumAFIw8JxjEcFB5vTu28pgtmUbSUtZz/RivAghyHclqlYAYNa2YleXVVha5zLOmivtLBz93WY
fjjxW96so8tvWdRjaPvQHR2/OE7ckz3DPVyNDIh8YTf4TQFJqdjN4PxmgV2BIe3Vq8ra5AWFplpA
KFJPpbW//Z45Ok4Etgc4M3jMj1Mg1AFJYMMkZqVQXV+zlFQXFizRTc12y9fd8Gtq1sE2qofYF8mo
XRGMSfLqoE0MIBXzGZDo9vuF+U8T9A+dou/fq9G8rv2f/34Vtrf89z/an674UwPNgY0BthvA+KUc
/yFGcxyiYtiJL+sTzVE25H+3P4XzJ4ZQts48YbQ5GUz+3f0UFlq0JQaF+QAi1qW8/w0tGtX6q/cK
GRcrP8Jq42g9DoMiMCAYiZ1pKcOhRLbMpJ4YNiYKMt9FTlwfhFTtr3URVQ5gDp35EI8ZmRuxnmvt
B0IQ0o+Kaj5ECJRCyqSqRTLaEnK2sZvISVaJaUc3bZH3WEZzux8yhJ/ajZM6zEkjNXMfR62KPmNy
s1BZAuqwPYOGG1HteqeR4orp5G4eGhNGN6SD8DyvGVg3/RjeYp7UKlZyNEoELMFEThOVoLKwABvo
m0SYHMxehB8l0Nlppxcm3sbOigLDT8RiKMVRdWvVJhNARRSxWIE1JQ1NqW23WlOyJzgewZyZNPGa
tCZyxinuUxSsN2aVztdGUQ4H3c2aHRromtYV4yJ9toqLSBuzz6T5TQcTM825GES8s0gpXGXVgLOx
aGr8royinoKuKTZTJRFj1/MAnTUqL5ooH8/CPAMzrIltReLATWib0YW0Yf16GsoJwtl0TBamHMWO
dGavK1Jm5Yr5Ed9GiNlvDKDR4paZTBMbfmbF1mMWK+UuRX1GTs8oz3KZNzetbd5JOVQ7rNBgAzp1
3pKiUlPuuZ0XGuZFQVjyc9DTWM3ENF0ahFkd7Kyd1lmqGPcVe+IrIqxoBgwsglvdUiBjOr18QOpk
HmSGAobRfWvvp1LBhlZVdoG90BjvmcpoV04Rig8qX6+NPXc2m8N0vplxW6WelWbN2lDMmOGMmjS3
1VwJYH59koKldMsG2080b3WFOdJIkgDPjyrPAG7tcui1ZHpX6h7vZUtIeGqcRaFqPNBQ0TFyqw9K
qPZnk5YaF0Pehw9IAQuSWlpa7xSLyC4rOa1CmkQo5OtoZ3ABcIcCmIxy6yEpYwuhQ2TsbKvroNuV
wHA8Se5R5GHSgPBj5mQcILIZdBqX0gkGvyw4Ga+bS+NrGxUCnGc4VXuFqSrRTCgNUBJglqssg8T0
ZIIP2KWwQ+euI/4vnWqUMLEcVAGdfBxBhCZ5dz1YSnAbz2ZRQYXVAn5vkGnGao6kfkWWTlivwwge
3h64BUW1aSY6Cd/ZNJwVUa5dhPYwf0RIYDuXDFcR1HRhqJ1ntanex5B35m1cOMMadmwhgPOwR7yt
XVPauG7YTLUbBQx1u1KaXgBZDGV4IKkAaGEemSTOV4hritDJQx99unIjQrv2qZLsLa2X5bUbpHox
KWb7ELpJdREL5Dqc5CLPMlF4bNF2tlvio6t8V80pdNnBSC4UdJYrG5LrWdarhuuXSs6e1OAWeU5h
yGiTz6FDEuAUteumjRSEEHpxAby6bknJVG8Ns8TLYEjcrlFhdMMSvDPsLbM395RF2jeU6MFNqAV5
7U9VK+5bvWkHtJWIUfxImxw0ISbhHQgGg/qKmASN4UKghaZnRZVIt4rdjc+dYmd7y5m5c0yzs2sU
F9OBkmTuUf4MhCyNTWN3Ht3y8moWmnJDBoC9AbItASAhKNmqQ1fuKyvHSd8lg5JDTMls1XPcBGVt
rIek9DkJrCxK5gLM9zAfqDbrzGvjkTcVIYdxzcM1nQtpy4Ac7rliMGrVChUuYA4wCoLuS0YW167p
4wgIpS6uW7ztF5DURUabni05IZG9OMf1C5y5ZWRAAYdKeOs2ub0PlCEgsX1Is0sz0GwKVjnlqwzs
2r5xJ8PPQ7NcuyMxzgCTuvymDxHLeK7aKntNoST0yL2MzxykwOe5o9QPaG36ifex7wsvJhqKQOcP
dmzHd3i9x0dm4fLJ6YewhEqpiF0fjMPL75cmrDL887+Wcua5rCDChVH7/dv5r3/bvpSXX/KX5vg/
evV3mv/9/Y+JifG/tF9e/cv6ux79pnupp9sXpvc//v9//Zf/r3/4l6r9fqpe/vHHc9kV7fJ/C+Py
VYmxbKv/fUmyb7IvzX95L3Xeff3SvB7N/rM0USzjT76rOtp2rDP4oJZC9kdtsvwRniFMYujl6Z8h
Lfu7ONGXIGD6iiAw6eoL56fihD9adpK03Ch1VLaUv1WcWK93GiaQKgT6jP+QmIDpYrdB7fJTv5QH
S7Gqsa03o5buIzPdVk5HamwA8AZSNNtU81bYlk+Sy2VIsFfet1t+lNfONHEi7SKx022psGBPH3uE
ohoxWwUzXXDO0FD5giMecRQFoC/BZPpXo/3s2pk3ym7nROFDldYfuq7YBNLaAGbcaTX01IEdRrlB
9+K3VrxSgNqHSbuN2ughBCE+WrU/l5Lk7NwLENEolr5NRv2c0Ajd3dXWkHuOxU4+nqA55CBYRZHc
4xj7FLg9Ie3RdoiVdeq2Z5a51VPdg3NP7jphQUN9Yuf/uuh7e2GPGk9glXorJwN908ryAGjNG6xr
o0vWvTRP7Nuoe3/atr090vLnP93CSpJmP1bcQldQbz322gkztPH2VPDtEThBSJ4BT21RF/x8AGkr
RSMglWyITIczssopGwnVZSZr0ZVW70NRwiomWkGml9WyEuabVFh+kly1DFPqlqZqhfI9iw6Me3yr
p/nf+Kr2ceTBiUqYQm1Aw2nAGIjSkv8XsK1zuAOetSDe9RtlaYCWVLvgEIh+Xk8VItek8TrMojU0
6VlJd/SI+AgRuUaJVCqnmg5vrzAXYDH0Lu8xtrPlAv10hRkqLqj9vt7UVIJRGW/HZ4InYGM9dGW/
Q8xP58wzSFeuM5RfXJRMBJvgN72sy41+/TOWd/mnn5GrtBunkPuQuAEcFdebdNfTKCOQD5x4ppat
yb9aAW8Pddxwr+gwI9tmWdBnH0ghH40EofYpd+5Rn/Kfx4FhxxiMwKDj+a/LODCDmlxvGnFPBAJ6
pcDLBiS6OcTf6KF2zy2cOK1xAN9wOyuXZdmvGyRxAAhmg2uNkRIScxA8kaPn/bSYX/842Z/VF0sT
8O0l+NdPO+rBwHcf+ybp6g3ewFU02n4aUT7SgShkuEY7uu0tZa304e2vD/vuy8au859X5GhBdpVx
Cqqem4wBwTfRa5cCoxKh5FlwKqvs/cf6X4c6WqIKM46rsONQE2VwgxU6zE9kEp06wtHKEXU1ot+a
IwzT59q+b36P0/DPx8cFUs1ZsI05ejEtKrYqsVlk8VK0xH/ZPB2UkW7w/Oub8u7rgIEGJY6+JGsd
vQ6I2dwxh626kURSu/226j6q892vj8Ee9b0njuAwRDi0GJksvn6/GzOkqwtSaUOmJyvcsKkmvnSx
sxcLsSlV/WLRNc1EMObDJrbOGlP15pCsIVv/OP5f6s5ryXJj265flAoACfuKDWxT3nRVV9cLotrB
AwmTcF9/B3ikq9PNq6YUCj2IwWAwyOraBkDmyrXmHBMlIaf2n5aT3+ezDv0eN5MWy8s0auwne/K5
mfOjfj4fymQ6i8q5qZeXojTOdtUcgd7jOsruRUVGiYbdr5yTob6n4wxmh7MWpNzR+2Z034XNn/fU
lVDGlUmkqF+FfpuFzjgjmwdfFQv5fbBfzPaw9ZcRd0dhl1G3BSj4ef8eT3fHU0N8NpoobBXJ8S9V
76YuyYLByvCiJCfuY3vthHklp+JcGfo8zkwhjLgdqrs9+eEqN9Eq995Px55eXWd79pPlafRIfL+b
8+WRkKmfaGWjDBHmhDQ4KYznbOKLK7LrkS9uyLzrre2J88nCXAehXRsgFT1cVA89Ce1ifu9LJxSE
ajuzQ/Ock2SNBSa9s7og5hZ5YMZzR6LQTdl915QQ29l7HLtv5XZCVPzXR5gbBwcfBC3xpNuPxv2G
Fl7bn/syYHP6cPL6IVlo1axkjy5BhL0JpHUftTPa6yCI18U9zkNxixr3WpN7P2cvc9cdcWFducHJ
qv0QlfjB2IrbYp2P2Afp25SxyL93eX1cjOLk2dkTlwcFO3Hd7BQ1A1DSe27WzPruAzW3/eQZg3F1
yA0P6J5Z3nCUuW1tm6jwdL6TE+kg3XzW6J2W7jkB4xas1wiuo52UrC0gMIZ7Xfs4lPG2+O7ZqB0c
SmwP+JyKBbBr64DU5NSFpBWKIffGV8AC0cpcwhYMQr4v/FCO0Lpv1sj/OgYI8NM5zgMTAJR98dLr
lqeM1talKD6kLCjOjCPfOd5gknNubeNfFQH6/kLos5cWOJqRhzDirJWM67aOxin4VE/3dLYi6pBg
HcjeFfGov1pZ3BcEIVh3LRkbxoNhZyGwKvr42RP9kyNk5WhRdSTk9AYtl93PJk6Tp4wMLWIWMTE1
RxCHHOsC1mPrNsimqKusI5z/u96zP0qjeM/t7R6PNrk089OA8w7nRWTY32BYXWFjxQyUnUZNUiHB
6k3/KgUYOO9l4tTaZorE1a/j+gPl7sFQeGOW4tx7zPjH9QBy89namhg026EKCOR90GRCDcV3k1Ok
JLFrM8045+17wBtHwCKzy/egTiaN6jHI7xYhDibNHWs9uNtKY1/EVbbdYEk499ZI76o9ILy+XdLm
XfHbtGXhNrhvaUn0gLVwyPnpeL9H6hCDEHNwDl13OuYCFmzBWJWzAy1NLWpuSAfy+nuyqodEyxhX
Fe6wNepT3D1jcev7z3DA4sRgeG94p2lJcGtZ8SAAyVFMIrRz0+qRQcRln1znq7yU6YIZoDlWrjg4
RvIq7f7sFm7kc/dvqJibLK7XPN7tF8Hq3QMPokQzQkfVSD83bksSjgMPbc1anzcI732FdZBPWJKF
5w7LabLeORbHRfNMxkPJxVEzFMLmIa/zS9bU734vHqGbXYH4urHWPWl1Pi3iBjcAPHpixrZ3xvWR
5Co4LNfj2seTQyxT8kxU8xEGyMFU6mjX88VGuoRS9CwT9Bh5wCM8HW0dxBO6amj0sW88UGhGkGg5
K+CnENZhrfGYCcRq8430O+IjASqU3nXWp59JTjiJcrzZufBLEA4wQgN9vTLzEy4u2/SGBKFHz5ru
ZPfuWOkT+OXLNN0qf4jwJ8ZiJz9bzZHIEYB0l8ZSYVuVJyaw4Vwsd6BcXnuAgIWZXeMyvje9+pbo
nrN2yGx28tgS1SUfnvt0Ov95F/xNjcqWzqHW429C9ZC+mv5vWzrGyiHLdduDNGyvCoygu/XAIR2p
9SGZWdU+7glTq4iW1UYvVUZ4ymPbz66BZ93CH6XROj2I7LWcvX94a3/bnn97Z79tz17pNxUFWX90
sYrIPrk3Erg2dBqd4bXiWtLVOeL7iv78hfyt9PjtVX8rPaQuaF0Mqj8K0vtAfI+6ONl4HP/8Kn/p
IH6pdveXAd7JwozWFvXrr7VH5g1Ei1olH84jeUS7Z0dQbevxQaPUaIUXEbdK83C+3wuAIhvilQZ2
sOnrqfPfUi5FJWNlkfy5MhDV19aoDo6T/XVGz2YntLmvbG2/2PSDXRu6nLNGkt/aGd+dzOGpcS+z
+zo+jfmn0aQ9zMS8HLC7mPF0lhwJJ3+GLngA7B4abRmb9ptKwJ9QnaRDrNEfKX+GZuGcGCzc9XJ8
sL0NqtCPvEwfMjE87M+ca06vWAjfxFBGzpY+VFhzqgDB0tQcg3R+zcg78IP5cVDW+1zvGRjPbgrz
b+kJr1q3Z8Q1UTbpc7Mmr+vsvlUjxj+OJobVnwSsvIrTGPbbnwsDC639KK27w4h2YagpNNhIZMED
ncl/OpzuVfofrtxfR6x/OxWyBCb9alT7bXlnsCZm/TMi+72N42/+DZmI3faqr4gGPbH2JsE/VMZ/
6x/BKP5XM8pFlOz8PiAdmIs4vc2rt+1pyPVRXbK7vHZuxua/M+j+H0w+/zeakLf5t74d2p/j/w9d
yJ1J879uQ7586z+a/OOX/uP+J/41G7UxcjCSwEOwi1t3NfL/6D9aTE1hbexBLCAybIiM/9l+dGg/
goNCRPIXxxY5/H/ORm37vyF5Rfmx83DAG/D7/g9mo7+eD3cGnbWD0oJdyEEX8neHQ41gpbB0T3xb
aQVXqVfYV2U6/BNc8b98Fcws/4JOojL6dW0jS8mvc7XNKNrzFSl2UY7nZazXr//2tf8XDYN9Jf6f
D+L+YXYNJAMVfCe7fOm3JXR0KD8lwM2IxEwddpnRHpI6FRhbvfzK083wQh9tu25L8x/5jOavu8S/
XhtVCnE+5D8b/u+89jrpIEhW7YSGmii6r1UHbDoPx87PmLvCrN+wdeZqORUWcYAR0t0Uonxvfmkg
FuPKrAf0QULLajmkwrPSuO6NtrkzHUlL+B+2mr9fDQQ8e5Q93hn0eL+TWWx/mkpXG1NkZnJ8gjFR
pBfXAIz7DwkJv65M+1dC83xfkQIT4wTSjF+vejFY/kwdtURjRVpmmElrce4tjM7zrU/2Vq9Dpaet
eMuCNMe3+ud74W8fcp/WA6mnYEM98pe16t9bdZpS1+wkHlpvEMR8Zat3LTtatH9+lb9ddSDtWGO4
7NRJPlLyXz9iJ1eMKmZH7JtXDF8m1+/CyZHq1cm3tz+/0v6bfrm36Up4Ll4wi4As669Rxb9/HmcN
VE3mhcnk1FxwVLvQm7sp8SKCyMQ1tmYiM//8iv/FN4i9Cu8a+h88Vr9neuda29pyCxk5q+2fifud
D4tLoOCfX+VvNwkLIkELtB4RhxBU8lt15TSOzbCYV5GGSp4KNy2PlYcWt1hyebGM7lXienr4v3vN
327MOifMyyb+MbJ8BouQqLfILLtvqnbdzwwJ0dKlnvcPGLO/f869F0b/ai+u8fztRcS/FQkerdwR
sz72UF8kV1OxjQ8EPS1XpWhp2zjFXJLpB5U3if/8Wf9+3zAwQL3O0sQNKn9fE9NmFn7RjVbUURU9
TU6ffVRETYcsvwxvmZCU939+wb89EqyA/IUWHREu+Bbr1w9K7kQyVDuX2Rx9dW8iU1SRNmrOix1O
qMufX8yEsvzrg2HZzO94vtEX714H529JdW0HZqkrp2hwk2o66WErmitsAOP2mcK9yk7pPgY6pvVm
NSeyMVwMzsm6VWGFPPzsmH1nfizVgkyVcFMa4VeDIuCQVF5vpYgDIO0dWrkqqtBFMZHrq8JuYxOP
vRs3U4v5nmUNkeyKQE6esd+0EPH6fPZCy6c/cKjhI6n7fmC+z9nQM5srBIxSfva3xeuikSbQsMlL
UMFoIxHKTNi3mnSzzkUWLONXfEw0qlZO2u3NDGvaPU8GLvSrwk3EN7OvZ0TruVBvbYP0+kKK5MaA
2sk8L3SgeDSHhJTD5pAaKNIjhuDc7cytp1Ne9esWJrXCVC8rpcvbwsAgHRITllqnlGiih5mpPM5C
GHMc5so5A+xgeeqNORqBsMVWEE+7jJ3t39ieQABCEItPRFlvZPeYZE15dlNjAPUT+B4ByWkJgd0D
apLCWlE2oBRlpfgqDkkyAEgP1WyV8xD2APx2mIndhKpdN75C8sW3sB0TeiGMZjAibgySX1cIoukp
qErLDJe2Ilk8tTDZXG84ws7WojVsg9JL/HCTdvKIaGs2Tgbh9u/Y7kbNOXudOvfamOfe60O7Wnzz
eWa7MB/tzgFkD7ehtk5bhxwDzNPWtmksgnKcz8sWbFjfl2kiVjUD4YV8uZ6sT3A56N+3WyoH2nE+
rbR2HJlNSLMgFD6xRrd8sMyh2S4T/bX6YBoV/w491i4iPacegb1FY34uCuGXUTKXzvUwcN3hVGxC
DTdJkQef0nVsMRwUtHTCSk3dq5/0loH6Y6SRgZ3ILu8cVaj1iPkhuSQ2GyConayqgM4o97nvk2wJ
E1l27TXrOsVGrYJ0jZp+wFjo9o3z0TcDBVPn+3AlsMgr/60bR/tH0mT5euD4NZmgSKo6P1i1sePl
STp9hXUlPllWt5R07kQz08JI0K2tgF0FpjGgb+CNSmKl99vmJ3c+qbJuq7DjySFJXks9dQpkm0bW
YrkLGSdoongscnidV+3mIJIhN0A9NtpMm1gAEiDSm4eIpM8+0PLk7UymtoIAudPuoTekgwWZReDW
+Ar51gzu8qKdQCxZLigO5NJEFhR6QvG/bZkH2XlOzO+B0LAzyW9eF24vKeWB1xm/OTVNfxy5FZvR
YM88DFr0KwSOWeZFyLUr1zM4zsA+DhBV1HFlEhIcHNyb+l5RWM2Rl1XKjo2V5+ZTLeY0fWITLPKj
difybNjfuruVqXjGXGCsv0CWN97E1BX3yL0d+6TzhXZYWgxlfukNMERhEAjLf0EgbVzx6Bpfxnla
GcAqAQhrSLfgvbRWn0hGxIrocUvf7IN3SSR29iAJht37wyY464Xs1HLYuaGJ02WnbrLrMWyMuf9s
2nXPQd1DpXWdV6Z+nmTqZBej7S38THpMMloLRsmmfPRXEJEXSUgoFpdGZwVtTKq8Y2+tg/XQpbk3
PM1ea9kwqsZeTOd66yBsOMCb+u9FWZrLJ9HlRXPm2WyqeLYH8F6puwHarqhNi4Olk2x33aCJOwhC
nOkQt7k3PbROad6gILOr40Ls6XLovbQ+bblnvOe+ID93hTHBe3aG8tEnp7qPzESVTxTRxmtG6m0d
d75yosBDahkZc9Vd+SDQv7S1ufxwdbX+JMYZRYPTd9m9WvxcPdRG3X0tRKPesUfMjxB+gmEH5/sv
hh6dV6MfHTP0CHuJPYAykCAQoT0VVSC+q6Dd3oZZtl20ckQE/cc4xrtqk6U7wRECvY/tH8pQbzg1
GBWZFiD+irw+E/6r7kTjSfJ2gf0cfEZR05EmFNG9VpnhbSGXeOArXCymP6Bq1U3JIPeTV+5D/Klj
ZQyDZbPj1IBjh3LPqV9ng3RhCFDEUpzGGjk30wnHIakPUdkPCOeDebCCXrySGmI9oDgVMrQsXaXR
0Evrx4LkncY7Jqfxqlit6ewTyUSQdtrytCejX51JWUv6y6BH9wPoDFxqK1v022BWFjo6WxQj1ryV
+Hr6UI8VwwAouVmKki913EyEKpX4gmsAguRjN4TSH1qylQimdhhAEKqyW5RQHEQdEJ4hqhwbMjxw
HOI6GE/J9NiKwn+UZtX1n2ZjpHdlajl97Jf2W0WdQoE1zq4RSsEnDU03n/PTSlrM7ewZi4/vdLFP
9US+X9wWQ8pQombzKVDfvQEy62Xk+8XQxOzC+KSJIuisKCt7OaNRbMqHTWwkI4/DuPrnqRYsyklg
d+zgHhAvcl5y8ZVUDjTzs2gDM5qyOXPhE8rmfbS8JLhblwrACvy4pflkrBMw7xrg5W0za+YJWeOr
uDEKmZw9vOc/sspVxaER3pAekP2qby7hQsOx1IUITgPf6M8CRJuIknUtdxhmY3NFZT/FDiOJ5LRU
Lb9PWet94s8A/Tov2FB/rjTuwrZ2q8/WUuTDsUkCZ4qchNiB0C+bnOCekZI5LDbTyY6mM+80bXNO
itAL2vxh6RXGZJm35sdANitqXgOUC5Sk0sXTtwn/o4Kt+daiYLbCcm7pJaPLli/bbAqk1gAINOQ9
JnW4gfaZO06ekqafNa27FnDvQPfD8u5bVZIege/0T2kB6wDziVT64JdBC2Zo9gfjoBDjLhFijAqU
4A6IEYM16gNPCGy3QdZr3BOK1NIM1eXXnEXxCfqnC/7RTvotpMXpDse+2WUGjJvHMR43n2UT9XLL
vMzvPXkcdvvLZRKjVx/AUdlfCLAYZFTqDcD8QFdcx0OyogxJtmlgA1fIj0OPqcp5KUeIiz4m7kvS
VNo/LDQMlghauTLu5rRrRJSrkqtajmP25FGXimhOSoUBw+rXKVI6V7HsEd8ft8qZvhY+osYwbfMU
5SrjGBg8YwA7Lcld0RzsbAtgu9caVUbfMzstoJfMZxJWiyrC5AcddLOVeckbZVFDImDKwSA2yxeA
pC4R7HWdTecZOMBTktrNeIULA89LwFzsVU2SosxfCC0IhZXJ+06R8Yja001h+cu6GGNZdBTAuTnk
n+ctmT56ay78uDFz34uwQno/E2hfbjjIJMMWzTL9c3Ka4NmtdHBlgC5ktkDD/XWSRvk6WqlUrCYJ
93O21eZpDBi7H1Apg91PMaYqNN5r/zp3jWaP97T6ClKofYZZNb0MwI186nGlzl478qF7lTuI6R0f
Ebc3o9iNVjDm0VbbpMAvpds8NstUkPdNLDiEotrsPg8l+c+hsxjNFSE3m4v91wS8AV/JexVZqQgr
XlO/j4k2CebYqifeEac9alOH9oYBdtbqVGxjNke5sO4oZq9xEQikQOyvCeNRSAzwjTPdEU4b0d9i
3LctJhnQe1IzBE/KOOSvo0EkB0kxKrhak3WaYpCL7nPjLTaSQdNpbgmH2956KrwiltCoiDkaAgo6
Ky9sCKxbN188xNqfIZrs0Mm2ru+4nB0S9MIfgUTDZnt0x2F9z7amb3CnV/XzCJX+2bLW5oUdiMBe
CZnjx5TDRQrTfNUPpCrQnu/wOgrutdW/85OROAlI5elrsHV5d0i7qg0OlNjLtymrmztbLvuZgwuL
aGrLhyGeSO+hAE4XR1MrZjvCd2Qepvx85ACAzpmcSxf/AiesxfoMCcDpgKgC8aU6Lvjyp6JtLk5B
mNAhoWB93FghCaDWU1scA5I7nldEfx801pAWrKttdXFuavXT5D+ToZIu3VeYPhOhC5ns7+cC3lq4
eLDIEOVv6KBGVPTPJh7Oowd21ggrvQk3zpdBMgFORxzo+eLOX9LUYcASNJ1zK2bW9mga5va50Klg
cVakIoV2KmYgv4jSoGxLQKThwlL0Mqki+wqhXy3nqk7s+2baquyaJbL+MqzAkPEyLf5zlbCNgU1s
9fvYE3qx6wTkaR4WTNZ22yavPjdCeSE3q/4cGNOMrhL+AycA7Xg3tBVoRZISBXKOZ0fshEyw6CbR
zvBltoaFHSGgARNLdYxrk4l7kgLMtn/Ww9S0kE369GrMfBwrmeoRbDf8M43loAIekXliQYVwlADC
J0SxjY2tCjzizOuak0qNxTiaRS+MeBIcZsPJy8HxuUONdtvMHSOPN4aRJ7ti1QV16xMAPfOms1Of
CjQj5CnJT0DcWZ6d2Xe+ULnYVmQ6hbpHsG6T0TaNowxpXDdITakFrrtJMaAvhgRWXT6bQ/KoVWXU
hxnf2pdJBjhdOC5VrK1Fc6dhxwC57HarBNUE1Ue/e25DtbTER2kOqRgikJpt3AebXmgMtd07yE2E
FqkI8Khk9ahXwhtmgt0c7defzFTZnwxtCIcgEV8+Z0Dj/dAsQGFytqJs5Hw+BC6xUjr/yMiA6EI7
qLaPegs4oPk1iENub+51JOQBskwonsVPF5TJE0cvDStiSsv3zsmnH8rSS3NcspzNqa964ZyWIS9W
GpC2QxYziV9IXkcAb25hrO19s0obm/q0EZzVkluG0Idjq4dhaLUQDfBJf8CJ27MDwBme8AK32U6D
N9BzNbM8VJww8CXaa/Ejx+ixop2gCA5r09oY1KV26ZLxS3WPZBlKkRzt9k3rSt6kg+HhKzcY+IeZ
71ofFojLm6lfxi8TYF4Rej0LStjKYnzqSMKyQ18ZWXGcLLPYOb1OxRe5pm1zxL2RfKVA0A2MEGPl
NCtc3gcYSbS9Rs8TEZJn6995Xuk9C6cRLxo840eSVBt7u8zTT0QCcJ4pEgQUqDkS93mhjMKiW+dd
AnwNosQpmBhE0pcu6VusHEu+W4OdvSnHUC/J7gcNxyoHAZuWlm8AH91MtZ+gBnlkpruNF46pFJi9
1YP08UvqjpOax/pTyYWugSg5sJTT1u6uJjvI2oMxpuN1T9YeXp+luWYs4ajYWo18PrOmkjzUYZ8m
0cFS8ml2yw55yQgWPCT8t3sCGoqCp7IlYNPOqQtK6W0jccwj+6/AXp9Sgoqy7B+bZAsCEBncBJTq
rMSx8NtchbWYnPSknUHd2wLZcjCOu7RI8bBGrMwIbX2taTApuig3usbtBKXO01ukbcRqlA/IF0P4
6KhByCrK/Y+GSZcV6a1GLrzMrf2ZoPeWWXYw+0TGmkZmhjOxFPeL9p0upo21VTFg6iWLuroOLjmp
aW6EJGnSkVct0+sIWInIhnEyPzQVKjEupPBkoVbcm1eg8sz0PJEnN4TWJMrjHnJTHQTEWSL/ynpU
1zW5XfyEwxnVZz7xNi8qdQ5ODu/v4vQe76GRIvuAwsDLNCXL3nWPEQu9TbtkRPrgGsMOOJHpHs6r
8nkyoEw5qEc2vlqcyIBAJTHT+ZEz4YAu28zqyxwMcgN5iEQtHIsRMuKoslUcBhxp27HPR2Qmdur4
FiRPmUYplw+wst0hQnIH7pUYUJSv3gzaVQVCi4xswkUQ5h4uRDPDU+UcqQ9eZw4nk7ASwhy7okhY
tBLLj6x6Rk84ZZtzxO6jHrNWO8iXOES5R5BUGFZ6R4GZ7h13+VGarXzjuLGuLBXj9s0eXefKMt3F
ZONL3TcHZMPnvrD6b2ltg+OcbMJVQpj4zg/6x6isRzsFDU8vxiPUZrb099lbdsl4P3RfwEnghANk
TtZTnvov7Fst1seS+/QEOLZ9ZMpheLd+b6uXUdYJ+Uogyh8qrynf6GwkJdy4bKSU7oZBR4NJ+GLY
efvOLxa/b0PZmT2yNpU3DTN24X/bEkVTpsAGHA3kMruArFtEd9ZopOo4+an9VSJsfh583YPE8RA/
3W4+SafHIjHXd08yvj+YY0W/SfSTnM9lX1b5w5DTLUQLmfVtJL3Bs845fGTuaJbZaJylapyILNCC
CRfP74O1of0Mdemqn007aHQTrqSOWFJCMQ5Tm+XZoUByRB5kWbQva8c0J8y3cfmk+hG9mZYedcPo
cAw9T97okTE1O44XLUsBiH8hWSC05ylgVZiYMdD5I6oxdJ3O2vFMlnej7UpU7NuZSqLZyfkREWTN
o6891Elm79Y6HM2k/MBGZ+kjkaPOehS505ItrlwfvGSwYDO09k1dw6nkhdtipYofavd+3XzfPlc2
vQ9uIpwjgaC9c9BrS1InXT2abkPu2d+ZNvQmMF2wN/AAlN1HTVsBw+6ynBJzIDoyMgHeFmiqt9I/
szRPb37dAHg3VqehAjd2i2CKCx6I6NKAcXWSTn1uu7b9YSeG+YzlCvS3q7OZi0kDC5nc0L2wYk53
1uQ5I2f5Co9fwQL9U2Ju/WqtsqUQqBaRntaag08MIdR8S5wU8DuGRPwRcNv0rdP5BpCIMuhcsl33
5gkU0pzfx9hy5X3ZSXJxaALT7yIpMz3na0mkxCpk+iZl0z0ElajxmMo5eVzLRq7AoJfiIViKXaUT
NHgdZTkFR9uc6jtRrvVwLMgRw0FgJ/4LwX4rT/EgOx9j7n7+NPA5+sfWTYYspnm/UdF4hO4dOVcl
N5kB0/DgpClM3aIm1iWh0dohwreyn3D8kWg1lkBcuwSV+kT0EyJgjMXiPSHqmYhZvoT2qGj+pTGZ
SAgLJXmqD5R+0P8DCfA489P6s+GKNYnUZJYvOWgJaDwkIhJHu0y1dxhzgWRyKTt2fdaH5VhJs/zG
uHlvI+HBaz7snpTbsBq85Av5u0QzEJAru6+Tsrckhq1Ak5k1Mkgf2skxqks7i/mHdPT43ezspcRa
kvX6iqRKzglAiUVwJNrWvLelB5GgNOfBiB3dlkvUAaHlkEPH4rZnhYBd0un17Nlajjc2O/NnA0Qf
0mgKlYuc9TSybPT2tz1QjbyzLqFnK1yffFKDLPUoMVb/vnCV80SoqfXNoA1GL2nxxNcMqrdzgOiS
+ycX4j/tDdNTP7vGrQnQ3VZxu7BVSKRo0joz0K4U1nLXv05X3Q002xX16Ujb9kcQbHhwLJSaN0Io
L4G5g6iNw/tWfk3nvlh4ktqGzr5uGea0HUx/+DR5CdCmAMCOWHP1yLVD5+bvXHtInr1vtuO5RTd/
Jdyq+144RpazgjI3YL2cwQfWPtfnaK+l0xwa2uUdxW5i5tcrvTPoFpuXfzHJUgWtXBEkcKjdgefX
S4bxHkTE+r64Nmm1nQx4cClCcwTZk8B/IRjUgv431h7riGX/gMSdT1GhhuWu6iQgPCORc88W0CLM
6kphPslMU1ck9oYCTKwZDCSZclscJEvGFE+MMldE29DAL0zYnPtZjtPAMVVOdDpmuoqx2/t0ByTt
GiumalBOiI9b+ryVDHi8obfgE/zRNCHSkKY9ElnduNfK7XO87sGWmpdx8J070h6Reu53NcUVW23U
jYoIZa+SNJ1TBsIzYyHl3MxLNTIuapxN3EtBSm2MvgTk81yuPMtV31pGbAqf51X2IvFPWcaIEqpw
krAwNUs5x2qoaIsHLf2YsPVbUkyTgn7GjcvDSgFpsTHelvREBfK+It+i2p2aL7XvohVWsCRzCJuy
f6QSEW1MoUnd5a1T9VJ1nAjiYnWS/TDtenlMbvCEAGwjY+Jhtroct7OrXPBV2YoQvlzSwApVh4Am
rpYuqaOtpDFAJp+ztbgCZveHyVmNo3ZS5uZB1Ay5Qj3T7TokQI1/BsHq+qfR43+EfdvjnZX7IX3i
WHpLVguRGwnyIpYtHKkDGeuTrE4N048+mgJw1bpUrr6MmSXuaZvUNNOAJ5ByYsgE41qXZz/s7S9X
ONNAoHQ9R2pcAoPrH4xs6c2D2Rbonce+Xz/x2ALFNu2R3RgDelYdYR8m93kl7TsDgv/XiTnABuDc
aIgGKUrFkS5Z0NpWGzXQwawKt40cHrndCME46kgWnIBoZq3Jk1MlQX8KOnJYWL5Jqwi9VHJmNTjY
Yt6Wi3fkhEwDB5KfLa6ofz3z1Ey5kX0y6GWP33KDOuyo5Erar6gTH6syAuakvCehxe1PVPn051sa
nvX1nBkMPqHs+CWH3KpFQLlyHjti5Oa57JT9mc1ytJgFdGy0Te4aw5FBflWcIZDre5ykWt+Z5rD0
T/DTyXxoWbbcME296Q01AA3kjQmY5lBc+eaK9LEk7KJie7aPAPE9P95aLY/U+Yt5cI2q5u5oxPiE
YCl/H9o8pyNb0akNu26Yb2juU6ZqJ6ifaxwSmE6LNb21U1upvY7NxHFgIIBr3QQMAKqgwb+9LrAf
QulsKIQXzm6wyYugSliLLJT3Jrkky1lmdeLuDrf6i8kiz9HCR+NCZ39yv/Rq0hVDg9wYD5PV0pIw
inrsL7xy9SWYhIHwdaANoZD8/wzWtnxbciR1KM4r/S1wtOq/c3xBh3UkN8Kxv7QsVjXkd4veMWFT
Y11XceUG7BDEyghiYSpYHYegaPv1irZYq+Pe1cwOE6+p8O8AsMdYsSgWCAkVZA2BsfrTz67OMta2
oafnKssmTT4xhchGDlNz/zHbHsuHyLwuRaacuPZphttAF3AKSALvgmRzYHUWNgpznZo0kYPcj40e
3VJcsFE+NzhmaHZtArl64DVD6BhF9QpkamginuR2wHyeeTIONrPLDx37w/a85qZcQE/57L5FZ5Rb
JPzKwL1guiq7anvGkNFI9ZPRtnUJyMFOb2AlrbQUFzVjrvGp8urYE4PpEqmeFYlzpiEzdcTLpNRW
H0Ew6u1VpWbeXwj5hmmApoCeKQW6pTi3k7Fxn3eFrkPD49nYO9QVNuCgT2i2TltNE6wfGmnx3OqW
zAzpsqs4TSu2o4lvKsMegIv4ap71gsCiLoNjotjLGBHZuFG70uW0QLzXkB0qEbQtbJN50xf+0TBK
9qvFw0bn0A3hi1vBrIRDZrf7Kj1tZH05GaasykxHjjIt8/IDAxyfR0+5w3fyP4Jnsc0Jh0Eh1+lg
Yuq1D9VqOzgHAH7EYuw0rcWGHLzIpM0LRHtnNzPLNseViAl6+ISYLIxPnab352vhTKxvczCq7WTq
vAiuSAG0brd1tEKv8Crz2HSFSzBZ+R/Uncly3Fq6nV+lwnMo0G9gYA8SQLZkJluR0gRBUST6vsdr
+RH8Yv6gc8pXTKnIq2t7UBE1qRAPNxOJ3f3/Wt8iS3yjxktu68J0IEchhPzCBTKm8t7VarRBbYf7
gip1Md+XQRLF27AwNeJrFJIdqTfzXo67KknN50IU9rNStQM+AuQKA5nmQirMSy4NJES1yBYqwqJk
kd0blPfDKxI60vLVynXQeM0QZ8chpfq/6ymVpquIuFTTa3URnqgtNa1HAUUKKB1SqAtAsKRd/hlt
/FBQH58bsUulIJKvfc6wxi5V+lbfsJnL5jqqUQ54o2JR7yfchKauHgFsu1ACjTP8TGFL3mg0E8PT
WEe67YW6qMpHlT0xv9IkG4OQMaL6cKhZUP4j7qD6SxL2/0HbfCpf8tu2fnlpL5/KfwPxsolg6l9r
l70gKtviZ+ny8vN/KZc18xMKUYsEcMCAGjpANGvDS9MSIwhTwTYW1bm2BKzJBiKwvxMGNWIEgdKR
u0xQucpP8R/9zbRXlU+kwCsaaYWAGBCIiT9RLp+JfVWd3wHFU0dWbGkq4si3OjNLmgplAQM5cELo
RmnbrEj3ZYXAg3VAJxSjiu5+ejK/kRefCSL/GhHerMKoGn/+mR+5JC45RKKEMUJYB00uNhl5d+8P
8cPl8ZPM8+8x4M7J6PVsoZ5JE011bkk/sQKndOPd3Dmp6pqv/j7aRqvTuHrhk8J5eq5Xe7aqj7R0
iwr7bGwkmAjO+fZo5/1Asf0kUZxSpYRUvISd1s9hcyISh8ZUyem55Fghubp8zGjMZ9PrB5/5l3ER
CvKWGTI+Bry95xJFhKacl2TGzVs6qX6xoYZwJHDkYGqeoZGVGJfXampsLPMDc/Qv0kHC1+mswfUF
EWmiInz7CrWWRO14UhOn0IEgjD07hyZKj6PJXaFpCHgU3/jgC/7lrWVIgjlVHjEUQ3WxCfwsA416
APZBx5BNOX1rxrHfC9pvXPaI3ZLFfW3r9k2TgYR6/xn/Zlgu36hPMWpD91TPhpXHnlNkFIfEiAUk
0g6K+i0B0uVxMt4NyQBIb68PQnp+f9RfJoylLwpzRMuG+iNy9O2HrRQOwMmEPRRwaYOsigrbw5Ra
nHLfH+dM48oZmR4ti41qarS/YfS/HQe/4lJ1zNnNG1J9CmU9Ijop5PwwACF5f6gzdStDcXiG64R4
3jBZE89eGTPokTLDS3dy0VK8O47Y9vT5g0F+fW7LIJhC0FuCtvghef1pInKCTQsFvrQT1dGaNqjv
NMPYfyAM/u0nMeA7gtSwNeP8oZEIFdcdrXynhgCylnqyKce5fKJOGrp//sxQ6bKTgA1FrXv29QSx
jcWkm3gNQgR1hCG0BQF2lvTBB/rdU9MJZjDQyPMeLBvPz1NLFDHRCSWW60AN74RR31Zp+cEQZ9kU
4sfXrzOLAG7w1fzCcpcGWsfyyDfTN0qNjV9Tr9AkFls6HbeznLm0yuzEnZSux1xnJ9vaBjyn5p18
o9a9osLSNAjiXBgq7z/i33x2JhmPl7gDFWbi2SNGOdnMslxRGptzQTwfFYw1KGH/5v1hfvPOYDbj
vcTQRFlhCRb++RFnkqIFTQD3cKbQrUL5bqR0pdcf2YV+3QUxb3BOYHvHxAOm+2ycVi4VYlbgoGrj
8K22xbgO2vhOtlPDlROSy1S5eCFcy/wCYYgrdgFdYQWiq9nTUE4uaH1FWz0ejV2ll04nOu217WAM
DpR33Jne7Pf3n8qv24ihEVe8iNA1wNva2Ytn0v1MCXbhqUy36fhd+EfK8NeTdv/+MD/23zf7M09F
1Q0F0gYeJ6bt26ev2HNv07tOHKM3913ZD+uhykiiLPxYchDykqFcNxCKsRWPyP60sd52Cfn0tEap
fcMVND1yLD9Ye3/dWTgaEtayHPosVZzvLFnZUEDrGvZQKXAswtiuRrt/wt/VGbs2G6RtXikf4YB+
8xpqmm3zDuIz4LGfPQhTynJ2FYAZlS48snXJvI3yvV+0H3g2zmcVDmj2aJZIdk5CgM4PRDj0VaXL
+GIRrksnOyS0oRvU5oNRznev81GWv+Kn1X5OCl+j08fcLRZhIRmRTlrM5oEiWuWlWd198I2dP73z
8ZZ//2m8ULajoO/5VEZ9qSuHufqs/Ok68WMIRDzg5zntUx1+OwTRsSi6bYaw0wszn1eZFaE5+Ci6
RlmWgZ8nBMOgOzOZD7au4po+WyZI1e6SOJeZEAb+/EaTzE3ql+OXXoT9UZbr5qlpGnkdEfg3ZuNV
o7BqUfYiLvj9mXm+APz4Oxav5jIPtF8+7phOSt5YiKODJtz0Oapay+9Yl4isbVW592K7+OCd+bGg
//LROYiwSnJPBiD39glbwDhJXKUXooNq3FCx8a8z5CArYtIBbUZ9fOs3tuFOCUjYSsMRqUnqGubn
FV3zpZJ2pFyy1cQ1yOXqrq384/tP5DfvGLQSCHmse3h25LN3zJh17kY6seIUTppnydKSdWE3bIW+
TxLx/91Yy/z66X2uLGJb1ZhlcaIINsnad3Oy12NUfPCRlnf2lyf+00c6e+KymQ3hMHNyRzVoXQR5
uUfxjKpIP012dDMRmgiisnsSdfERgOA3yxCoouXmzFmNs/vZyHOUtIak1bzmptShizWTQ61aHy12
v84mthUo+SAI8CSjPTx7jkvvow0ilWMN1X/wMNl24tpHyqbsID1Y13FwT0Dv1vbzfd+FGwJoP1iY
ztDyAremhnHXlJf0L0Em1dlKGNBBHWdLr50xCL6LVj+mWnorFzJN9Sw8KXWLsEqFJIM0vfZ3f/gW
nY199saShGxji+iXFu4zkraVKkWr0bI+eFcXbOTbt+hsmLOHrFAqqwbKCFRrJw81zVZI0VNLiWUF
1XxP4LiX9NOuSrudJiR91ec5HfOm37z/YZc35s27vPwVhNYQUKEvfPWzNyoRVUMmOl91m8RXVdjv
IwkmlBLf0ofzkIX98QLJeMs6gAuetdI853Bbwp8SDUyBE0LVZcnYgP11Td4pshjGvvivPGQBWtzg
dcbuZC8Fh59WhFDq+6YJ+C6rwd6GZbQPjf66saM9aN1rJbYvaQiWK4XA1TLyaXxMyNKn+qM1+vxk
tLzNQpcx0AqBKPH8ZJREYuiGliSYOQTRe0dSNWvUTADsSUoqvf6ca4D0bxFwFdV6THt6zu9/yb8s
G1yEwZuyYFDO4aGeHUvzZiRXpOVQiJLsgqcc4PYM/7CCsly22YCQoVDQoBx4tgMXuFVIkZaJeR/T
L4bRLYXoK6u1b0y5eGyhOP8XPtJPwy2z66cvdkhCbQ6DuIY7tTSokmo/9t3t+2MsM/Bsbrz5SGeP
bbQQOlnKTJ1fdPCQwZIOufB6n9nImvDBB1Lwxp6Px8VY4/BC6Uuj6nY+N2ABk1GX4YGpzUrGFDCB
aDY6Rapfu9mcAKOmkiVhbpUS30MQWtwWXD0BtpidodHs8kucnGkTo2rHpVKerMDvwocwsIwU85uS
kxw59T+6pxOgNnUW9OaxXTxOuYwjfpbn5GvTVH7omkg2TwM9an8VlT5EuSmOyT1X0Ewhh6rqK0vg
ZH0BeayefLmvk3sEfIHCstHNNMrtGxGj8W8EwhBoGNn1oIawtyK1gdhu9n3Uo5VNBazmoSmua1q1
Dt1LE4zm3I+f5UHtOZPM1nTSZboPo6kZnlyp/mvEzvoYpEF5qRaKOMbCoKOWtOVWT5JXw2hmfdck
o41ms1cUqOHhHFQol+iqtLUuJ96UBoG5mVTuiE7Ogb7a+LnGFYlEj6c0seo13Vh1T2y0GMBGySHV
zybsH+USLviq8fMLXzVBcRtWOdf7vo20q6SN16nahofB8P19pSSQIckc4gJamw+ylMz11pgU+UJW
cv0aaqEGoGu+NZOiPVbEkO5wQTaqm9TWuln0vFWc+zulQTLtq0XoDUMetlup8IvhW2OkAKkxxgzI
tfTWzbRInBA8g7nGGNJ5mZGR+MdX6iqTNHe32JHUe6QpDfKFOcLmNmJIp5Vj5UTBJKW8Sio148Fl
XltIHeKQmuY23sDwCtrOHi55S8AIBmRLrjZZmYhHs0ib11puNW/q60ulCVRHAFML5am6ysC0rXg1
oQmn46tlZhzx6UQjxQ1z2nWknpfGtFdlQn5osJrfy2wKY8fMQW3Fc+pK0WB6YhYlYX96oB2rTE2u
FCHJ13xf7WmM0FNe2tX8zZCR78p8aeQvBCnPGXx9scL0Q0RB/qr1I+GasXVVLIWlggTsIEa7ifpU
dfJK1h+SZv4maBh9iVMtv1CaofT8fPkDo6Tc9ai8d1EhZnrggbRTS/W1hG5mOBie0TYnkYeEcdUJ
eyWlyX0Msm9llsXO6rEthZ1+44cvsO2sfCUHk/Q4AkKfEOwAxE1QUU7a3azV9P/mqdyLMusdfkja
EhY27Otlx5dm3zqU/Kjhl516wuE2cT0pJlyoYeGRvaisY6U/mWx1qMImZTtkXO7T4YCCw5tT+S7V
Kuw9TLsAMdhS98LGUGlj9JUYsmjVGBmCOr961sClexWKpEtbUeY9Z6fklDLDvg8j7iQHX4q+9+uv
xFgfqMwpwJvbPLAfxTjBoc5OaTvfZ8aCe8KRNtwT5C3n16oVjoVnDcCj8zTqtmFjI+iXkjy5HSQ6
NitZqdTbTn7VZzV1ZatzzdAmiDv8MqvqUyDxmo2Li4Y+s+zy1bd3eHLwPZN7fd/4euQqdEY9iuRh
sm9Z2yoI7xhwq3UH9u0Z/yA9RVITdhlNQ+EFI93mRLlEcegFabuaQpI4Att4EX10QOuxz8MAAmrp
zW3DBEp0Dyn6mHl9atBTllVY2ppSZHhVi89Bn5YuEUTqSqEFqwxx7UVZk3GVxTk3DzO9dSIUrMbL
YWqGGdR+2f5qdOp6wlnVskOkc7TucaL2cfcwisSV44jhYjdV0vY7EvSm4Jaypb1OX7X0yM/Ylt02
1sYVmvsVNs1V0/suO8GqL4oBKWhpag/VoIxunje0RMEpmqnc7+Up2HPbrblmzq+m1dJRLeHtpeJz
W479MTZZFgIT+xr65rFcQ7tVvil43jkFqCeJ92IPeGO+lBPNrNZRrA0qUlpuTn3QNc9NXD1bgXE9
y2m6JWcctinitepU6qgveymG6mnm1i0Mf4v3TA9PMSqFYmWRP7juar+6we02833jZMVtr8rY39Ml
oF1PvqFQ8uku+9+tBulhBp3hs5wH6XbWwkta6xekHXwGCvKIcRvjHn6GwLKuSPYdPdFo22Caqysj
6aubShIaysqR5TWXhginEYITBDvoyncG+uBsX0+jfp3ZVAiV0QdAENoV2nnB/jCn/kObox3wLfxw
XpZXw7hHxJ6j/w82/sj09lFdvOpZ2cnIrKIpvMvbfLrCtzRuMP1LF4GZ+uZmbjJxaHEMSu4E7Is4
1Uy/THV1z5QLLiyrkNya+GhUYAhJY0KjWitbwYl8brrxQe5Hs9zTUdC9rh/8Z1ugmVn5I4Els2Fc
pRqmo5EV1R2S8hjBQUE7vaSEIDfWFBcNyt7CAJPWpdfmOSq7TAf+ho4Y/d02QkeD/af2Dep/nVU4
JoePh5hMBHBpKAD1mybQtBe0JpxxyqHzOMQiPTEvNTm8pEayafwGZ87gzEvmxzHqj1FDTa9EXB+n
YbFLUx2hF/pkxAqxWd3UE3LNFP21sZK1KGPeWPEjmqAp3TfhOCkr3UAEQwQMdufJHlMmNFMUca9a
72qo04FWf7bHxNiTzqGtOjmHZGflWDIOY2DMRE+DruBlhu/aNjKKqYlSDoVScxWG8xbp33xnIdTn
A5LKdT/XQ0/RqWY0p7HM3LMDMW9JgxEooJRnFIf5c1Ng0HSwLz+yUj1RhS6pmrcA7u3Rnq4DNKPb
2cyqYyr1sXAbX8aYhLNTO0pammGeCsYJ+YedDEhopkRdjbGF12FCYM29USouRzHJLolDMWrvuhhW
WR/j8LKxKBZUErC3ykYdbdVKdADaAxuD5lxZX6u6hG1pGzOkxcAYA1dtrAH7gZIrndtHdoVgyCge
7Hx04th8bERpuloqCWy2/XjRqtLOKKvbEUHo1wg19CbV52pdkkkkeHrD4LXEUR4zM5tI1hDZKpLt
B4w31SUKm+1I7E/oEneRbURJRhI/FZyUsQDZIFipJQ3boNL72bxSieJYy3l23xgx7Y5qgHU7VXZ8
2WZRgfY6CB6hyHNAQQfOGppV2Pxz6AyqMX/RSdzJx8aKIYRoRDAR7KWhlqWD3xdX7WC1F34yxs/Z
4qGTCTWxqBmN177ub0RfHBSjrW6KMIjcidu624Y6iQhdGF4Q74K+UCbwAy6uRwrqlzrudrAF6tCr
kmu0eHd5mTcn2xcPmQSpNshRvxllQ2lwNOh4U52UdDwgj8HMUzmkTY+tkv2BhN7ZPzaJLrb63J/s
LLy1gC252dRxPuyTXkY4Z2Y3msIZd4X2H4EfZ2BpRfDfTUwOCQkJkrzXp6I+WGrYPKbTeBOkyrXm
jw/ShImP6KFgm6YsOWnrGVpeRPzGwHwCS6z1nl9rWgbjX4mvtGiJiPF39az3VzhJyBFF1Y2GHC5m
/W0IcyKKfKu+Qd8sn6omb52hmcu7bi4Pk9QTBVMM5U0U2T2+CCJpkhamZFEmrzPiG1DB4yPuabxv
KJwjhMD659DA2YAZ+0l00UuWzeNFqI5B6dmR4e9r0V1GsTpAMuBDwJ+R12ESfda0onDrpMvcYQRO
7Pe4LlHhHYhSMU5BGqsbA989rhqO480UHQNZvmhrdZGwsbGJZritiPxx42hEBI482gX78GRi2jB7
2Nq1MKkW4Cs5ZZ21N6PEI1Vlze3UMWlm6x0WJTguwkN9DC+HyJxtX9j92kShuwU9BbvXsmoipQRh
XgPLgCuV8zIfnSI0ryZsEn2iVpcCXRO9HIy0qJqydkNOe+0MJUmdjkrvtz9oBm4OZyR3zhyB0KZK
+zrGBRVflNCIveEVZ5tEa6fAEVxKnrsA6vZgDIu4KwRu7XMSgg37zVQXka0fkL0TNje2XXzNqyn0
gPzPGdl+NRnCkzy1TIAw2dWd0l1WJYessG3Hk13ngWsZ+BTJIjAxVMJzS9wokQM6ZBQMIbCHvVcq
5ho5fb3VI9ZTMdZ15Yw4Vl5VNJu7eixh38ZVrLNtCpKG0Jfj6LJrKlNVVHi4qDByzW3sKVHzLZ/o
eLZ+9JCg6CWdhxPVRIrTQuztS7TQnb5VRZC4dDK46yHN/5zjGyJOSjoGY/JaQBm8js02T9faYKen
KGKb3LYso6ETYTOb8d9Qh3HNoSoCl4mTP82DbePbF5ofHIA9lPnFSBzQjBq20vJsmxiRfWP7i0aD
O2YwooWzyGHDnpclW3voauLsRZVXYgXSf2wv8YQJ+lT+aLeuXSb8bSCBEvOmpnyjrWm59MDVJtne
Me2n8DCKvM6udMXMfUci22zYQkqxMJzGreSGKE09cCHa9BDVBKo6gTHwBwBhQAoe0IEtW0uskjZH
Nx8ABvMfcOb20Qbc9QD8A3FxvdI6UT5Vpl8HK4goOccjjBD3U4Pr2xvGabqnwJ9oG/BW9kugJn3r
9rooL/pYC69Ek7a3thl0XzoVT4cXzFM4XpRxP+z5SUX6OgR4OIjhrK3PYTb3kzMV6ah9I2/AvuLa
UbAql7GmnTiQCMCrHYH1MHfQiPuRNFmfeynI/VNY9g22wnIU0UXc4Qg8QsKSDZfliWQxGbwzW1J7
URahsh3r4WbIi3kn4YHms9QvdZsAlDdy0H9lxkUL1aZRa/ssySv7AXBW1x2oR6e5I5WavUkSw95E
nMcgQ84Q6Knw5Cu1NILEY/MGtqUmoDL0dsBfrTwNSnzIJaV1/bxSAetLxAsBkuiT56EO6vtIGcKL
ssYPGNCaYRnETkIhu9VHvCyaMZAf4N9J9m1EACB5dVzEMXqzFJSm77CTrNn4yj48FnhoYv0lCqrb
Ol5r/p5Ib/WCq3mwZzftce9xi5U3inxtJFyLR9gXo5fVmiBbcHYNwwkWDliKlNb1QxW+ttHBElIj
6wIAmVWt8xa6rqXNOTab5oix9KBFhlfK00GrH3TxdZptZ66VaO1rU3HEbqel13Wtmv42xs/cObiC
AuPYklJ2vVjRxHzFgMXjoCrleujjr0nMcT+YFa5al7P/UFsuUUMwzQ9T08GcjA1KdHFdrcNY/0bB
Q3IACunRCvv/RdlEF2Elt5dEvuCPWZUST8kc2m6l+DWpQCNxYkkkb/pxll8a2gbdKjJmXzgaEV53
KXcBA8eKPdGR6uuDTDjjDVTD6jPWhPvyQMxLfYEcldxAzP0Wc8qJuW9LZJqqWotdG/xLA75X9kB8
HfE4BjnLuWkDZPOHUFmncoLk3zShPyMddbmxE7XAYS+UvqlQFsx8bBdDjSOzyOYzWWJ5CYEqx/+m
eEOfm6zuaelEfeQQwbbsPSuhpUjH6VHuDMAFqRfhl5Poq0WYHpMgIpo5N8PrSc40aa3XRdheZoa0
D1X1qz1P47MI0sQF1U7KTjBoWEV5IbncAHp4yhOJoguGwGFVU5DPL6wEmDkwaZIQVeYcDgk8dIWc
Ts0xgNBGQUcj/akJZf5gDm6p11VCv2un8ZB08BEWjtqXMZF3ovYHjnA6xlevCHjjj9KE0r/qwrsK
lRmh00J/aYCUZ6J5INFHlbdZ1oaCklVoQiCdkqOS59oqX2LOEubJHWfS4AYr/NpITbJz/NA3dqpC
CWoeZO1kTUv+BgrfilDrKuvHO0ghEON1IqciZYkFbETjyUF7B3amNL9ByfAv4sVIPcy4/zR2Zked
Ybjqq6xhvSPzQuS+tMO0dZnAmsbhVe+Hoj/29bRU3ux9J5XlsZN1Ly8AX06dtXCj27kvA7eTDKhy
q2LAUcSLYyQXgvDIFqCexCs158ZlWdUd/Ya+fFJ8gOrOxEl7L/JMpZ4AeX4pJoyEVvbpeOrzhFXR
imbuYaJ4TdMwja9zFPS3NgA9hODN3ESEcUoPRRKHF6Mk5PyU5DIoW+zL/q6zqlrFv6d2cNGEX3fz
vjca+QIMByVR3y8aXLw19meRYtBOeg6464TqRQG/O8nvyOoadnNohg9FqMX5RROqJChZSVqpXmBC
xjtNuP7jzaxOYtorZXDH8WmSPDyYOMT0cdRfZRyFgweppHF7CTQ74KZyh+uwffZ1c7hr2PS/p3Kd
SJu0wDJk4LnhuIvxiVWvPaVxDIBeLtsj2EQFM0AwX/iVZMmeDRt268/YUR0/QSBvEqykajvLshRv
Wjhl1jpuxFiR9smikxk3ZStCf+S4BM5gqFZFV3IP/TIAnODOJelgXbg7NYLVfSV3AQIgZR36KMdH
WrYg4rrNbPo0tEO8rekWXBghCwFQQMrhV1oz59sk07TDJDfGacy4EinYFkAXQ5jbo+lP73A/k9bQ
GEqBC0nuLZ2bWRYbnlpNFOC3YyqXMHVWSa0SOvE0DAhnJKydabbqMduCzWLuT9s/ayjw4v0QM5nQ
cJFMibNulKLqxJ4V+OCatnYjCl8Tq7dp35GZ8v5A5w2nZSD6eaTIwSBGb3nWW1TBsth6T+eChkLr
iBjMEpmuD0loPnBdHYDgciUwer34oIlx3mj6Ma6BVJwOtayBuH7blQnRggdSitCtx1OzkcmiPkIL
KD+QPJz3LJdRjCUOGAUT0N3zxxi0UgvOkMcY6vjgc8UJMrVaz8LC2272u7aXP8oAPxcx/BhxaVsK
Qf8M3ezbz9WGPd7hgTZinp2k6WA3umPCyXr/SztvNy2D0BO1DYTPYtEEvx2EM2WOmG5RCUakyEbc
tzy7x3jGbvbnA8FfAEBLVUjT7LPmepmqeqYuGgyd6nEg+Zs4T+pj0uXVTeTHH3TTf/OpyGlSaH8q
CqrLc6laDE8GNB1MFL3nXsihY0FnFdBQQTC9/7F+kS3wAA1aykB6eIToBs4eoLxY0VCX8/Y92qfc
X5v1vZ95JdtCXlMpj9YWYFTSkN4f9jcfkEWOj4jKCUPA+QeMajsIZJ8bUdqEuRs2lfww+uAz8iQt
AKt8CLr9zRxDC4nPwTS4TqD6efuahJRn63TiNbGTgCSYWV7S9xTv/Q/1+0FM8OmIDFWC6N8OYsic
FIaIKSbwdMIuTwxXC3Hkvj/Kbx4dEGRUHuj3IOKfGzc6mqtAEXl0uXXK+pt8+E5cUp1+fn+UsxgT
ofJeMAyrIEYUG5vImaBDNv0sKWGUOmpKkyxOPjfR8AT/EMlOutfi+Ao9z1oD2Q7SyV+J2tomsXmh
gteg6HSv5jxmqdEnxy7sKzF8lPz224dgoRWlcy5QGZ6tLWGbNVXHeYHKk0IwMPQmt5/KfFcj0HE0
JEbb9x/HuXpp6S1D7yBhREErz3f79qtVBqHBlGKWwJLcAH51Uss6xiBBtG7aDlO7nsL6W5ukj+8P
++vH1BFKw7zlnWXGnyPgI3b/KhE1E7/MNuwcLs49x2jMG5iRH7y8vx1KN/A3MCttXAdvP+GYA67s
lxpFRkE4oR+E1ESpuWB/sA8tM+1nfYBY9DKIQtnobCz+51j0nEaX3ZSso1oVuzRoXRghdJZnb6iJ
YmqJTKk+FDpq52NycND0H3IdMnlYCN5+NriE+MsFO3un6BrOWiB4C4KHyw9Ncvm+UZIvTdFsAzoa
lcxNNaFep7U38WIfff8L/eXT6ybL7OIFw/tg/rKL9JLSTMki+DCwE0/adTHIDk3ClVZzQUu3+Ud+
mV/e22U8g1UCB4ngGHX23uLI5qUtSHNGCnvVHuZV5SL0e2j/UBAFeZ5TiopaFfWmZouz6ZiblA5M
bgwOhfB8hcNDOGiWbkpDuuMQGjmW2rvvP8hfjjNnI6pvv1I716xMpX3nmOl3mOJOn5KLQSqrLbXr
GHLa+6OdS+tQDoLGYMPC4LXEY5yf0VApVW0Af8Api26vmP5RazK35HZKYaQItupsr4NSWocE+fwY
+Y+Mlf+JOJh/o0xqk9n5rw2VbkF8QPT89MZSyX/xl6VSMhXCo8kHQc3JfYAdimXsL0/l8k+cXyw4
5jKqKk3WeWX+NlUqxifmGosa+8WipNOZln+bKvknFZ016vTFOscN44/iYH6cI/5jdVt07gZKd+xN
tmnhrzzXmtIgjsM2UipaBJm8BglDI5pCrQRsjbOUA1ayhWcK0godRjrl9ioMCKw0YFG6VZKJkg6n
bL0kebzX+0mqCMorr5R8VDeUD81+ZYP9e+V2K3crOymxHMldq2uuqNvYrZQhuABeOlUg6AL9Agd1
dxFb/fRQQhlS8QT32WezU9T7vMq6DfSXec89djz4Y0kgdV3WFKYqzjXeGM5HHCTV38r5P3qX/2Vu
0ZvA9VNPebOrX/6BR7j5x7rLvz+1UFv+DezCbGmLjn1RhS755wBteA3/9eu+RLD/w0mRFvCB32a3
//Y3/T0NeMc+KcSlADLHSIdpj+Xv72mw/BOrFf1o3nhODcsM+ec0kD8RecS7TkWe1Zpu3n9MA/kT
ErplaqGmI7qVGfIHqUjKjwX/p3lw/hCsZfn+SWloB0RpRZ0e77rsEOpwjpWXrCdiOp/gOUCunI6J
cNWBtqczzfcV/CrqiLVLqYHiH+0xjpUhnGFISbpXJFvxnIB8lHe2eVNVVyy/s00Jmim0FfODxWsu
vgNZcuixrKL2udKvFf3CD+56fxcCiRPkRjqK8RQtvcej1B2Jf63UQ2OierrQ46u+OaDj7Q+Sf5ij
E4mKlpU7qX9QOA2p0bGmGium2Znbo9BJdwjRynwT+db3bwabqJpTIb0keF87/VjPlN7sepX36zK9
zOIrvefyBNThQI3QpEJorBLNUaHwx1s69+HwpPZMPdSCCuHIcXeTTbchuid5JyUPyvy1T3YivPSb
bdbuzOlAcGPN7xnWZrmN042xhEv7yMM+Y1VAWQ9UqUhO47Qxo7VunEL7Qhm8OD005XYM99pwOfVX
sAUbatfhfu6/UJNOG8RXxIbGV7RcfW0r+m09P7pGsJXG/fK/Yj3rDyGhtMldOaC5ig9Zdpkbx1q/
rZpbP72Mw61kOHFCb9Cj5ZBXK5gZbbyZzH0tbVnR1OSyVNZquQEJ//9qb1yWpOcCWE4UhG3zP36s
G8FL4T61T2/+j0e8Qztddy/1dPPSdGn7z5d++cn/7D/+4+XHb7mbypf//t+ei45eCb8tYL36eRNT
VObov14I9k/l//qfv/4Hf813PJmfuINhjf3nNOe3fbIxasrEni3Tn3/4e5LrxidqwNTJOK3g70Kl
/n8muSp/Qkct2DVVomwW48+fTHLS498eq/n9NnUyFUs/N0SZutnbSZ7Ta+tIRcmvuHSpB9zgNNQx
zMD3k8d1MZJ7Lkb6H1073BNLeASn5U+b+oseFSDozR29lotOfgK5BeqkeynHbljZYbpqzH2SRWsw
3fiDwbwv0V5+dG2rPjctQSKunNBfHiUOYE2GSEs2fFZYQVZjNiyHz/hJj00KybMUeUNQs+pQZqGH
ltHonEEJWjjRnNShd5A+0veb3TxWv2Nkz5Az1SaM2lMDV5Tki+d2ruV1NqHRnDVBZnp5y32scTq2
Uqetbc21B/XBKqZnXc30rZ0IeggUv72m6NOHJs6zS9AmiNPqdpNcxVcEDG2B61/Qng5AO1k0Iez5
0CfBjZTO1kYMkBfyWkHvl4ySNyMDqWTgU+jRrFX2bLNKiGEPGUqou0m3HVtbc0Fx0LpYk/7cJXm5
zkIAsICuR2/Uptwx4Dv6vhcEKDkkyaVvT9AxEhPsjW4BFAQpYGw7ce8A+teQXY5kFUcjGbuQgZRt
rqTwX0SrvZZSXZ+CubNcX9L0RwinTxnRME4+tKqnDTl5IsHMvVjLvscNsoom8FWvrbUCPN8cbFQZ
SJJOI8vJew7J/lw8990INTyA5kmMRbNvpip1IauwFupkHqNKYJHN5egyG5rBQ42au7ZSozfrG+xW
aR2faGaIzTzqo5tIfXgR9XTnlDZ5DKqhgd2WfuuBFiOVTYs1RAhiB5ATrquar7zNLNtDtEr/yLBg
9xSWQafbxMgQwGF3g8mq9prhiysZNQgYrUk/5PoQfNEGQ3j/m7QzWY4bybr0q7T1HmaYh0VvIhCI
iaNEUaQ2MFGiADhmONwxPH1/yB7+FLMsZW29qFxUVQqKCIe733vP+c68kCGRFjAmOWxaMw5qkNI5
ENHEc3G9BIXrXxma+0w74Ms5JA8cVLaQAyub4CzrFGerlj6Ip9DZyb7O9mpaOKoEnEva/vMut80O
/TgdFYlqbYfMmEDvjFT4QvQNw/Oh17+yDsWFxMDJ5C2qv4+EDB3KKSVVSaJ+DIOksJJETySuWOWa
xugBnE31DHVb8NOGBgCasuCYLddWxNY6VXdUxSRMp3WeuK12TlWKFG8Ed0cDoOxfqtwCeQOdfa/M
UR5BmoxXJVFz+gKV/A6QuR0PYz7twfzDkS2hfDc+bFqdz+NeeBVJAwWGHIZ9cm8awIpnRBuHMWsd
sEwD82vdWXtY3el+yRhulVpkcZDpL83cbUNG59k3ppzZYwRYKmQTGWb/azna1nFGuwrLuPgVwJiO
R81Id/JQOJNfc0+mjbGHS1VwrajduzzgRXKbbIqzbKIaXiNUGaTS7YoCMBts3jDGg97fVm3l0ESC
T+oxEAXBj8rV1umWq8qINk8rTDAtZ9wQMDscsmw9MDgCt4iiAgRur8kthpmAmPv7ZHgoi8qgvWR8
3F1J+E0SmkNzsonZOtdqfcVERj6xGyE50cQxGDMp6CXzd2Sf3BaGTgYnbVcoUISd/6Ge/U87NxUP
xAcOD/oi2//+t+sZaSxlPzlD88Bg+VpHirEgOOUupHyuv6Q+kQit9SeH2F+24v+6E3LjpLVEQ5FO
M2cZY5YPTYKlIhKoW8zugeZmmB6s2XjJc8T7eSntq+r6bxWyVqSJDauyH5cbZ5qDQ522b5ZrWXu1
BK9NRVhuRh2+9/rIRm+Dji8YcQGAN/nMHopFQWbZhfj6BvZz6J3odz8SQcJtrsOZ1UOy2rvtnGEr
SP+Ef9n6ob9/OlrL8Bk83C+gWD56wpTtjsPqS/WgSZraG9j871oTfJUDzecPVsoPvY+t7evREwx8
wo5NvskPv95iBBHLO3AehlJ865slYaZ7yYo0LnREh9A5/u0i8vC/PsN/g3j60GKfkP/jv3/oDP7j
cR/a2tbK2FzMofNgFOLFFcuLkaexV86Xjkf/+6M+dNC3gQB1+3bVoSh3aRP+vi7ttAdjKHrjwbB2
DRKQ/91N4bbH7e4/fJT/8OdvXQAuRTxk+5V+//MFXymfRovHoRCPHJFfm0B++veP8I918Ff39P8+
4uOczZtVYWAuEhjlrK9KROeoWF5X9afh2sc1wFJjyoBEN9j8aYG9tTz/9gaj1OrhbxLtaGFIqu61
SkDeLykGsv+3PMKQB7GoaenZOKx4az/0hcHudQ7ysOJhIRClFm9L9hzo879/Zx/ba9tDIqau9NeZ
rtn02H//NNodMqhNbvbQCKinihmv+SCix6K6aZDqk7RIcgcal/T535/7cTnAS9ruyLxOJvUybIjf
H5s3U0dmCRUguNH0vaGy+/c//y90xd83BR7AuGDrBjHD20wPvz+gQH8Pcp1hyZwB3B9Bd9+SMGJx
hAVERJhkPtRL46KDBbE3QY7eg3B1vtmKQJ/RaF9w/zg7AL8IJ3vhPdZNrc+L6b+j6S4eipYfJIjG
4Ng4ZnCwtNdBh+HkkjmCHMEGD4G+4Fq0+oS1dGXoHLC0p/ehtojKdOWakOvonVrbm/6wP/3+CvBu
wfLwaTi7/JS0gz9OqEwjLYlnnKO7vjkCUjWrZCwP//7N/r4nbY9wsKbimNxcz5b9kRnCbgZ4fNQR
jYDd/HNY4bwiPvnDbvSnh3xYlWsNVjR1eAhjrIpUPQty3t4T8f/fR/mwCPGEVwICaXRnBwiF7lJ7
b5PypK7//pTfl/pf+x1Gyb+Qc3xdEA9+X4nCcdfF1XnxeWOTJsgZ+juxYNb496f8/stvP8e23pkD
2DbUqn9sFghQw9nqg+JhKs+Vd4raO6f9w/76+wf5P49go2bYj77R+/BBiMMZHKKSqKZIpuTS9Idf
459/POdxyLCPewod5o/kBdhhcx5NvXqYWkKaiKY0/rAn/OkB26L728YN58nAI8YDZhMrx64b//AB
mNVtu8rvuw5vxRZNjmmaTp69/RX+9gjhA6HKjD64D8DX7KsGsYcdlMVptPFQtHNHAhyX+xdbAAEd
OYePkxT46ew8StlQkFw2aMNuKW8z3evDLMiRAZ1TJF2R//Ck4z8IlXvbqDVALjDZryYWrb2CTunE
fVG456HV6U1AzUiJP9l3ZrFBuUnA2NOS7uNMemC9ewEATCnZ2mdku9Oh4Uu5U547P6heWecFdHS2
B+bya+5nAgqbTkyXgFCpw4AC5xSJcE6GSdFdn5wyzozhyzoPREHKmrgVZLV055k8r9OlXIk6ZFhD
MIjOx9gPu9cOg8iRTKp635kRf4LNTgWDuI7LjA54O/v5sjM9QxK1NqZfYezC4o+W/ugEbn4rK0xQ
vqPb+3A2+k9BaWI1hF7yzS+VJMmlS/MbP1z7Ly5+qtvcrf1L4GfDAeZsFJfNVCWFnbtvBacFONUG
X9+EU8KrwuCnTEciomVgxhmttsNM62KPSIykID800YxRmRiZMyVDuPyoi1LsZKNfg7x1Y8K3xkNU
2T601bw/DoUKN7zUJ9PuXrK8gXEtIUKLDsQbvqL5CoTKiAlQRKBgO7NO2r7im0rd7taURnMYfVzv
M8Fse4o0H19PHt22WGHw3+omGT2E/aoe+GsOS3/qs64jbDMYKS9d5hfZoE6tLvODxb2ByI8xwxFr
4OCJRiIrereswDPY1PNhFT7SR+YBYrbFaSWY1hqZjPaGKBPpFEDWDbPfIZckF6YW0dWqlHtjDZN5
M/j4pMrKWy8FCJWjl+ZF4uM7pCtkhjH4ZEMkhuxC910o75YaE2PoRudG99p+2gBdLBnlvgdUrpuV
cVDv5Au/NGGVnudwmC4LjLSbNZWYEXW0fgJs219V3Uy/MhW+6Zq2sFkOILYjTmAn7+aEL9q4H8dl
fSwnr9yHmZ+frCYqD2E7o/wkFYTfNHDuaXP4Z4ERLwG6hfV0Ixv7WU9QJbYOgnQyTFyZThbpaxDL
MwILK6h/bcKWXedNgvkRNmsEgv515nU7r9ZQXUozRz9fL925aXEIT2K1Ee+6XiIF3eeG5ftpVjO5
s7krncdBa39vqhC/gOGho0t1uqcPAbVx9cYEeZCxq0oZ7OQCjcDK7O+DazUEvYwFHYFOnhQeDf57
w6ZUFPWRjluGS5TMQqd10IiH9bILStTRa4ErbEGl0HjmY+uj0fbabKQdr9o7A5ziuXQxWITZQqQP
ELMz5ehyM+BiSfrOcs7YBjL+z74Zw+Zf43Xwi52/KALFOMeqGAs6jtLQna5RT+AYwDiRWNlg7tqh
wrzc0cjo8KMKv7YoEJfi0kvXj1W6XFKDdt/32v9Cw+TOGAv86mnR3vgkv96UDpbs0m3aBPU/jUBy
7ETzFE7kndY+JlmwkqqfioN2yp9cWD+Pjj8a7Jit+80msS4OpP4y+cQENU1qnd2cfJQcp9b9WuTp
qYBEhXRzkReU3QZNfJGfB/qncFfT7lgt/XirFjT0FYGn8YS8hGa7ndHMILLocejUj6UGZz8h/Hig
CeTGcF7cuHMwIZE15NyS9CrOztiaO9dR4qSAOx+mKiNaLA1yrICDjivfiwi1KOYO43GQwY8f2bys
0TC/G74nr2s4y0PHznoc8pHoOQc5usgXXk0d5bCq+/pQVXgqbUzDiUlVTdRU2T5YE6V4XTioF/wG
TrL21iTv+5+ky0U3kTCMi1OQo2cWOEZaq0WW3KYvyou+LZX5OjX4UfyiI+KrKorE01a2a+bmh61N
9PlIP0lqCNkfy6p8m0n9wGVXt49WP+n31cxLUjMVTnXTV/pJd724shP251GmJTMeq7vPWkrIqRTF
cYMMWThGDtAh5326GJ+9ydKnBuB7Qs5PcaZXZO7l1jUljjc65sSVHQzMZIkiY/ZuHYjawpmNPbQ3
otdiaQayTrP6vEQLLAV/zl6JpA0OfkvMYmorAsB9g4FIR5KBg+Bkt3qZulsmXZMW4xbIzO2cZKoO
2T7hx8HT1EHiRVssT9LeTr6ULW7vhROdbaMeXyyiJ6Bak8jLDs+RsFvG+YfZ02UNDbM9k9tWfo4A
OGIJrRaYl1ZqXtZ+Nu/G6qGlDSVopAbTD9y25lO50u8ZRO8e6bd+6s12TYho0YmVu+vOyqf3pnWm
3dQgIB9E3e5navZb8gAVW1gf7UOf+IxR5O9dJFjV/grcIW3ME2M9QpnI895zdpJpGjhvbSGzn7ae
jJi0ankfBqJ9E3LFbJD7RhEb9tzdBcKx2bG96lg7Wp6X3CY+wZrEdQ5NvjrF1UG14oea3do5DBKk
V0y8RvmIAX3hu5tEdoT4U3BjzoY+NkdVHGtbZFSr2tU7IrnXpNWgI1puB4egcciLH0PSkKIhOOJI
E4lZ5z/o4y0IwXv7Igz36zS01i2p5W8mHyKulaSRjDmdGByRDqQARY3kUEyd9rPr0lmGDMCx3TBD
Z3Dpj4+kvBDyMHrmHbnU1ZVYnJzwdW/B6b3W+FJdRaZCgFf2AtmefGDSUR7aFFg8a14+zpXCF0to
z51sOMrDEJtm7poZHhtT7h0HbWbQ6uKFNA9xrrHiJe2AqUF69je8btnV9NtwD0jdOBQpJFeLAnSn
ycyNe62Gg5bilyCs9XvuWe/T9p/Jw9cIQveSy5E4w8EIo1tocN8FcX+sBhJrKoJjsSf11TtzJeRZ
MuRldcwfrsi/4x8wvpMbZCfKDdXBKE37afHTcK+8ZuFfFct415UEEzSpnmIC4ogcc2vGwWM47YsI
nukEenOPzXWL+LLbgzR1FYdDww1D6uVBVeb3rG0F0aXZ8GY567tLMN25U8Csdq6xsSuyoLjOVVMc
/JoBw+TrN6cK+MzmxOaBGb7e26PilDT0dOdXGbT5hfN2we/bYF9sQyzr/v2ULXcOI5wRs8TgPg8Z
3muGBBjidgQ1YXbU7nzvLvg+UrIvjXp9HwxjpLMrwR9YDnwFaC1XLhttUqMMoYXhg0RqJ8K3ShMf
vh9syfaD3rvR2B9kNXXHsEP2pemWx9OA4QmPQ3mLPay5Y5zV7Oatieh6lZkMfcdgG7voNk0gfYxf
bjiqgVEw0SBFTB2QxbVIl0RFW6S441l7wrq/ke9WnRahyr0qfAYapaOORldHl370TQ5MJIxMCe2d
U5CKVBFjciRYCFt1leukAIPvCIJ/HZPUnVAo/9qmk3e0yDz6YkQN2eeoIc/lWKpzORR09TehnE9M
3k1uBHcDeYwYkFbCsIH/H9DcWc8F/AJeV8aJzIddeueiEflFofBkSLH4/NXm+ZIRF7vvezf8tIS0
8W3HmG+rilSt1h1/NFqmN5Na3Vucj999i1tXQeo4kY8rd4NiyNpTEVYK2sjUxmvndggLg/JACJZ3
ymp/fFvmJr2b7bC/yZeOoL66sz4NLndZi/1/S+I9i7l9ZNW5sSkjYoxCXT4Q26h2/tx+mXOgQY4c
bGKEjOHcDM7XLkScMNqzRYej+UUAF3Y6YjTyiD2IDom1BTXkCsGTu9xXvU9ajAtf2exI6smndDlb
xORJoL69/YzNaE1Qc1DBRIyy9pJZ6jUnqxyqhaOIQHU0HCU9pA9+padbnXnZLXvdctJ9ZZzIph8S
t2f+xH2wTayuUCxhsCJs/Ol4i/uKsNeh888loWlkh5hNQ5rcGPWfpHS8H3VTikPduTn1SaeeiB90
OTh7jfGpC59alsohJBAlYz12qMIp/8+tNF1yn/LlMoKbOkrJm9gTKnOB+/uzsTP/0DeMW1tQwkfZ
53ksNCnjXBQ8uCweSgOwanuXDIN4WW3uFxkeqbYDVz623a3A3wXfB+Cx1/dFMvfLW7kFFwrRLWg0
s3evDtfbSLLcxzYHIlJ4OSngXrmjPKmRInNrdFyNGg9vwG4ubaI3OpBBTLVyaAwkwn8Gj9Pfp6lm
sAWzY4q1cs2T6qPsh7POY+JgojtipGaC2qXiBJ9SvzHzW2/BcmU4KU116itwFqGTL88kp9qXHo9o
7Bqr2CEO7m+N1KBAXtz+Cj0qeqmw4H0xDAuHezDiJMkNozzalFlHBt3BocDd5+ULvt3Zn6fdmnol
fvjuNHAZ/4tvQ7UPjgFiPje2/IISs34WBP5R7hILrpl+JWybzdFz5BQ3MnXwdxT0Fyc4HNGKr3rM
lzQh1vUzhZfPiHmBf9XmS8E8NcpPCxGfZEhY0/dGNv6BTCt5vzZYXB1rEeeCWMbYtLIfWR99Zp5q
gPUDcJdOpX+qHOHd6qAXn3zWz9lP++zoEjZ45Eoq7rCEzHc9cWmJ5cyvBTQmvHJOesAtuxwjH+7G
SkbOQVs5mYLTxtjA974bMc9dSJSTceFzHzWXwLkdRosU1o54SN7co2+sYTwVVp0M7JIxZfljYWXT
mXiBYldhcbn65lwmWpI0xHZm3wQM4GGLZjhSiRF6JC7IuWDd8w6LTxgqSBgi92TVnIaO368X8+gC
xIWAQVbqiqMpKPA1tdFrlxfvRotzoO0871QbYcpUL/o21r3Gw+5+9REKnPqlsdAHRfJqO0h8wak8
U1gxUddcoPSYRwdbEkGKSRJTK+nA+zWFX2Kv3M99V0PywAS5d22oFlW4MW0KvpfGpfXYwshDm2CZ
iHd8xADrk1HYXMc8ToZsWKdbEWkawNKLLrr2/C8umX5HL3O8Y0GMyd7t2+mUKqwkopTRcY5I5oXR
QimAFfDLPNZ2TE49aRCT9ZMhf7nvUJfd1KJ6W1JvOOuSQBeHkPb7sc/mo1lO7ypQOIo7A9qAh/F5
Eu18zmoMkfnA/k4WbnNtnSA61fYwHbKFm5JcAs69VFA55W540SpwXwh7JimxsL1XO1LhGeAqLIgi
x5u4zuUPLIbbsqi/udrBGtw5d7wn/k1b2WViGuZ4sEcPhIvjdGQu+k4MPBSgDz5U4sPsOiZ6dExU
SMnmGpxETqMgdFXFsM8CwBV6LJmXaAViQuWa14XCeR5JDnODVUJ+UoRa6/E9JeYsLjvlx9JkZbhh
BqZNReqaTgqcp9WMMU48cWmzqUzCQsRuj/G0teTZ7Mkt5BXZF5N7dlXp3TtlWT8Z4ervu7F7LuHL
HNyGGMouXX20L4VIMO7zWYh3ogXVTluOkHvuhPXi5pkTT3DJD30gzd3agU1bmnQ5qMhUL+UwGAfy
nci4Mp3pSF/eThgeMNAI4Ase6XxFkARAC+xIrW/Pk1mOe3LMmyOxgzAURgoJbbPdEWLGDRUqyHZB
7Q/OKhERTKa30WvYtVubJ+uGG78N7ito1S9HehIYHBlVQ4V7VVrEJpVh7ePSdMtPreDuFIDSOObT
0hMytMijbKcG5giiab/XIaSnaDjUkR5v+QjNoZ/d6haTv3Uzp/P4XQjrFXXAuA9nMAoe8sE4mxDW
ChfrR58jxyPSiyo9zZYTDSsK9QJOCuu4volk3j21mWjvMSD9ai2KJqsnpN7XSIxIlxL3kSswRPIX
2NdgK3YN3dKDntrhzu4Y13lBJB+KQZbXyVVvKCoD9jeaJZVdlPfULwtiljC7K5a15BLE8iI+qGwT
WErRiTzb9pqNjF2mccttxvuJ0akXl8Cug5cogwkyrs5yGOYZDCMcD7QgTnDqBG+myLuAHTvoDRSM
hHp0W7B7z868czv9JbSEDb9B6FgOpJtlcqnPgAOteyZFvAihGI6m6K1H+AlMxVdpcqdMi+PkixbS
IElC4A1hVI0h+mPAEIw13O4oVqXAyVSazJfwtXft8QggyHnol2KGVtI7yWyzZGcm7feC6Oxjm2Kh
yKztrKKmS4JisA5IKCKqXN8lF85/0cPQnmztkXNNzbIHOJ4/Zq7Vnh0j9G/R08g4dab+vM62jzxE
k1o3ziiFcqQOZNGW57Qq6T6IsIzVYqPKyQr/lLkM0dpadQfWJNviWFtJB5YxaULSyqa0zz8bxFfF
Pgt1ZzV0rdNi6xdTJm6B1QBriEXPp2NudDGnGQQVyfmhcAtshAMSICv7pmSwum8Ci+K/y1KucFnT
XGsoLkmmrJcyhzGZiTQkIBovfzGtWM9LaHh5rmhX21Gz89F43NimPV+C3KmPqbEOhy5ouxuQw3Kj
2jTHVvZ4iHF/30Khm+IxIPSt90vrAexke8K8lO9Wo3lfs7I+s9OqhATFMVlrtVyEW9K+BSMCcmSs
jvyQ6YlEc2pET0Zxt3rGi1PpMK4DfNy548+XCV7kpZCG/dTnbM6rkZWJG+ZmMtXyjT65SedlNUiA
R90JoBJe1WoLLwlpg+2VUVpH5ZZQo6Zgy+WuOnrAwzP3XREv1FGHZSY+GQtwcM6cyPpEYvROWgRH
LgZogpIr1M5yu2WP5AonmGmPtPMo2yuq4a/1aoPccIwnH9z4gaBTc99l4CBgf9uI+oKai4akIbX2
P9yKnoEG/XqYzN7aNWIdHrZ2/j6SIee0HSzvUz7WtJ1M5seQvoj+UGWG25kIvJ506K9glzCnDbQh
i81hyJ2aHLrZdJOBttwnUT6QdlIK13gjXQVwjiujw1CUfLdW59/Rs8TlYfHjuo6x3GIdKgn8CMVR
wqM6z3Wgnrw8RQ1YmOo6F6Z7lE42Junc6H0J+pNPDpJhtgk5c8KiiyMHmoyWAavDV8V1AngU6xpA
o3D94aUoUZwNlTV8Vn0D7gyp1bzvqlLdwuk20PmiIDaM1n5m4qJ3RcBNcNe0PQl86F7ojNbFIa1R
HWGPL/F0P8yG/DroreE/EdxX5q3mF57gR0Q0TKB1DD/LLtL3qSX6e7uljA1qsEThWjyLNR2viOeG
XVs1AEhoPGMUyAqAXgH92kNjc9dxVdZ+cd3G/kXAMBi9cYqy3ZwaaLFC2m2j15oAq6LvxGj6x15M
Fg2pinuhOeB7mJfwagG9wy4R9EdhC51MFPR7OqzolI2lJPksg65IwjEsAnDWNDrIBl50XiOJWyvo
kn6E5GFQTfaqSlg5RO2peJxXZ28Scrplj6YPDnVi0ojKfXWiGh3YENAoo3uANDxHNR66s3cdC3+6
Qyslk6GV61fJ2r0fTTKrqAzDEC1S97XXGzPIGronl8Gda6kfKYAgZhOcNpB/qu+hMO2zlebTvc+V
a+ekpT6lOdmkniysb2FUm78oDl+9Mp3umLWZ36J5Fc/Cb5UBrLCQX3UVZuee/tvRmMwn14Kz1cMs
Zf8IARBK545F9+zINpxia1I1OO+O+Jy8q45SweziYrrWx6on+StuIXQQUtl1CO4V66QWLd3rIUAW
bpc/2QzVfeoQVQrq4xOjwvxUcQrQ0OXKoG0kCbqlJeY7I3Y5T4CWGgeD5VQO7LWueFSF92ZORXWl
lGR+06f6fjChkFk9+YC5pGuY5i6Zg/30hmjKPwBFy48KxtdGWLSMm4XxQkzA+RxLFsiDmOgYaOlp
6mbKfctFSG6IwbmpzUV/R4DUQIFx7dcg838EPiHDXE/0fA9kxDh0Tm5fLCegn1EZFgl3tKklvVCM
jDlbvrVE5i9SE619Zbb5ZVAqirE5knbs5/k9Mh5WNDcKDSU8Gl9HRBI2abDVN8OaV3ZWz7hGYU1s
8DTPcleINOdkKtTbaFXumb7y9FBh4FwgNxIBxW5UEW425F/JG+4uzqrG68TZuO/Jl45FHhq37cLg
V1rjyfbXIg4Zax2oxAYaUsYW49g2QFg727l2upNH8I3jvsNjG8OfCE9GU2Fzjapp+QKqSaBX7enH
DkEOqsKO0AmHo3VE4xWCjXDGeG2H8N1Y9Jj4LZCz1aPWsrd/NAWcr6ho+agOk7Gu7L4RR2udLFv8
JB5lvTADfJmj9TkU7U+Isrx7Kg8dxTTQMLkPguJ5ClX0uQXUNR5ZpRVIR2y30zzKeW/SGnjuDcv9
CYRqKSCK2PB6IE9za6BV1RZ+zVlfZjeyap3HpVprJlh9cAn93TLBRAtxCpgE+t7yd8KuOAsEz3ZN
NI8RhDnUNYTJck0naiHWCzoX0IcjwFhcDyO/ztFPM/2aC0fcEALb35VbSH1jodgsar+KHaaAd3Q0
1u5Q+jprDiFzxpgBLQctTuKvrW8EW3yzy4mV9Wi8G9ieDIkTbTVMCkGFxn4wZFQi0rjQJm4udGaa
c8rA9uwtyHlCTTRmCyB6R1eF1cj44xF+hT51/UIB49blJwox9K29q5M58qeTZ3F5dlM7OgjXDZJ6
TLME1tXK8J3XX1VrF+MRZvq2tOup1mSohJPNZZ/QnL3OwnIflEABVImDTE90kUxffSuE9o5ZG8K+
cXNabFhtKbGj4VdhRGsHYdCFgyYIntkP2xXNgR+645f47vaD+ZN+tgkri6P8M4lu4UGpjND2thoB
1EEtUhjboC/mw+2Y4tIxl8kmInVqkkAG3jWYg3nv+qPNlY+G+CyLn9TXdjytOETIprOxx0DSg0RM
7cE4Zm92DJjMcfkeWjmlNZQ8Lhrs6UWIUwZx8KiWt8mCUTUMpk+DJ/vMUec+p5tcn1Zr+ZXUWutH
1NcQuQboP37pFFRmAjeMS6OJzfxH5Qflg8NA6VDPlb8vI6v6tKjIeynHen42pDf2sZ6ritYNcYFS
yw64F2BgHJ8ew0z/xZMtRImGihlkWB73travawOeryqIskKdx6iRGkjT3Am4mIuuMPcms5vvZCz2
eSJaI7DjER5RPJfzNwJSQ7FbRTueI+nrmttp6WwBK+XdklkYFWC90lT2h8QO4dcaKZCaoFH6VGdT
dnEjC4xGE9gv5A16ZNTmmwM1CqZ71UOsdnzQa5AhzW9G5XJB8mTaJl4z23vWmhPPjq3OAeXKU0C1
tM+zOiTE3ENLAPLyazSEWzG/LPHiu+N+SM00pmYAlZADiKnNzmak6M+nlUHsfjScIMF8CMF8ascj
f5v5uBgqTHwzNb/y4tAFN1P3IhYXSj/ZZk8ZWb+03+A++iAuKYrHt3SWJMz6Tb0Hr71lISt9zTvZ
AG4ea6TzRX4xoDUyKbe5IwXMpNtdoQY6rUG3VE/GUomfDADDtzx1BSf+rH91XdEmlOvTsZ6t8rNY
0uhkmX3xNpclzfqB8oUG20TNWI8H8O/lUwCLkhDonGGpNtAI76LWIgAPNOW9smnST6aeip2zFssj
JyBDWFMqG/BgAWiSHgCLcuBXU0HNpXAJATR2PRnmjnkI6XUoonOd5UorcI2B6zCbU+6SeE51B6pI
389G57HNOD9hXZlcDGlRT04zQpavya+ke8u0qd1kNYb3w1SwQ2fiumkDem9LaZiHgEiVAWuL+Z5z
zd9NCyFSjt0GCb6E3QrRJdfTXheev9O1nVOczthkRpLY4zZLxeechfOprCbxk06cUonXrcUDs0OU
+LwqR2SnK4hyBOrQaUgWhvROTrYz5FBd7Y3rjU+tquiEW20Vnfi25WPTa7vehcp+KEyHOWTn34M4
E48edRqp0eQ0HFPFawrFutnuvCZZZE5/bstqOFjDyTa8Kwy2BunNwkuS190S+44JSrcaa5qhgUVA
KQyd5qZokMvVfV5fHJW2P0nYxVewGM7Vb23/NdfwX5aM4GkiObmrcTlJ6PUzlwsy88AcOLqM1uhS
W4bfXcfDSOsqrIjdwFbSRR1NwCzfN2hCi4zX3G0d+57xg/1aU2V58UA0+E7O9EsYZSAKqLyC0BU/
nJbnrhvlCVUkPQbfLNJjnTu05QfLuCsLhcQqyIeDMUpy5X2cLG3r8V1ApxuP3jBWv7Tlpi+ptNdH
IQr/OSpTelMi4+ZldOPBr4JPkyNcueei+aeIkf8gwUXrT4oob6zLcOJj3AWs98wcvax/AH18G2z0
sLk4eNg3vX65hz71ZczSbyb6grb7U5TiPyVxEVYL/GoWOxaKtQ+Svhy/tBF5Or232B8UXdk/ICf+
w5+PEs4EOBMBnsAJ/rserpobc1KVnd6bc3Vbwm8djT9JRe2PmrtNQYwkHxIJjBBkjh80+aVaFi/z
h/7OtjKLPo/hb129Edj8MOJ98WuJ38ZdDxhjuYc3hr5NTbMEBUn9akBtf1c6XCkhdW5eQIhjwgYI
f67GhQh5TWU90h2k0amYEHFm05wPWi4Yf9AmfhS8RiE0rS1HAwMGLo2Pwl1ZWrIzzX59oNEHIw6G
67EshiYx6VFfDBu+17/LRbcv/r+EiqGFcClgE4kcnAweCvAPPwyGdTLx2rx+bPOviH7W6SWSXAQf
bPmCx4rR+58E2R9W+T+e+FGdz/xG5JPd1LgJByCBrrgZIn8HNvZnOUnavx33CLqH+F7lFXj5479/
Xjv8/RvGcmKiW8V1Y0JrNJEuf/jEJlGCHi3m8S7z5YCrKqBlW1pc7RB3rNObadH7qVxiFylXGVuJ
fFsTKN123IFo/K3UEW5Uy1d6JCgJmQ5sR/r0nOIy2cOKw5tobw3sqmZzp4WTGBYcOPJnPAYrYqzP
6Fh8cuLt9WYpoPZ7IK8PTGVVvNYWI65Inivq9LixjWjPzPtZ2wqOtG91MXuGge5jCE6tsWwgORox
Rsa0Adzll3QOvP9J2nktyY0k6fqJYAYtblOVFokiWSRvYCSLhNYaT38+cGe3KyNhiVM902Zz0Wwi
MrSH+y8IGWUFMYwAOVddAexETMqZDCEQyxA0/c0i8/ZJGzR3Vtjkh9BK48eGI+FlbNvq0erZl9lU
fooHr3kKFbm+yzSQXfaNUnjgqAZk6D3QRNdFMUi7oS9+EeA4m1Yt6y9WLwF084dmVwEa2UVybN+o
dnVLvM4TIgjz/lbSk9/sTvsYdGgX6mY3PVh2Wt5YitN/hRdHnrvtTOswjkrB/uNhOuo8HTZdBKUN
xs8f2EvJ1jRladerWnKo0QbclUZdg6eG7Do02K8kYEyOCO/FmDKl8XQzVjx3Mwhle20w01vHGf2C
OqwSfoIVaez1VhoQhzB/qWZp3kwzvGqEvnsLst1sNkNmQe30Bm0T89884GfPkc+DirgkhEXexgk4
ytCLvxCxdLveUrq9lhfAItPa+22bkBv76kkp9b2NmrzmB3dgZKj9hCmPSbnPn0dynL9VMyMjPlDd
Q4/WnNPQmQwRkXD8BpDQeO+rSMQlSE1uCskhjSU5+pYYgiezzZvhzjHbt5D87tGJrOKmtiZeGooU
PSpTntxMCHHs0sZJr8gdECCNcQ3l0ZNRSVXr5BjV+biX65JCvF0iNFt3hqcfRpvk70bBeeOuIXO6
UxoPNmFpDmayae2RSoY5/eok/l3G+os3QR9TkrHUQkf2MydAx60K/qQfTltVD1uk6j0QUxivPJaN
POyiqAofSsugziB18m7qG+22D3I0FY1Ikzc2KYJjIX0b69dmG6rqdAVGFZphFQSfsWJ4lqr8PuTF
1aVe+hBOLXjDINkBD8y/ZEGtfcezIH7xy7q8mhw/uCmUtL9tlTZ4dPrCvidsIY1oK9A0IiOY0d+5
Zd6FY1PsdcrtrzlAx89Qacd0qq9H0ynrjZGicBtCHaEaZQ1H2aJyiLDwN5wZfnm1VvyUKtvbRspc
tyQpaj9KwFbApho4O+AttCspS29hhyQ3ZKX7W9kKRmpkLUmGOmunK9Dv9lVVtp6yUetdpO6TamdG
nfpqdwBWZbwWMKeZFErJlRNSSnckg3qo42kHCkjqQ9BhoeGb0htePxRi6gyZZUa1ToDO8BO8P0B1
cGCQ/A7kHGKi6gj5erTKP2PHa9cMLFLp/gx0TWTrOikKEjOGigAzdydTGprA7xT1k63y9u/N4QfC
luWbUvnqrR9bIXzgTH+QAqe6k8wx20+aXt5j+oNod90793mdkE+Yx7A34GeOqhRTZoAumuoFmelm
wl7i8tkuCOn979UyC9BQgFctkTkwamFDqdFPj1FZ3XpD+bXFf14jod2FYbjrOs/kiAEcOhbmLfyw
TxJPupWfsHSfgrqflaUszTF14XYJ40pTGp6PR1XSHgepeegSlNop3vyx8+mrWVD9coIfw1A95IOx
w0Ah2pDwIO0c/Ygk87qK5nKwsh1Se6uo1R2l9xXazuIPVGSc3TSoKLIoj9N2PlhsYDrHJNWO5jSQ
33ScTaNTushACZr5uKvM5ldkxSv0l8WLn6exYjI3mIzaAsumLhD50qMkPcbgI+uRmBzxnYEQNzU+
F8ZXrftu1/cIXqzMyGlY+D+L4n2zAttj5FUVVAWLwtMHjs7rsvs59N9H/2ggYh8OXz0PVHr9REoc
bHewvdy6INBw3vpMInxHBJHzMAdDmqZHzIupy+fmXWJhWBKkQBXN9GdnAoRv/IxNEoBMIhv4i5TK
76QzX4zE2kLBOpSzyR8oSaMwbnSZ1MyANnaslb/6oJJIC8rPhjSCvW6zfdHTRjWlz3aJ4wKX9hVC
C1tYKvZh7No/eQoS0cj87YzZ6Ik4lAzsnWTuEZcO9lTJHoNB3+vT9BVE2Z0dk9q3ezjmVArTPDiM
TbbTNBaMj9Nvrw7XrVcQEGnJ5wShFzOTn7H02sL+wPcHH9faGHdKkd3apbLXx/KlN52Dk5PCHdAl
JuFrYn3QBdDLeRXrQPO3npFyRynIKOXqVWWqv7tS/wGYEjh53+yrVNtWY34XUgAmzQy8wfc/lWHd
bqNafeV+ubNQbSK1RkzyxdTnqnmLSPrEdu+pcG79XqGw0d2Puf5pkPr7LCr3+PpgOANvoqh99/LE
i+RQA703x4AmDKHWgSIskENNtdPDBlDIY2QARNF6k3KT0yVXUaMWd0bWfC/tSF9ZbEJkS4bZ0hTo
5Pwz08v+kpLerTXIKx4OqIn3QrmaTCsJx9EiJbtygAhPOUeb34eIFFFR5AQhN3C6oqUc2JCUWOpL
ghOI9yrdXB64s88rsFAZL7oCNVQXHVQNY0CSHoCa2/XOJjyC41958QgEOV7YlsoVb2Lui06obAg7
sgz7pNM9xXAPY/xFDjSgGNnHCLsUD1UOOSTSFMJ6VT1z7yTDrqG7Uh0tbAvMbo8x65bo8PJAibPN
Ac6TmtGadf9sdIVP52Eo8SeW1b44ysbsirMvOxkA9xescVYGTDk9QclJqDNaxaFMJEP6O9OlxHVG
reMp5rpIao39qtxWBtQxAxVy6hzp0wzhIl17V9cwqKYBQmj/BW7JykF+tjBUqP0gG3U416w9MTui
SGUAZsToXFWefnAYfkV45fKIziP2z1uYfv5dcjwQkf2eDerncXi3fwb8XjCSs8mVFshDNfEdGf4d
FIctEiBYNOZoDlMPuNym2Cud3BYydbZtAMRi2QiXolLnRpshCnIkAi6tPbHkf/d94fbT1SLHNpbv
J8nRoSZYrNBNxTFjeSOxx7IgezAnroTEUeh4tReRVnrGOuGuCfwrQ8dFq7NmYEe2qRIP3PmwMmZL
bSIUKKsONFcUBIQ+4Y2F44jZKM9qEFjDHpT+9IS9Yvji64X1s7HN+nNlQ3XJIDuGK23/VVT6Z5H8
50J36K9iwqtWxfiJ+I6nFY+hI2mGZ5LyqAw7Q0ExWLodfPUqGMu9kQIKN6crLcK0cvA+B2GP9tns
CKD+yFrpCC54JashbNH5V3EaI73991SD6y6EnVpOij/U8+IYl28G2RvuX51KoKR8LqODQ2FKGn80
3SetJRCvVpaAoFP8P42zCFjIuobztjgkMnCEzhxjTqJOyu4miukHTVIxHWz0CaTPIP+pKCr/nJwG
+KxVFU9NMv2kVIUCmiLLeynRzNu2d5qnqhxB+4d+c6uTOjnIfdy+Xd4O2qlX7X9+q861Yqqw40ET
nO5xG0QrEBfsRirnJuzewvzVniDaOhEVnGek53dR++DL3wH/bPLyUbPknxWKTcaU3VfDkwefH8jy
TrPxxAAikf0ZyFsnUkVMBuUsIVsLDdfX7gc55E0fPzvRB3n98zyT48cXmrmGYiwcF2HkF+RAx+I4
6c0dltTPcYgPQk+KfOXcWIjWOWwVTkHywhCZRXlnNKqUSgVzccwSUG7kmoI3aqDJdSNZb0M2pJh9
6sMDROfxDkwf8Mxw0A+XJ+t0n/+dKzJ1GNdxwDhIDAhzZVph2nttXRzD8svYG26WTtQ0yw04PSf5
pcvJ9eX2zp9GdJlrlayrgVKOLWwiSfZz2YgZXD9zzF96P2F5qKOi5FtNcG3kg/o5nUUGtUEBKdpQ
LLrc/GJ3NfLj6EOSSpwF5d5fPyiKgr8os+JIoRQKHMnojZ9nbtiksFRG+Ub3s13rmCu79/QC+s8g
64j3W/OOQBL5tFWscz3SPPMgBwiy1djaWsPHX34M7D9t/N2U7y7W0PIKaeqa4qirVw7FqWbUt4Xx
BRwYNARkw519poQ3I06sl0d0HrHTs5p2LY08OkqcBrHead8KJNprxbMZUcX51Nk4Tvbd5wk0w+Vm
lPN2iBlMbnJyvFxJYtK+DIGnqZlVHWvFeML35bOE5coAZ8sPyE5S0Uae5BPc5JtGrw55P5H1rpCH
g9rkpIXbx8rKSrLO+n36e+aV9m684TaluDPZFS/tJ6PmdGLlgFdDDb469PGny72fb9vTQZ4bQ87U
IaAG6S8M8oCCwwSzAFB/GN7IOQDBtrmZ7PQawOLK5bvQlIIYgkH9iFIFAt6n/QpHzr8RXADgp+jF
NHLnGCsFss+R+sf3RmtlFBdmldYsh/9p2ixQeNoaOoetEnXN3BqP6KI+yFa2T9WVQ+d81xPP8mJD
DYlqBCLzp62gdBG2TTDUx8Ko9nXa/rBgXqLyzSkQ76Omvgfju7Itzrf83CRCQvOmp9AkbHlprKxk
UGgynnr1BmaHdCeXUv96eV0stuLoKskwGTMXcfNpDvKQEK3qo1Zkx6zTXzQtWBm7hYSfQblM1ags
ajruyvNGeLfQQeZhkN5M9dFO/1Rqvi17zHbLt8EmtVdAQRt2enacwNxHTrCyOpa6975pYY9pYJ19
257nDW3XUsEry+6AX18ew4UlyKte5fZD7gBLHGFxZAVAdHCCxrPVdSViFZr5AMUvRSMXYc7LTZ3v
LSI3VJjwA+DhfTZdUtRh3m1G4bE1rImFBzYu0FCYGMnO74oynlYOTeGMIm+g4+OCQDI2Gur5sRH7
ZDLavBuPHa6WmI2lxdXUysgoJphcO7LfkiyqtZUM8Vmj4LSQLCIxA7FyFso5XS9eoiaAxlvraHt1
e/AwT9z2wRjfdUZvHbCa127jXorXVun81XcnJJkSmfrqnHNARoEag3BCaiXlzmSQpaMKau5GrpT4
0DRwaNtcQYSh9pUnyQr7VxKFaEwQKt/afh2nW1y+46+TFUNnUYMp2jq4kB7DAoZxmtTq8+SHRCoD
iMqcCsmHFgO/WGG1IRRoUyDlkBDWXSEnaus3ucTe+RGPuxYSZ/UcjytxgbDkzlpRT2dDL40pdoZM
OvaO/SIXRf5iBkDeez+Q7mU51z527KkAK5h0HfF5YkoOdOH2iGVJm6G85bEdqeih1LayWYUT4ez7
85+/P4zqBPKs7JTH8nsDgSz4L3++sIqKYcqtVOLn65ibJkA5Vw40Ze7/yTIVxmeerne/XzUkS4Yk
Vh6d6dn+4ihHsqW8n1OywBqV6CtoJjUcptdJci+vtrWBm3ftu4YbSIpYLevlEcYmJvFFu9Kzte8L
R3VR4JMDSZuJ4WADdr4GaVj7vnCqjNM4SfLEzGTTo6678sdyRLa4sAzBQcRy2sbKQecfCTMhczwW
0sp2F66Z/zSA8h8vSk3BbOh0AtBaHiDXSeXRtl/K/GrQr5T61+U5Pjt5/y6u/2vi73Pz3RzLcdcl
Vu5XRyAN+2gG77X2VrdfJXUu0K+lLFc6JGalbBiwKAGxFan/OfB56huUWi53aK0J4fCCqeTgJEsT
SLRk+lZV7ttppYnldfXPmAkHFg67PgpGNAH8G8qI8zEdtP9dV/98f27/3Zx4im9kMRz0Yx9fV+m+
ffnvRkg4sBQJzmw8MeW8o8N2l1KDbv7VkftPD4Qjq4/TxAwTuzxWn9SB02llAua/fnYi4jVHZpYI
EzrY6QAVPNYRZqqr45DWV1AjkZHcdvnX2huPl4dqcabfNSScgHaNwoxqVtXRsZ4kExlwfyUGWVyt
CBbx0CD15fw9+99NNdDWMVLqqDrKabyzOorO5VNqPVzuxVojwnoCajuYiEZVRzP0DxDhXuLO2sHG
XikELB4ljm4D9SNZYxpCcAIEt9NHIKtH+woJ7d7cPmuAZYzny51ZnPtZ1ovHBRUpMalpdLVkZyZL
S1duI2yN/2DNan693MbStFPEIfp18AtA4fV0faVq2VCy66qjZD1AxIVh9i/2x/sGhJsP8tCsiEwD
DrC08jsyFCsNLI0SL2PEGsk+0wWxB0blM4JTcUx/oBKfD1fIgRT5StS+tK5m6zDykY5MWk5oxEsa
/Ft90kdmey8lX4fqsVFWQlFxJrBwmOuayE4avPXB+J3OhIoRga3FVe1GoKpnmaz0g/ff3wYwdwGH
Y0AQUIWzvOEhHBrOULtGcSN5t0CdPPsGBfpY+vSxNfW3IYN3HFq3BPBijiTKTIQMcZB3Q3Pj+Ttl
ZVssDtS7z89//u4giTFdRm6Lz/fJq9R/16uVS2Pt+8KlATSkgyrM92X5m1K5kXt5dMT1+nd0MPHj
3cnbE7fN058/i6zhGp21btMN30tyOgAXYedB+inWtoa4asWmhL2XaqhpAWlo3bA8KN1bkuzzdi0y
XOuOsGxzo8tNE30dVwl2XrSTkj3iPlJ4dXnQ5l/6/hoUenIWf1Jaq0qLngxVv4G5hghPAZkN0n/4
hxcsCn4rp8o8C2KDYNG5cmfgzlnifzSLGo3wKnIL3/K+K/YwWsAKY/0mSLzxbojK8RatUjCRl/sp
5nG55LF5YWFga8abl80qrA6U9xytsCK3qmL9SanQ0QJsh1KP2fewqi3nT98E5A0Qk7kvGPoA5bgG
H7HBxhAIfB2KWF40ZYfYrlFGMSx/BVfw99IRBobUDJhAnbQdCHfh6nOSMk2iYGawNUV5ZSHoBFOr
UUx04CEDjyrslAZVwkNSDujj2KhLJqguHBTL+zbnl353yRSD+Cmkh8yDdh4lTnxEEK/8fXkgF5b+
yc9UT8dRKezUK3N+Zj0Gj62e/YY5ulM76+ZyMwtnxV9HRarPCqGAWK+PomZwRpVTQj1aCnjS7cc/
z6UDkofUPiAOYbCnsDHMoVIrtzlI3ienWDmKln49OVhKE9S3lLNSXqAqaanXZeUmgMCTHXyoj/98
sk3k87C0BnQnHHVp31ky+rK1q4d3qFGm/2Lw339eON68qDZyrebzo/HJSF/Lj1/ItkzSHVkHDbSH
WNAeUyT8Q0muXYi5dkQJbiVWXRj9998XWQglBFskQfl+P1M/N/1KQL+wA04+L6wd3KoKgLAjg1+D
54dL4qMsP07W9eU5Xjj/bdKoPNtRM5s5DacbDZgrUD7ZqNzMuJ5CYzNVbmiAEo9+Xm5H4NYQeMl4
tuKlB7QApAeB0mlDmeaZpa80mcuv0bY2JO2tkqGZ4VDdOgRS6GA7CqM34eS6C7DG2JnJgNSW6cAO
rAK5eoEc9k3zxvTPRBHnSVej/hPEzPBKgUD7hBI1r7eIG0X2hxQOSKVZa4f7woyQbwYbRwJWk6kK
nvagl1IkHO0scbu2v8H4UUU/LJx2lad9vTxWSw3hW4MJJVlUClVCQ3qap5YT1olbwyx6nrJMvkOi
ejxOYMQPl5tamH5mXdZYA+xvmjvtk2YPSZgWUubGgDHjG7+478LjuGZbv7BVaMXCuBu/GoqbwtxP
NvJIPS9ItwjvFfsQ1yuLeGnA3n9fOEnKTmJ553w/Ko+q81BGj3a8sh3XuiBc7FrZDoDDaUJWrsYn
s9pdnofzeIVsOc8GSmmELOC5TufBSVs1aExtcEN9o+rfGgc16r0f/JzeLrdz3g3amYsJ8LU0nGeE
pUVNJsVbbehRdboO93G1MhELn6fowjt0hoeDXxUmolbRHqpxpXCH9k9wXfkf//VzyMJF+hfkIL6o
h87oYtl3Ohd6wkZ7zRC2/PDw0AAPOEr+JpAVIeyIuo6wCXkFt6/fVOst+fCFCmReZmioHVC7ED9f
jZOeltLYu4HvbeMrCpIrDZxvBBqYQ17dwZ8b+sDpMuqtGJsxqxxcIzYQlHNt+cVDDOzDgwR4krIp
aGHAWiI2NelkD83z0HAb+xbTjqr5fvn752cSSA+ZFy4bAR138f05tbjvIWtuusZ9LX+xi2QfO/ne
UF4vNyPik7iRaAd/kxkPACZZE86+ydO9JihDy60CV/llp1cSSkJ/uvEtVn8iUbkSeS9sDVqb0wO8
qM9fBn0G+w21RsttcSaw3BzmwuX+LDRAZ3TMrf9esmICYvIdO5eHrHETwEUPSKr/q+8DxCSZNWMN
hEMcWk8Ah6ppXOzBturesdaApvPhcPo0obY2Q9Bh3ioUDYXNN+RQEyzfblwTG7oyfGqwcc3v7M/S
lyKe9v9isN61JZyDWQrpqPVoC0xLVYazl9/KcC2sYtDGJH1Bv/EkFKFn+iDp5lhPjYuGdFtr1zYa
fYOlbOrqP47M/59+WHNkRSF6Zi7T3CxJK9wdQ5WkPGGqzs1/NOaVb119fKh4HnFwAWNBSkyYFp8H
q+RH8ZwhQC1gb9YfjtP5+e++L0xFrgST0aKx4GbTHUocibUCS1haVoS3AGN4CZCIF75foE6GZlHc
uZH+Ox+/1cFbUf1M5O/p8MdAOvbyYIlI1r+TYRl/ceZ4GnEVnp7ARif1E6Xj1nUGZ4PcjBxd18cR
EYdGfjWTrZPcZMlt8bNEp2Dc9t4uSl+q6YH3GwihlZ8yn1/ifnr/U4R1keeOA5FYa10UO3HveOyk
72P4PULFADUdtBEbdwqe1PDT5WYXriA2MJwCy9IJKy0hBPC1QqvSOOAY+lp/H6xN46/0a2k+gQmj
o8OiIRAXujUUsibp0XwOQbspw+vKQdl0wuRZv07xt8ntb/+iQwYcYgL/meouvJBkGy2dGuEu1zOM
p0rydkMxfu7AfVxuZun45nkBaQUs13wynS6cfoiyUi14fjntRiqupDXSzfz3xdUA2p3IjAiTZIcQ
GuiTLOGO4FWuXN3XaKD3CLPb9yZQ6rI5XO7K0hJwiEBMlXIRsFthx2WF7rWwjnnYB6gLTjqCQcHY
l/sptpyVUZsnW+iVLZOeIJxSKD6LTyXDM3IzHPoWTY0k/prFiA0rwStC59pOLf386+WOLYwhPnCg
jdC5wK5ZPErMvogs2DEtYmsPMVIOrXRrq9fBhO3bSoVqYTVQRJ/XG0RQrkNhFwWRhT0xYpHu4O+T
Bks521g5qZZagOBlAgSH/aOLWGFQrWEajFbjejg+D9YuqNaC6XlFiXMDi5V1wIKm2CbEV06UoMUu
Zb3b+OlhpDJlRcOj3EXX3eg84an6YGpluZF9eWX5LfUM2hcA7BmFdtYzmOKl36l268bWcP1NQuvo
8ipY+j4vNawtKYyRdRN2qtIPlT7lQ+fGf6TggKHD5c8v7B5e4qpO7GBR2ZOFz6sgaJAvnzp38BCs
ar/2PoSAcU0lZKETM06cLDXWkGQzhHuqGhqv0wpSk+EX5ef043IXzj8OkFnVjJlZZhCUCjNvQ2y0
iwyzlq6L74jp7sjDrdzq56N02oQQlSAKDQCP895tsFOYcvvapgKKlfJK4VCdT/fTRTxjsknFMNM8
mkUcW4uW8agldegmXp1fj/qA8Kbn6Vtrah8xDbrRFdyq8V1W/T2+4/596cXjD+gs2U/kbIuDE5s9
Tt2KDh1VR0zGQMUxz3GobjPbPyAku4bxOr8d4R0wnQ45fkpUYvzhq0mvjwD73BBjJx9FI5B92TTe
dPZwYxK1r9pjLpQ8aJFDXiZRNecRhZXU4l7g4FcboUGFfqCOoEOu3m92DVIAkVygfp34PS5gONFF
ton0lK/9qkodLc8s7vZ9E7Yr+0eE9BKCzdQL8hAgydlAYuJ3qktKm2gau1H0eUyo+8j7Msb84tbu
HwK0MBNF3jfVT8dcq9edXw9Q2DjrEA8i0ymL2NAARVaE5uPYNQyqPsXwGlPcQd7CrlDd1I4Z/tyX
99lCtDln7sjd4XK4EG2qKsi0KFMi10Z9bsT9qYi3gXPdBcZOH17RcdOlB78edpp6m8DqzJSvgIG2
KItSCQtH7DNWLsiFjQ+EGoQkz0PkoMQkb5xaujx5XexauL/51/7aG3dh1598X7gWyyxCCTRuY7cp
jzFq2jW+CHG5xg5c64UQKhWx4cQ+1u2uHxr7ovyhNPLK5bvSD12IKYd0NH1jrGM8UrZVfjOoV1az
sjYWO2FT3SJiJWYRz2Bf47GZVmPsdm+RfXDW4A6LPXj3eeH8rYmVcYhhjHjSdtmmd5AgXRkkkZI4
b+S5fgsvkCXFqSbMQ29g9WNKSNCH422PoFtjHNLunv+39OsMFFKcba0WZc6vg7cWjS9sZeg4JGK5
x8hyiYdaZqiDUeGM5qrOvYGA8YRLL5Ge/OQ5/kq4stjUfAXPrxlS8cL5qcPzVyO9ZKIQNPdASkMQ
vI7R3e0+XLDS4An/09AcS78DXrQq1DAdHL6rK0e7eKhvLh9GSwsOajf1bTytVRB1p58f+qor1Sb5
u/fb+NCvpAkWh8nUmA54bbxf5j9/9+urvkGb3KhiV9K2iXElPWo/JARzzJXbY2ld83QlRwt+/ZzZ
YoZ6WSQ6l8c47CyHkjPWzf9mwv9p4qzkliup2plm5CJdy2zn6hFl2A5ZrdUIfJ5RIXiZeVX/2xkR
xIqhlAdu2YlcR0E57IA3wBggBbsSii1O/LtWhKOgKurSxkYhcnFJ6HvUulfOgcVe8MrjPQQZCDrV
6czHqLCiXxzErjdtNRJoA7pRN8aaJfHixIPoIUsE0QL1vNNW0B1Ec1IxmJUIPXL/izXcVP2/2CIY
QAEGIDEEOULc6krcaqNRZK5F8TM8wFq8vAWXRur994U+ZBXaB5NSZ+7kfDbGBpn8buMPcBVWgb9/
3/DC0nLIOxqz4Tp6ieJwFSnaEZbt526UBPXG6vVvSWB/tm18HIvsU9nm1yYwn1gLrrKi2TQl/uha
NBsEfPxQQ3USNSCOHFJCYjYIG7HYNiPqcqq3r6yDHX38PJiZrQQ080sPft3psojjoS1LI03d2Tah
8LxfsdPcpEP48T3EZcNGhYpGHC1mFtQUFm0V1TQT/PphrBXfF3boydfnP393doZTVU0DtoduoD7H
lmuuLLu1zwvLWhtAWlRk/VxnekUTLPl8eVXPf11can81OeHYArFUhF/fh9bkj00duYjSdNknyfhU
fLncwlIH3rcgdGAq7ECty7kFHXnv/RqPcWFbkgVDVPQ/HRDXUKeFYVMCRnPK63rYN92DiQF9hWny
5W4svP3Q7yHvQVIU6KaYDKuayTbiOopcs7nHAf0G5bZdr93boXqlpC7U23/THlzauWiNjoGYCEHt
Ty8GLYzcEocFfdRvrfhVHZ6Rg/KKG7X/KEmGcJBdSFkQECz6KmL3ojFOjWEKwNZFB29Dffzy6C0t
M4qmcLBnnMLZBYApV5cOaK25GKhgqXFXw/tUXy63sbQSuMDmd/IcXIgpsbou9ApHYWCJFqYAFRax
3ScQpds4lnaXWzrvDYVmncImsb81A9BOt3ynVw7PGK4zNa6u1Oxzqyq7wP9zuZHzfXPaiBCTjWbV
ZAOUTxcI6TbRPun5WppqrRvCg8/Dg6TWB1rAMRFrgSfH2Zp58eEz/rQbQoBh1jjmZT4xn1ZdB8XN
lN8hY355pBb7AaJAJiG2oIWhjP5U5yXTYUmHaVI2vRFuHPXDr2/68a4RIRAbfKcgSU4jffQaBm+V
t5IMW+4E76J5C2pn3Ncp0o0SO93IldR4W6UIiOZUTxHpuTxWCwmcuR//146IFuad0qLQRNjafI3a
DfJ2WXmFoaN96BEFekWxXV2DCy9gAU6bFDKWhtpNISIQkRsipBeN6PeWN116L0UONnNXePAm/ezE
8+Hj4LRVYcK0oZ+afqDVrsSTdoczpgW58OP1YbLV6NQ4MxYSKpK4S6sGm6lcYjgRnxm8RyX4dXnC
lo4BC1YFj8sZbynWeyS9ytsglBKeZlhFec/eB5nyJAKQJTQoUxCHob0m8nXgPKNqE5WpKxW3niPt
7Ky9utyFeQxOYwxaMAmSUDXgwBSr9YM1qpOBOZHbNrsEUw47ui+a2wktHidcOQoWRmvOic/cozmA
FuEzaQrs3Cx63/WVfK8FdxaWSpc7s9aCsJgdjLCTRqKF/LHS9oV1+PDnKX4hTweKBcCJWDqQojJC
QkMO3Ky+ybdF/OFHErUbc87b2qwp4EynN1em42IqB0nhlv2P5CA1Py//+oVD7OTzwsXoNVoR1AWf
R37JY3tHZr8z12o480dOlxMUAFIhDo9J1AJEkgiJ+c6z6y5/kfVdnhW7MQt2RnTdqB9+Npy2I1yP
+hAXKRK0+YtVvfQFF+Tb5cE6X0kkwKiqOsSUQLHEorRjpgnIxDh8aX6Z5h1glsufXxgmtgJwJTaD
zDAJC7WN8KvD2MIBjWh/M+XxED1LQXVFXfDb5YbOJ520Me9txJlYsaixnK4pv4ztMUxbz62l56w9
+NMBJ+fLTSwMFURC3oqgBjlvxb6oOXIlBUiZF3/YFz/z8sMFYXJ37z4vXBV6hver6vB5qXy1fxbN
Cjrt/PyjKAcuDWgA6E2K6acDlFVooVdIer840WdNewnSr07yYoY77+OHBxxSXtJ/lULA5Aj9MAD9
W73RpC8FAqyGKW0sa//hiUDjkdcWFwZ1IEPY4J2uhWar29nLUz77HI9r+JOFiT75/jyU7x7T2Ozp
UlJ42QtGEHp/nfUrU7H2fWFPQ4roKfnw+9HHjYeDvTI8C1sBAAjXDhYdswaSEOyWCExwk+bJS2T/
KNGdM3BZcsI1bvtCJ963IiaD62zIqlQpkhfJ2eS/zNcPT/HJ14XVGuu1nadmlry09m5CvlH/8BVk
U8Ca99sMZEI77nSKu7Jnfp0weZlCXGSwN99d/v2Lc/Du+8IUa4rXYAcRJC+Wvq86HgSY164cR2tN
CNM8TBKlVSAYL6p+QLkotK+UcKWJhdP7/SiJwKioS4bcAqv7EttW9zZGuubq5ThiV1V4e0Ks6fry
qM2jIlyqDpw+0vwzyu6MgT5gBSZN8M1ejGHYkHbY4WGdG79rA51O7WuFcPPl9s7XMEV0SjLABrk6
zoCDMbZRkUeo8FJJP8K63+jN83/XwPwD3p0kqIonmlqULDMI7+VN+UGVLkbptAPzGnn3fYSQ/Xwc
2OredD1lN6vI0PM1dvp94aTFl7mcWocB8tNdoSHC95h8VHiFLnCGzzECgmXwOIWdmGHyhUaGbbgk
/sEs4tH24SmATD2PEzUlTlVhm1j4heH86ZuuWj0W12aycpbPP+90yfLz//m8GOvj3FnpWSwZbl4V
j7Yu/Xas6FbV8HAzoyu7i1bOlfMdyRsMVBK4JN75nO+nE56UCXayrTe6yS74WQSHLtuOa4oWC7sC
AtdMg6K2zHNPuMBTJBed2uhkNy6eh2GvrSH61r6vnfahrLCuSjD2cAPNLZpnVVuZ8XkMhCnhIUyp
AMwK6Rhd2HRGND/JErNzs/yoyX51M4TVY+0YvyFZ/imH6rbVm+DWCV4uL7SzqYHMhVPQbGGFUw/K
v6fdCpROGqdAbV0Znbdc3xgVHmjWF797+xftAB8lO4Nm3ln3kHobJFuGzx3C4667XVruCr3YHC+3
crbz6YWF/dEc7C5Ir3lDa5WY0QKxy64oWwfWTisOl5s4Wwc0MdPrFZ1ADjiPcEcGKp4rylDWbizZ
06z+MgbYT/+LNigfOWj56iZ57NNJiTo7wfBNB6uMyVtz/eXDX4eUq8GzAgQ3l5BOv27XRRFJYzq6
cM27g1/u/6vPi5KoUtd1Ncaro9vb9xh8RytH18L4v//1IjsmyjzNrDo+30gHf2+sKfMuf35meRiz
44AsDH2SFNAvTHV0u3slx6P35vLgLCxQfv0/nxcixEQ1vc6z+PwY4+D4oEcP4YfJ3TPvAgkkEhVo
83Eink6vKc1ionkpu2HtbdLbEZ+MD/eBBsDWsZvZCGK9o0EuuOjHQIaa6218abYXxQKiX8tVLMwE
atBcFkBOUekXs3eGQwKB/Sy7qblD7tJe4w0tTMXJ9+f230UhQyc7RTDw/Vp+SsPnLD9M4Upk6MyX
zsmhzlyAdJjngfLpGX0yjyIbLrY2ubHfTjcSSoAHtVaTnVd3fsBZWx+D2r7S7fYrd0v/VqpTRDDR
yyVOXLGquKEUZltdjxV9n/tWgDiCHW+cuo5uosBPtuBks8egDsI3Xq3OsIl1uZcOau9Mu9bqzVt7
srpDF6jZFbm9YauNefId3n/yFGZ9MQB+n5pHa3DqjSJZ/ja2UaKONbVublMDI3mr3DXaWBpbU+7t
dIfQUn3wanncR6MvHXkra4c2UYIrw8iTXSH3GLBqwJ8OgR/6P9Uh6I/eYHyX6m7YGIAtN5HctROG
JIhw9qq/lZUhuZ6cCnspTY2Ue6i40gZRHxQGK0m3XoM8SPZ6EAZ3VYxVdRUkNVYC4/Tm61p3h5c8
QKsUFTScl4KtLdXyofKqYgvutnxJ7cjfVkleb+xU6Q5RqtebBjbSL7m3UETJTd0dtGLqNwiF4Uc6
5v+PtCvtkZNntr8ICbPzFehl9jCZSfLkC8oyAcxizA6//h7Pe+99ut2orcn7IVKkkaj2Vi5XnTrH
Earq5FcB3lMaNuXCY/h+yBS6kI60Ay1J/E8Tnemeu+nP3ko8FSb9cjPi0kdbDrJy2PB4TJxvxnYt
rb4Zc+vZBIdfneytfJc4v66f28sDdW5D3vDTwNsWQKJnqMz6jxn/8MWIz4skE5IcYOKS29ChYWZC
tNs1n51Zu+1CBmzrX/x+4O5En74BlhvJsWkWa+s+xdJBDCHwjOeBKkbgXJxWjODEgPj7iUcAf5+W
ktm2nlf7DaRJASTXAl6gRUqVCto0hNwlOtzxXLxA8Y0WWgHKhFvPhfd5mg9m8ros3zwozF2fsK1N
RVBhAT8r3OgFeMMZS2Oa8P5FU2cXZO0tBciYtq/XjVw8JQSLDXKYgPCgDIJk4Pmk8SIrhradzed1
NqPVrQI2P3LrhgyvtHi7bmprAwM2CkAxMLyiv/DcVMf0qdeHiTybHEJHn8bD9c+/F1POvTXYq/Bd
5H3hsS8KUqUx54QkI3keyjnwlz8Fnw6oIYVZcet7v43ulvL7SU9DrXN3TXM396/o7gm40+7W+pnU
j1P/WPNf5nrgmSLo2VrJf3+ZI/derN3gmamPkef0E18DyJO7oyJ03ppc0QOMvmZctxdUvpDephWd
WgNEAkd9uVsVOYXLEbyz+og+TUGPLGMygAhPuV4kK8B4u3y6Sc2AVwrI1aYJZGIcXdTlLsjUMrvO
LMLXFbXSA+6XsTjmg+JEXR5c5FzQcgFqZwg3XPQUpGh2bczCXgHIcULS7gvt0Tbiev4o+yNugjM7
kidqE4etReGszwR8I79XlR7z5VqDeAbxP9QYgFsFD9X5QcoZBfJHa9HtDRnQMlLqKqm+L73F+ez1
iK06yH9XO8hIBXOpEgSTxWoQD+oA+CDhLfjgBHbhfAhznxlZ4dDkeSZr+qMrkiSuPPdHicbSr9UI
ZaPCZBAUdwEzCapBW/eibS3wqXGXZPXNaOjhyLW31tY+G4v3ct2RvOczZEeC0BiXiQPJiwvydl0H
3TfCN/h3Uw9d5gW1UYYzfyH0WJZdCK3KiGvQiN1nRgpl233ZeNDNfUtANpOy76w+Gu1RUz09LhfF
EDhEH+cDz8qLJkHXWSEfhMRDrNM2DAqvVTwLLs/G+feF/ZPbsyFjTjuK7y/8z2S6O8vod0t54/Wj
wpBqINLSlxyC0c0EQybCsNEIi3z98DHHUIQfEVU57C0pu5cJLEsKqonYstgncLJ97pvmZuL993ZW
YXy2Zk10IyMSAEQOV/X5rA1INCT5wByQlU2PTp8euhZghQ6SjYaRvl7fl5cO0oA80L+2pGPJksJ2
aQlbWf/NxM01pXeNKp+0tThwjIAlQzEE+FtpcQp/mqwkT+yYu+D17fvgwy0qkEVAiyMQIzhAqDJL
kXKd0apEJ7sdZ9Yc6IhommTa4fBcn6rNYQDZDcJMXCjoHjtfFk2bl7WwbDv22yzUA835cMeQGIYI
mRzQWQoI+bkBh1pdYvcrhjGUuw7KtgXtXoRo8/VxXGKWJDvS/nKN0QP8WrfjHAJslWgXqcjO5J8H
NKiXu3EcwkVnQVd9M70v101vTKGgN8B2Q54M3ZzSQvmEZugqdPSYQ1dTC3yyv/79jd189n1h/8Tf
ZGk/O3zG9zUo4fqRVYT51+sWNs7mmQVpL7t54UOxCxamdk+8f3KA1n9RVcPS1jSZJlJ9BhKwOJ/S
AkG5l+neMOmx6z6V2ZOq6XhrlhBwYbPhVIL4SEpXaqnDswGyS7Fv8pCPO5p4AVXVbi8qYCiAnBqR
MorJ1Gg9xLD1OF9rPJZ/lgsLXecT4XuaHzuuWBbFkOSj07buSHQ2Y1ly/uTWzg9vgoJIm+2ur75w
8ueX+NmgfGlhlhY42WnBoNbxzkwOefes5w+GD5Vtpkp1bZoCEg79+0BggW/4fCuvhkZSsy/02Cn+
LNXX1aiiaR4PefpcNyopsK1NjSfne8MK2t9lz4YWzA7clbUeg8oiqvUfiQhLcOOQH9enb9sOog1g
KtB5+i4ffHI83QrkarrT63GZHoibh4zuMuuzSX9fN7O5GURQ879mpK23WIsxGH2nx0OahZWWd0Ft
a8FEUsVwtuwIKB7IU9+VxSRvg5NLnZTnJHa9Y2pEDQTLXz4+klML4hecTJiN7m2CXB6Jeygh+/Wx
SwC8VIxiy9mc2hCLdmKjrv0VUnOwUUDYfokqFWfO5iwhNEeBBNnOixc6JKyymSQlgYjfD6u8RxTj
q3TIN4cA7k/xckGeSa6/VOnE/DGrSdyUYzAeIYigCP5UBqQdZdSQuK/6jsST/XXY952CReyyc190
BP07gPe/n6yBVTotNwaOde7qO476cT/gtWq60zeXj0fwsofOWh+Suf9aDW5EtSxCOLTTwcPTQFi6
sNDNVtR+mNEZMkZI0XZ5VBaNAlK9OQlIBwh+GcyxXH9epjVv7cYn8ZjtvDRCH8X1za74vuzD03rl
S1I4JM7JgeY3XOVRN78PjAzaP5B6v6hxoSpRpmNi4Pc7r17/8nr912/5Ngsay4hyRT5Dfnw6q18u
bZ0a4lK9WWc/XJzDMGW7aRqj65a2bla00b8TXIE3QE55GUNnm2mnw1sv9Mb1qx2p7ZvF8sKJaEOw
zGgC9yzF2myO7sSmdBvZldflSwGbKJAFmn+z1neGyQO3fbs+tk1ncWJHeo7QxKmWkq96vNRfwMNh
29/T9C9ecuBu+3f+pCB0JF2PjQYbeJE/DNPyMBAUxRrUXBIVfvqy9VAc7BNbYk+eHOyqGNxkGRc9
1uc8qu0nVty7fJc7fgRZ093KmiAFP2fdfmPzl0ZHXPT5+nxurRskCRE/4GmK7KUU6vV6vZogNsJ8
2kh5PIHqX/eCkR6uW9nakUJHDWXMd6oryYrFOhtVKYxyyh4K+tT2D9r40mUv4NTZ6Z0i1LukBcec
nlqTnDHlZjLPE6yhc/XWXv1dDo6e2eIhYpgd0Zsbbo9HljeR17ah7q3f57mMep4edZNE0NP4J229
sOdc4R4v+zLOf5fsxJcm7TNTrLVbsMD338zkpnCR+RgCaLdmhR/ohO4SVa/55gr/O/dynJh5Rp4n
HCfTsJaoyawvzqRFTd7tUuopHo4qU9Lh7AGIdcoCB6df9vX0qZkixo+mSqdn8zI8WV+Z93Wql5VD
LVSPE614oGTeJ04ZNBW7J20SLCm6qlN0oeXLs12X+76sP3Wzc7twsHjQak/T9tiiFYJmRWSmZUDp
3IaQtTle3/Fbb2jXRjADlw8gMmLN84M95Y3fUV9s+fKWsaPraHti3Qzt/dKi079K7jOO2BPyvTNK
oNdtb91jp6bFy+HEp3jFkDvY/nrcdrvilmq765/fPMwQYXzPVAI1I7l6B/VaDc8BuKzyj48gvaqG
IKeo6PffzflHlqmwIRv2gPHFlSSaWoBNkGayKCDFqPkUD8VkV7C9/qeZD4u5t8lLqgIZCs8gPd/w
mBI0lybaTkH5dj5zWVnovpNVmDlngUr3GlDw6tRe/uwlOjq1xioCVHM/a8v++pRu3Gqwi+HBQ6CO
KxMzoYMma5Mq0+MxPTg0srPQLBSrtrEpzkxIZxPJpNEeLAxNm+qQ8K9A1n18251ZkK7NXB9bt6iw
Ti6YkcBsA26o8b80Id2WZa1Nk7HARFJ87rrb/MMoWWgh4urAKqArULQ4n6+/kaZpWdESb2pqROO6
AyYm+vhKgwwPAFDRIH9Rj+5HOxsK31zjmlvfiwn60qP+VisRelsbyiPgl0DmFvVJOY9G24z2VeGu
sebfQiOba3mwounv+lg23D2I8P41Iq2GVsMLoyi6xp7bBBqD2kcezOS+yBVbVzUY8fcTf1bWU039
wsJgrF3WhX6FHkaFiY1kilBYQc0bCGlR9z43MSMpzXrLX+OU3CzzLUKu8ctkf7jWCD5uwDWRuxWA
DbkBKWt7J3NHfY0XcmjbQ1sfAO25viRb8SQYxdHz7QLKCCJdaa6obna4jpYlpoZxTKC9mBfD0wC0
zkjd3ciANyfGoeqGP73Z3bnUCse2CntTtWQb3gY/AzgF5KVA4C1DU3R/1DyLm0vshLQsQlAMfjzU
ODMg7b2MWCMgx+4SW8Agl7vG+tmVelC1H+1UwvYWMjiAIqNscFG7Tbq0GVGdgFwBaCsDv1B4g60o
AQTneHOCegSkxHJ3MIprELrztQWhzAi2YHrkZhUy964wtT1aXYOFPDpJGbT2J939dX2rbJxeuCGw
ygE6JO5VacsPiVEgaaGbcefse++X22Soru9NRQl/42ChYoGaC0gCUEaSmY5GIBdXXhAzpuV91bdR
u+QgvflTMx/Ctgqsz+aIBFUb6CwdZHmkuN8AdbS5DKYVe9PTmvxwhqeSAB1GVRCZLTtAeQL3A1TJ
Rp6gNaysLGfYod3Osm87FphDgGYOxR7fOkQndmRQbLcYpTuigSqevEc358FQxNe3gMqAdN0hAQ98
lAkDenGLDttSBeG/JD3D8XFAECFQwxawRFIkmk8ZSASZbsXMKPVDZw9t0JAhD1AFrO7NFHmiZO34
gTvsh9FNJMALsgk71FcDPxtVOIyNawTHmOAYC6kzpGTPfXxlJybLtMmOWX/PoXdS35Ne8cTbNoE7
VxQy0doteaWh71NUYhs7drrmR2ml9x7kVlvfVtxWm+sGLO3/mZGc/FSk2drrMJNboAj2pmj+i3wm
5upfC+IInFy5Ve71ueMwOy7py7ybjc/XN95GSA+aR8FHh2Lf5eMoJ2uW1w2xYqeP7OTOyhGk7Glx
5+mhEmKwuSYntqQ9uHQzrgpcUnE9GEFphF4DnKsqZbS5IidGpL01DO1Cu3cjffimfxydjWPko28L
jHoITuXAwaEo+I15BoeDtTaZdm+4y831Fdn0aScmpAG4k6HXGs9xUjPm3aG3tgsdDezdHXh3gsaq
5/11e9KqQAkD0TXQC4i3RN+NLfnqripqWs28jhcLqmw96srHNFM1RG0ZEThDNOALPSBHGlRZ+WU7
5KyOi/atar4n02PSfL0+Dmknv4/j1IQ0Dq8gJezDRJP/cMz8pvQPXuKHs7+rjHQ/ZKqG3U17qPia
iKkAppc7lrIK+kMGAN7xqJVBv1qh1VWBVo1ROz412S+NKvaFtLHfx2eawLT4cJuCHOncESzWopnO
mDUiP1g2XeQubHd9BjctCB0tMEgAdyp3a2uJNzlIQbLYTvap9ja5Hwvh/jOCk+9LD1/aWAWIfRiL
LdDKGvNboWqA3RqABUYSQMpEb6UvduGJrxx6arBB12gMIrwWs6SiDt3axWj9hlwFTgtqQBLqIy90
otXdSuPCB8XSjabtuHm8vgYqE1Ig0KZJrfvpTOMJzPYAFsRk4E85V6lvbJkBiQRUz9CmhAqL5Irz
xsl1lyGM6dOdX+6n/lCpMH4qE9KRzwbfmH3A/ONyXJsDqu7doTAoEkedqUcfn7TT0UhHgycltWe+
FDHW7ZM7ZY/OfAOm8+tGJL/8vntBY6AD6C/WXqYm5KPnr+2oF3FX76h5XJ1Ab8Pk53UjWzv41Ii0
Ls2MAD71jSJeHP/3qnVLkJDp8HEbeJAC5I8mKfShS88NY15RhSK0jA078NKwUgGxN8YAWg/U1gCJ
EUAy6ftuTSxO0WQEcfImHPDvY7GyWAhboC1EWASFapkSY+ngi2ugIOMlK8MlmpcPcm78xwB6KtGE
pXsoYEg7V9dyLbPnrI0fCjTRlPj34QWwkdzALgI5HgCw0hkvCfPdqWoxQSD/HfpsbxLFXbGxV88s
SJ62dzlpvXRs4hV59dQ1ooykO238CSzrx4eC+wiyYFgRqH9Ia53l69IuKOjE6Q+eHX1VEmVrKyE0
eZfxAcGpDJx3tTHVF8fhcce+LDw0XJVHVxmQlppORTNkJgxY1YHoh+RjRDpiJ0EOl7i4KkTng5z8
swZeWQ7XmrjL2z9mN7wwQyU6vzECJP4BVRYpTJEwP7/zvLIBP7w2NbE5hI0bzB8sJ4shnH1f2kod
0YesL/H9KetuCm16pUiVOUl+LI1KEYmqhiJtJnPuloRkMLW0gY7mrtfre3XjQjobiTB/Eh2wYTVY
q+FQuIBne0HSPEBG4LqJzREgfwTWISSVoYBxbkLL2yrrUx8RjgP5E2t1Qg2i5OF1IxuHGylF8Jej
icazDBncUbmDxpyEYUUsiN903Xc80/dDX4EeU9WTsTkelM2QMwAZ5wVjCZndzMkNr4lpcb9CyfNj
j/T/7K2Tz0unz9E5WtcdB5/vihtX33VkN7UfJP66MCIFB8SpxhnP6yauq72HUOd4fTUUUyTTlei5
NvGSuk3s1CGKyWApvf79rdUWXT1IlrjovZfFKY2kb4qMYUvxeswf58540/Ik/9QXqX5jmdOquFzF
lJ/U3d5nC8V4JNREQuDCY7FuGWcztRiKpTV5WHs3C41i9INqGdyQ4LKKkiL3vpdmbnwQGv6/pkEI
ZgosLdCU54en1UDO6Cd5E2vdN23uI5c994mKknFrufCI+n8jkjub2wy9pYQ2sQ+VLwYBEcXhVH1f
8gCZtraTZ2MQjonqIcR8WhUd75YbwwyBKUNgGS+6U/KqGqsq9VgMTfXln6YLip/Xd9y2AVc81IVS
gXynuyYaaKtxZfEwOvc2VHu9nkGApv583czmTgNG9//MiJk8ccfFCCII8GCzGFFYMI6H1THCeQYq
Kn20yD959s91c5sLI+I5lJORwnGkha/xpGY6waimvA+BvgmM7m8GdGJBWvqE2TrvOp3FpPaO0AwK
ifOEqkU4u58sjwa5ShVlc52ExJYP0BBY1qTXKKAVNNWdhoFPmB5dY/0DMTQ0hCWaIpgUb44Ll3Bi
RzqX+cxZA+5UFrsGW5C3G50d6RCN1fNgBqPba8/VOlWKCsL24AR3JlweuBCkhxAUefmYOtgd01QF
/DAkt+mgSEeoTEi3T84ZQd4dJvxcC5zb9IU2f3VWBXIffckI/+SeZ3t2RrNvNRZT+7ke33z+mDe7
6/t6c3VOTIj74+QYNWgK0YYGaSHG1rBAIhqqMo7zOyt+E1URYcsUbkqUNH3oFeM/56bqBOjqsk3q
eMj80GDlQ1KxCEIrXVCu1ldS2arYc2uFkG/BE8/zUTqXbwSz1vTSWtw6NlBmzrN8Rxmg7oUKLKUy
I7mGGS6bZC7GpRm/KZsCk/+yDQVueHPuToYiOYdqZQtvQb8Xa2QOOqOJ7DLORx70erpDo+j1PbEV
M5zOm+RatXStWFpiQD7Wxmq/2MsYjQZDgKg4QltOFRJ8EOwBnPYSZ6wbFRgT9ZTFRm3faWZ6b2aZ
wsTW4oDYCHUr0Qp/mU1InYWmUEhHzg3FveVp1b4M/v76fG0N49SGNF8tmbTEHO06ruaoaQPg1q5/
XzUG8feTM2ovjlVnBN9Hujjo1i7yxzFQ0gturTpaaQX1DZ7kF3zJI6RnOBjTq5hA+EmzgO1sIrP6
xVSM9puzBUoCvMqh0g1d8/PRdEmeA7ZTVKiUP+f2TaKq4GyOA+hUB8CMd795/n2zmjo/75wq1tdD
XzbBkIEOvDz8vr4mW+EHqLeBDAS/i5DQPrdiQTd7dhsko7W1DrPmOKzfTX47ZmPkmmlkdarAU8bC
voe32MaghELJEykByQMw0y3B31GyeKb2eudq9hpSrTUjfSbagXrcOjrj+JronO0aw152qenQ3TgN
etAyNgSEO0u4mGYbGLnGwtzw2W3iASZ7fVq2tiqaccA1K3LDvuxy3dEBxqL34XLrL4XRBKvzzRj+
4m4/tSH5W2dodI3oWh3rRqzxp9bGs0mVOdpc3pNxSLO9+kudVj48U+c3t64xQRtnfWWGectpE4FY
iAcW3rT/3dxJbqQixlhOHuau/Va5j20VjSrg8ubqAOmF5wvoC8HoJ21aYqwu4XgMrqAs5ONNNv6s
FxW0T2VEGsZcgXdoWRIWj3UTWsCrcbsNOvryF5OF6M7EIUTuSmauczUy4mXuYIHYHbAJh9XA+xJP
mutWtq5dBF+CEwP5EqRkzieMNtxE24CLGG9k0Zq/JOxQ+W2w8Jes/H3dlJgWOUw+NSXc2omTpwZO
vYPUTDzPX6bx0VR8fmtV4NpBXQENSACFpEPj1nbpFsBNoGJT3qeesSdTeqNlngIltDkKD+J+iFYh
zC73xrgJR21oXHE2rQaMgrr2SfO8n9dnamtRIOEMJDGClMviU4OWaqKtBYgSSVT14JHd69nBbMJJ
hSXcmDPU6rDu7yQ3F0QZLUvrRDPdIi76XyXdcbIvXMWyiOyRtOoiDecizwteFNwj56vuM6pBtl0r
Yqf5MyXH3vFD0GmHU32TN1lE/Ce+KLzMxvV4ZlF6thQFHoMFNgH2GSjDzAcOKrIKmUYQnSsOz9b0
AWsHInU0MF16mywfKx1N1CgSglQb7FktkE+Vp4jvNodjgd5IxPhgf5ROqFlV2eqCHSw20m921RwK
50i7PiJMlZvdHI3QDjYhx4aykdj5J+dzaJFAYwM2g6V9BZtGQLxvPVdE+Zs2XND7gsQUrADyHZ8a
TpOuoHaLayNYtchEQ/j0dv3wbM2XePAL7j5gBuXsjMN47nmtVSJtYodeAYYGMkd6gTBpURxTZ8MX
gIMQKSbALS0II0mZU43249oObRn7Vt594s7wnVdJzULbBNdQkFTap6ROnvIy32sxTa29Vtp7hgAo
TLJGO/Yrqb65RC92fg8KHN5QB+/Ttf5WJUt+nFaj+FMCbbD3V8N/KJzWvB3HdDl4q9bu7MYGwEEz
+iNYT+c46Zo6aCdwbRWaRSNspDFuSzo9jJOWR60+Gb8ZpCnunIZoLFg70/+lN4M1h0btDZE5DEa0
rnz601vgTjGbZXprVz1/TSub/koZ848sycmtzSpogAzleICCxCsda4g0pmt6zDVnPegss/YgEwD4
VMtWvH5HBk0SqziWRV6/DWad7zSHcvSIOcUerKDa4fqyX/pMT4isgGEdFVt0YEhJGFYSq8iHGtX0
2tjp1Reb//TWPUF2MXVU9EWbtoBWF/rUggVHstX1rdPbfVYga1GNLw5erqGNeArZUjNJDpTq7s81
yWxFmuny7AiFAwwRCFw0uMuelOYzpA7cAWcHmkYBM1MemD47rFX3en0qZSwkIvFzS5IHxcYcWx/0
hTEx+b6eC1AbevcTKOXBnn6T507kQDx+Xb3Pq2MHTZm/QoDq8/XfsDFYcDj9O8XSbe7jHBHwgMO1
ZvNRHIjQMQeCFjhT1RqwackDlB6uFfwE8mstLZcC4m1pEdvsnxroRDo9G87H4PRiQvFCFxhmbE74
JiksnWbPXNrMz+McYck6Rn5tRJYq0XXpjc6NSP47FeAkSmGk+mF5PKKI4z+8JgAOof3SA2rfvAh9
9IXpoI/lNG4m9GX3+tdmKR+MdFDc31vjcJG8F1o36NCW+XvR8zJ0eWlgHF+M7lXLFTtr8/OQ6YO8
MNBioPI5v+Y8Y+xxR+DzaMkLnaOBZsbr07R1fAB/EcAR9EmBbU9a7XmputVAk2wMEMhyD8quz1DQ
rfYt3GnIOW4jd2Y/W822H5xxGnc16+tbj5XOfTNSyLhf/zWXvkoEJ2iZBa+bB6i5dEehCF13fiEA
M8sLHcM+DeqCKmxsXrkwA/oV0IFBxO98SjtqFWWe9Tis/KBrweOsBY2qL/dy2WAAA0D9ANwLlsxI
z9bSNXkJG1XT7R71ut1dn6fLMUCvG/cOgH3oLb5YNGAotNrqEP0kC3tbbQKp+vLrlJH7ylAx814O
xQM41hTQSDxW0Hh0Pl02m8d8bAqYOiQDQHKKe2Jr/4l6qBByQ2noIgJijKy8JMCuVUCUBl3W4YXK
VyD+IKm8Tv1tyua7udW/L4l3jx7Yg2GybzpVlZW3JhRvF1OUZB2IlEmXpF7UrV6Bny5G5Tyec3rU
0a0e2Kw7evYQXl88MWPnjwzM6Ikt6bawZ5aYdm4W8bC2e0b6yFlvirXfN+2z13oPVBUqb64gsu6A
S0CH96L4Mg2tayFJgxkek32TkvvR+KCYmLgyEKACzYaOd2DRZKwpKVq/91DliQsdYVr61gEndn3S
NgcB4SQh9I5xyJmsMdPqvJ9MGq9737ltlw+/WxCQAYYBt2AYuJnEvXvynEi11mD2CKBmlaG7pfR3
hEJdPXfpS+u5ikf51l7DrYrcLp4tgOxJtiawTRY+T2hMVzrdVK0171u3m6PRneso83kTX5+6zZgB
yV1kmUACd9GQVIxL4vsTohPLOBQegGMoUeyvm9haHRAQiDQ1kj8X3UjOwB3KXAYTc+ruAVFrdoOh
7LjfsIIoVkij4qkkwNPni1RrC/em2crj2dCicR4fsil5vT6QjbMJXAzqryJnelkUW6aW8EVDWFKa
Xxwni0rdOmTdPad+RDIwDZmfr9vbWBvYw5nEpoZGtgwxyhqnHGu3wl5I2ufKbh99nh8hwfjtupmN
LUeQBYLzQllno/SWzMvQN2Yeg5X7mI7694wlN/46x/lg/XPd1OaIQFMDfWHcGBcqaqArqW2We3kM
oKWrA/bx+FEy+vcAFSTH/29C7JOTw8rF5ao3WKRxIiwSQPrQoaUqMtrcbSdWxEBPrLRzm+opdxEG
F0fDfLQ/DjXCg+Hk+2LNTr5f9WPLOg/fB09zZOrzJ5ulCk+zNQSsOkD0gs5O96VwqrPNMcEjH8Fp
vavaiCocy2W0hoZ+gHct6Bqg10SGrqVmh+jb8pBU7I+Gc2d4n/38qz7fuebH3Qs8s9BZwoP5MruM
jDDt577I4nHV9qPv70CYqSB13poqQeyDNznkVi8SVzYvel/EhXH2wvwg/3n9UKi+Lq116S+5k+b4
ut+HrL4HMu769+V+1/cjcfrzxVKdbKa26ZbS7sTPJzxilR8WHQk1uuxYOT85mbaAhGZ+W8b+IbXm
16ZRJYG3wjjgvNBfiF4KApF6aavhRVD2y8DTOC2MJ3v81PQ/a234YpRTEfR5GVLTPtQ92C4J3Tsp
+VyQvzivp79AZmeabR0k7jV+QedYn3SWvI65rwhWN3wb+gWQ1hAASnCsS8sIuns+gZU7jXX/ftYe
KoDWfcWZ2jYB6iKCxCbctdhJJwuZeQ53S9NJ49zed9Xtat5qiWqziABTCkABqkfSEXE3uD/k5mgn
twt08+ppDJ2K+h/DhbDwvJARMNpeu0cuJz1YNhJizE20cPKRg8u45QcuhCZuCrNVvWU2R4yUwztG
UaT2z0c8Ncxo9dnO4p58KqtvNn9LmSK6kxmCxPGAljqyUFAGBnRb5hBmlT4ib1LnYFTIf6NC+ytL
rbDo33o+7AEpvRvq9tUsjCHI+uSDrDH/sS1iFk9o0iGyOB9f72W0MAsvi70xD+evK7jjrh/+zQk8
MSC90LR2Wa0lcbO4We9JcZ83qMF+GPmO+UPzhAt4iH1ZRxr0KSF61yANsfLd1JOg4i/XB7HhIWEB
pSLotKEgIqchwK1T95025nFKpwR84bMesLJSQZBUVqTT1UN+sG4mWKGjEVgA7AzcUKQXNiJIDATS
Wnj9Ax8gp3b9xkM/SFvlyOjzbg7yBTkhuo7t3bpmxXFpyPLk6yCtNN1Z9VQX7ufiXItWbCQGEYjL
IAhurdSfLKRyND7cOnN/W3rrizGNr+liKTbE5p47MSXtuWQGuLfuYAqIwSQYh6x5NNg6hZ5OVdt7
c81QvETXNGqMF51aq81MjdaI+t3hUH8u+uP1jbc1aZB68QSsDwB8ueMiyYu08Yc1jxfzUEIuwzPv
STmEHOwN/50h6dlv6ivkKzwYasvXZLDutO4Z/ZNobFVhU7YmTGgWIDsEilQki88dTjLTntZMy+Kk
PLTGcVHgPTY/jzoCYiQ0ESBNfP75JS2h9NPg853/OL0m/C8uQFSSAVhBrgkpOmlnoUbWEEiHZ/Fg
E0j+rGnzOqf2dO+0aMq9viKbQQuoaXyByAceTc50N0vT0WY2snjptD5MagAh56JoH92kn5vApCSA
4tFhhsQxqjUjxLmbFFLmuvNmToOvSCRvnSghR4zwCTpGFyUhtG2PNkm8NHZm746UeVCOSZSVh+tD
3tztUFQBHazI78thWlY1dbaOdRbrrP/lUXZYVv+t4Kjv9d3fDMgT8sqg9AB5uxjwSSTDdAxz8mgW
k8IfdxNfmqfB5vXtxCcVA8WWzxWpG9zvcLzIdJ2bWiBOxpcc65g5w/zUlcAE2fyT3TkL5F+J8dCm
3IrMli+KR8PmBkJjoSGCNaEPKKb7ZIy+ljtQSp4zoMDqT03mRyUalftyCZamiXpUPUE0UoZu56PD
2OijCQm/ZDE/jkuGwKLlQkAEnCCCo+j8V1AwCzRrU1Z4cjfAEGRB+o+Sw3Vr45zYkJulm6R1E8OD
jXk4sGkMbKcJnOXGnD7eronBINoQeEQPTM7SYAx0SZMCEh3gTjm6FhjyFRmXzYGAf90CfRemTCa7
Rb0TPY4OreIyGw8d/4ZKQED6L0b/Fzek6LwX/XbwMXLbaWoU2jImSxWb2RokqDQDK64BrPTx84xn
AnwYuJRQJ5KcMfho69Qvxipul/1qhLl30wMjXP2XVqSwCWyibW2aUxVP7QLOpDYq5x8U9Iq19vsv
hoNsBTDIQpdRfv2MulXXVaqXMTUjtw17P0jYj6WfFePZ8rVCnVbAIoFYkxMXCQAXrcO7Mh7IMAR+
Wz0ys/8+2IXi3bF1VYqcG3YbEuOgRT8/mGkH7hKtXEvwlPff0fT5iWUqsPN70lMO+pBNhi4jMHFA
xknPJ9LYc73kdRX73H6x+BoVax5NHGXvgoXwv4Cmg5XbneZ7E0CcYvZvK0Zv0HkWXV+6rTnFkxKa
UmBsIJcJAAqifB8dk6Ak4n3UaTxaBy+LOsB9/8IQeP7eoXO4tqXwpqiKPB8GHOBpLuhLbefpHkQO
aRUkg5cobG0uIHCnwOmJ21K+WIq1TXunx+SS7uA/9uVfhFKAgfz/56VYp0rcxB5mONUR5M5T6gXD
1+tzJS6+i82BRmvRg4cKjQwXaOngjLWRVnHarL/dBmxAoVbVt+Zq76au3103trkDhKSNAGRc1tCI
DxEQAk577PYntJYEevdUurZiRci2FcQvuOw9DEy6H3qfuXAQXR13lgENKbY+2Yl38EAfaqUjpBqL
XRMswdBElhEZq/bAMvKUMHSz00ylfSRMybNrw1cJUB1CN1NavjlzmgmduuigKdE6g1JwH2bm2kCe
pPYi1x2rsE55GQy1/4qecpUT21pb4A6gUSk6ei8ADlWSTGlNwPTjgebHX8g/nDk0WBA/72bu/oFu
vIqgdmvqhaT3O5oURW3psqH6NBYJ8vvxot2Lwraff7OMH9c30db1bMODAPbooDYmu7PGWdN+nDGn
pvc/lH1Zc9040uwvYgR3kK/czqbV8iLphWFLNkCCALFwA3/9zTNz45setaMd89gdtnlIAIWqrKzM
Q8jrgDVhfoiW0z8/5bdvghgFDUIAyiAo/XdgJjT32KBj8QjGxUFP4rD6wd0+/EmF/Hd5KSwsIagA
96qrVN9/P6ZrA+S+eS4eRfAC/duypT99uxSMPM+weZsD94fD8btw9dfnfVggWLH2DFKZCFdDOSS/
wvBPe+53D7hi5LBGhUDp32xFxwWnXyf8enGeOnpJ/vd+BVQZIQNyTQFh9/ThbAuRLcjvM45Edi1S
D6J2ei//eeV/+wb/ecRHlBjw885pBoavZJOAJKke7kJG1z885beAI9IXjNYBEwed4ENFMq+TM74B
nyDpBHlx7dYdoUMiyiRe1uPGW35YBAtOehpatJq7uJGzG/7UM/9NfELegcGbq83j39XgRmDyKaEg
iwHOvQMp8oxeThkn85OV+69w8757am7g3fuHW+3Drgc0AGMzoOMo/P7FJLsevr8URVk+QKxEcIzo
b8nnMNc3np/BUEBUnNIzWix7EYeb/N+2/t8e+uFEM4USkHqQUUjIWxHmP/5513yISn/71z8sp6MC
2e8yqEeXgU54gl1BnlTT/Idy8rdPARUL2Duu7L+xeiTNgEbsVD+6mnX3GXuL+fMePv3zq3w4AP9+
FYTWGAIjGNf4iHeBhDPNSgUYaedn1UTpHxb/Q2T92z//IeTtmYUQP7y1HyWdiz5Eg7ma/2Sj9dsN
ll6hravBMWj6/73BdqFGzGds6pFmSYF5z0MGH4k+g7M1x51xTP7UpP/9J/u/533MOK3CoJfjeN4w
75XYn5wO/sd48e/PhokWKMwALoGU03+/EpnEHk4zpnQMOU7qwPJTkjWgQsHmbDa1+AGW0D9vg9+u
018e+OG8dGwUqTB44BRCwvie+aUYj//8iN9uZxAXr7oDyNQ+cqqSxDgSSTzC84tgg0akftcJKcgf
7vLf7oa/PObDjsOxT9BBx2OA3xXMHqg56BBC9n212L6gePA/v9aHvOtfS4UxdvC3MX5wTd7/e6m0
gHynHDCibeUDb98FNNDIjY6q4X81V7rG0b886KMiAAHfElcVHpT96sab6H+E8P//e4CzBSQwxV17
/a5/CdN+IkQQUETMLGqy9AizAfon+bvfHRxwlf/vER8+1dZ3uaEYA0H5IYqUHZY/BbPfbbH/PAAs
h/9+h1jB+GpJJR4AOCoUvIi7sWxjU8x/bB397sCgsxLiYoNe3N9ANhsbtmQ6GB8xmK/7t34oxNb9
YWv99nX+8wzyoZZfLCcSVyoGAqMyjr+5uNJx3UbRnx6TxdcP85fS5d+L/58nfURAiL+lrhWYP/MD
MZ5ym2d3Qy/matNrXtiFCTisruEdZ6679MsqweDHLC2KmKRItOkrNbK+6GP8jZDl2cnoIO5LYcNW
FIM3dMc4Anc3VrFXZNsUU8iASOziQKbHcSUv4G3pqlP7T+55BHMJNK16p3VSzYyQd9tFyVSsS5gf
pRjmh9VQXlNPtM0YiQ0m8PtQuIEFCCoBKdAbmAoza4z9hl8gS1q61eLox1wdgpC/ZRM8Q9UWjCUM
417HsH9fQTat+01PtejseJPaeCm6fU1/5kTgPUNOqw29qIPg1pXwo0WrzgLF3jd3lrs4om6GmC5z
o1fFPsQ7R7qS0lL0kwe2drYcoGqQHnXO4H7nmdgvQreJgnTxVHShi+uQw740R91WkWTxGpSV+XHB
SELDw609pugxPECM4S0SNK595cgL2ecZ83R8PEgNciL1fHNEVajLuA1Ag/OntbKZCOu0n5MzdOiW
knWYNfYw9fHJRou9+CrYajkD4M89ok5cLjgrHSaU4a8+vpCJ2kOyzromoc2rHLonRcYicpbBnFf7
gCrSwN65goU1qVqzvNqYpqVM5uBXG4f0FJpk/eI0CoYicdt82TPqly42CkM6nNPCqDY4gjbC626Z
u2rXmMffYoibFDBYTQ5Uj/0beonTl3FK44oL2api3brtZlhZeAPs4peGJkER7WN2WmbQEuD2lTZm
7ycU1mtXC78PCyC6+Ftdtr12CzBW2uuh9rM2rZ3soiNkdpMqSZS57XiWncVqpuN1BKZgzB+wlmlw
YVT/wMYgzRC66IXuqap5aFN0Nik5aWAABZ3cUPfGvYfrZYWQ0SLdZ03auTLMuUIxtty1rWoPSd/2
JcQlk+M2u3f0gr1SkgzrkUldpV0gBnR1aFqocJYH0F37OrNyOtl0UvWq2vugu1n4GbN50DYbC38W
pEg5vAUGAF1Hadf42I5zXKyYUeowzhKxU7vCbjXi8y+zeq/aJbIE4xdsbWLCOxuD+qUsNOjjzpHn
YaMuLewgJH6KlAXfzH6wgyHF1d+gYgmdKwgiew9yhVpxqMapgfnQBsvsYDvMc7ddVuaRJlUgRU9M
01tL4p9e7m/FnE1JGegeE1VDlBQxJ69bACMk0D5kKdMMvtpe6xftFGynoBNbubKouzWcLSfbBu2n
lu7dySr4co1QqLnPXd8WwJKGoBjlYkspuu9emADbjtVccG+jtRg6OBKhBLnrJqaKTo76kLHkLd30
Bhgkg+u4zn4Mc5w2uo9jTNeFYWVFax7lqMzFbNsj3Xx6u/bbdJItrP6ScDWA4dhD5i/w8xsz+ZWK
lBQR/rOJ4jmpNjG2zdLvpEBbeq/V4m2V7VtdQDcsbNQI8cpESVXp2R+KLhdB04UdqdU2rYUYAgCz
AgPePHD0JsV/lp0ltmDz2B3YbtQb9SzsjYM1F2VMPHLMZ+3KKSE/WZrKgtrJHlDes1piYLSMpkxC
hJ9v9T6kawF/Roo9Q8eKTX5aJtlkLxD2i5E/+gs8AfT8RL0haqZwusJj+3hmGVJn9AKXEgb3urB6
d5Xhui3wJ9qHYO/WwmfqpZ+7qOQogSpMusT4yQYD/hFbKxcRNE1dgKyLMVr0edvWZtR5PXYuqvYp
043wOERRjE/fMHgYlXq49kE0eTW2C0pgde+rtD+V2HilZP++JN63SM1zGWzRm2wR8Gc4ScFJA1kj
1uctSWDrRMJWQbpsbkuCASKAzF2HsWNYZ4Pcx4uWLF0hJ++zgRZV4ekUzLOABZUW/l7wLgxwjgXO
jTBR4TIZHdJd8WLVSB2WOKa3mHbgD3Jx8GsznrNf8AdxEoduC3CAzFhqRIwvHbFTmSR6+EqE+ALC
VvJtnj1xWbmvz24f6YWCIQJNgsBlzdzhxJOFQbkz495bTLO8EtIfqg4OASXIVtEZHCvThLaV4BiD
3C4p+RlnZse78fHGknw4bqv1CvBt/bJNQCrx/MTU1CxR2aWYXQnXOK6XXiyFj3PStLRNP/UzlGZR
ZNrb3rnpTin4eRiB2Buh+XYDhJKjF8DWYhmTXwhCqlpSShDuPOgcpJMuWp71DTw63EF42dYwwP7Y
2ut8iumQlsAV1BlS2q7EZbufw2VeK2gXhk+qZymcQPsZfRU3r/2h82hSrH7ef41bi2sdNHv55oGK
zAo/aRckCQYf01/pY79ZVk7Qo6qWvFd1Pmbf815OGDUN1prke3zXDiPnRTeQtAi1FxQqifkNcMpn
YpOXZJ6/OoziFCYauk9tN/LapcgCk8XJMk1dXqQGx36YPfqQdJoX+dDv5WQjViYbZxhIbbehkNSI
HSEQ+OQROsRYBEcTc5YKeDZ0JpIKyQq9D7FqpXEYdSdcQsYfSS780Ih/kAFjpRxw+MmytBD2pvD4
JnN4jJgcimGS+3kj4PuHJupPNtfibuFxek5pnFRhG/8UeutqG+n+7E/TVK/BkD23AVrITjl2VMg9
0BDVyNcdeixooYXPNs4nqCgBqoP9x5583l22A1qMe/15pMHySWyZwJ735S1GToNi9YZfakeAZP0K
wxA/NeU4ed09BI26QmCC45jGdr9X44xTYiNLb+J0VWU/pt7Fwa22hDAzrXDjtU92GuIDTWx8mHyx
1YPneIWxR/VV6nA4zkJnJX5q0HgQnzpMMtZ4lDeZewIBwvtRXvex0/lbZshYZMaDQ2CX5g8rPALr
2F81kjbwzOiA5Cl2nJVIXb6G0pu+p3qiT2zkThRJuwsgAP6OYB/y2Y+bePUfA63bz+1MO0RWjSFj
zGZWNJeuTqnQZS53ROU2y8s58cR82CdHP/thxz/FDFegm5BA8WxbKgXP0nqfffU5bsew4Gh71JOH
4DMlQ18MWwQia79khw6cp6rXSwCuJHv3+zl7SqVVZdgif2RrBnsosuufEfWng8uH9RE7G3shSH9C
lEGetUQ6a420CLbYW6B98PGHN4H+6Q8onH2vjZuu30Wl3G7u/WnxUoRavGvBhlFc+i6YPuvcfU+t
b5H9zO9uS+it2yJzu8BrvoLK+fuWXBdtS8xjqsL+tK8ZfBjVTi8iwbaC8oAs9hFXrZchrCvNgjvm
4/N50KgsYFixYzQp6bB38r2JXbA9YZxAlR7DYYRfy5dVB7wS3PzKwp5AR27rzlm83s8iqEJ56ETz
pnz22fdbWfRbJkuMeLjDCoJVuepYF/62zoeB5t1x6x0/72h3NNrQrY6jfbi4rh1qkMJMmVoa6iJD
DnxxCVjOXT9M564b9KdECxj8bGlUjr5dbxPPTt/x4d0hhO4cK1bn9ronAW+mSVt8gm246Dzsa57y
9vMI18PD2uI3SFTjpY+K+2SQggRFFjFzCftg/jaNWViju8mrXMns1oMac5PsSJ0ilU4PBpepV/l6
pa+2R+HRcOPWRyUiapCsLvoFUkE325a8dn6o9gnZtXTpOdFTF1WtSvp/5XGBKbdhuO5HDjUpYaPo
IGSy1Dqdlmv1lOTlMG86PsTYm9tX6yfjbbriZl4g+FCgpWtOyUSh/01y9sBlnNZ5psYjmsFpkQTe
y2DBcxC6y5tdi+g71wFql0ywrsSFsE4l7eRWQHzbRyKVw5MPNmfwHRuyzsBFIuLQv5hcvYiePQQY
/KSlAyHkiXVwsghM/LSs2VRQlvcFwn32kHYkqVoCSEEbLWxpB02mlyAJZ1dM0s/OCsnfKVq8rtFc
76d+wHS/h6y6GiKrqm5Z30EATUrHLKy9LQc0EfuiAO9SlBRe5oWf8rwiSkWnXpFvmEjCackM3n41
WZMioBWStS9DO8ky5nFYDi7sK75eQ6GnMAWe9uhMg+paoKpjtwK6qH4ZklbciW6FJEHegiFdmczD
Lw0GpDE5Ijrrkx6WtR5PhiKA6NNtFqgHroeXmUbtcYW9IVQbIobbecjNYRWaPZHNNxUjTNWYvhXN
6Le4HSju2eGqiIjmJfuKTAD+Rgtb31NGtzfit8vD4vrkkAQjjKe9id0F47y4kmLMU5Q5wQzfinGx
GzFiN6bwO/Vv4xGxNXUotqCQEJ1Iv5FjuLOo8NrBXLOQ5RR2M7nnrcHhx+DoUCypQchE3lMZ60yt
4K1xn7XWRwlgXyghP70hy4sQRcl5W6X3DRI23sE4b/yeu9YWHZV5heE2VbJpwnOgk3xLoM5y6pao
awwCRZl4YJWZJSHNFpgQzWAqK91Sc5OumpfoVUdFBnwQwd1DxrBGCaor5bxDvK4eLVIQPh98u2WF
2pOwDlrtlwnt90Jw3TUZRl+bKSJ7GWdI7nImf+YUCh1qTHgZSBoXEslc1cXJVvSscxUTU17pxIur
EVzPBwhyhae9k6TocW3d0oinKDugdz5N8I+LE0VvjE3kIYIgXrmDbnDPRTIf8iicX13o9ioXfvjo
C5Q3yMu5G5HLfpPBZSTCnBYorTQC46vPDEHo0mLar+o3Pq8FNlz4gMzXqwGfDMAIxvkpNOvPZTXm
xCbo8rZ22G9C9jQPTZuZvkR9hMUJefCCDBeT+AqJ0b7vbUmjaL6DJBypGZ5XhTRMwGJSqAtN4PGq
Y3Bh9V2WP8djignqpCMcKg/kO1hy65cBMzan0Xe4eHzhxu5E+3BQd4kOFKwd2JT+YjzZTtxsCFBb
P9SD73elUi2EYwJ/Smrh7HgHh7V3UCq984iMBpqRS1giA0Spxtqu5i1spoJdTdXOt/RVpmQ6RsMI
GAVyasgPzdjwMZLVLGGVp4ZJfM199410+7X+dLCpsgopoDd4BzLH4IMLwLirREobrT7kZPg4lmbL
kybN2h5m2JMFt25/BL6xXDC0FdQYI03vowVjCx2ZZRMsHMcvy6ZDF7f0mGlpPqFTSp7wUlGREmzU
LrvxNru+co5gvsWhQ77tNARSh7w00zLXKxfxt7lTXe2mIXqdWBje5T0PMa9safZrnwZbTYi3lyUe
CIKm1SX322+hHWQRY3y1HBBoqylekkoO4OXafKFVkPg/dsOXuuWLrJYsQmTd87Xpc9LWq1E/tsWY
LwCgsiagjjYE4FvRxVhi51z8SRL2BUOkWwVUaKwwgjBWI3WiAjSJk5XOP9eQDKUKuDqy2cQITVg9
n83haXSJ/ZQs0rtAsI1caKvZHYmHvRE849Ah738B1lV4jeAKC3gv+RiN95xsSGUnaQD9xcA2aIuD
mrzh3vmZJ+1YzvDkLmPnoy71tuCwrUlepYmkuF06gqu1He+8NJvvO2nkDZG4C2UO6TNISLFGdaGu
qZ9/T8NQN94MZyThJfb7vgCkVFDg4ZldocUyijukjcs3sJ5MERmMa6CqHIt5TMyhFTMHcJOiathV
yl923dNGygWJiEtEjXqnKwff2UKpaeiPE8RizhhW/aWVo8Wm9r1UOpEFcPlfSvm67PKBn53nktt1
nWQVT2uEG4RG5pPGOBUK/GEqmDJxUkQrHZpsoXPp2dY2StgW/GHxA1wKhmNr3tlmCCvUHETnVGL3
z3vwtmx7D0m+cWyytk05NCT58JO3yVjC1zu4F5ggqMGyB1oXL1E1T/kT7/vshuw9O0c+4+c8Q1AA
7DU/kAE6quhDgzDZqqWIPOZ9HZz1H6EjyR6NjeRtzjPyvOcz4CuUrQU+rrqn+0gaHyH2GBPrKng2
RvVkW1HH6W5LP+ynyqNzOBZ8tOJlmtL2YsfVHBnGzI5tYNnDzMFylcGeHzYsSzn3a3iJFiwNTWkI
KRad1OMKrU/R9vth7PPwEo6Rqc0WgGAdceAWeTAe1qn9Fhlqm13u3z02E8CyaktP0xozdKjFUMTI
55rAQkvGKm+FHJGFOk/GsBzDign6Lk5PGA0+Zqr7rEH1Ltho53qIJ1RsPutP4xDquzy1/ByiiLrs
LANikZog/rUMRL2k2fTcqoFdAhmJA7deUEIE4J3abcXPBywc7zqSQK/mpNkXDlIKGYYKhiDAsTQK
hphw/54DPwLp1+PI13K/FuAUHnE4o0Yjb6s9GaqzZzb5FLY9ed727AeB5nKJg+shDeymZiTdUGye
zE5xokfEEi0/Wy+zFab6EaklZgcD7nUvS0imm663Qwnz96VmSAtLb9+3qlcYXE+Fp77s3bSBpdlt
EFRKp7Z9wmIEKAsHlZdQ2FAFCdRWm9R4ZWDT5MXtyXJOEDBSiHaDdgPBhfULLr/4CvuGJ5hY+fdM
AblAkrQc3ULoXedwaXYCEiB9POlKKFQICRD593DgLC9opwWmrNbpKMGO+gVYdvkcQekqByywpbdZ
KtpPTPcEt2gcNRsYCp96m8rKX9qs0jknjYeQiHXHxr73Is7OmE9Kq5ZOpsxat3XIPJbkdk6B1O1h
sjejDZ5703Unf9M/Q83Xo0+9eYWQGolPEEBSrkb3wqv9VUlYtETsNjTjuhUB2W9B0ekLo8P4W+ri
5w39a2Ry6jXhzN7jnwMuYLGYp1hvz3yJQLNN404UkcgDWuqVpylUqYKrKWGf1xJkMegAT+Y5FKGu
YANrqyUZIF71nOVXvOQpHGNcDZNMfmUI+jdErC8hxpLOGqWutACigG++dGKfS4iaigNwhanczIKa
U3tj7XkB4i8y45eezNMlFCOQ9In0T0swGvQPQDgjRpKm7SU7rioIy5FN7iTkKs42rdyKIwcfbH+Y
kTyG4ZxfVB6ol2RXMHmHb2rYuLj7MucMxUu0vjCl1hLNdh/FVTTGTxmghEKk8XZVh5k77yCEiKcm
ElFb+H37SbF1vSX7DvglH9rdfJHzNk0NzTb3JTVZUKupVZViZi/hFxH5Z3Pd8PCckd9a49sKx7av
4tS2J+qAKIc5+4o2g1/KjCZHjsnTQxt63hGlT3tKZxlgKIOuX7JxWst9plPpUTsc+nkFvAeRyBuc
+6TSmfohfPmDjyIol4xuXpUQwG+XBWWmqYd2fhiymZZzFtIyxkwI6ikW1lr3DNgv/zHDK6delBgA
RcTotPgzab9pKAwhrd5yfRx72G71rwDXxvZGyplEt8pBLKcIlqnrDmaeyd3uQfC1tXF3UFHalZkD
hiC5AQomAnicpl76vnOIo8s1ms5wD31rB3qFLL+ab6K/pLoJnq4v0CBK475I00vsCsjQz6Np4k2c
dl+tRb8nTxpTYPXYOkSnSAeH9Kq8N6HTBDeLfK1oGgDTUC6vnZqnM2nTYqeLV7ief4HL4hWNM0HT
D1nyye+7Hy4MLhCc+rzjwB/8DtEOrO/lBH3w2zEXt/HqguMurV9av/s5sVyi/LyQ5UHAqy0hJwok
NBSYZwH23T7vyMZuQ4EmUEmcx36peJ0/92lmXwOTelXupigoZB/suN+zPq57TMg/wolnP2dh95pF
9itV/lyNQ86KKVgAkRGvvTBw07HAsivzWCHEjJjiLuKQD/eQPFkv8TisNXDjtRg7r60SD2i17ABc
zHKkgIYn0/TXsnVCiCmjaEejaSHoNrJwLQZJ1hrSNChlZzqg/YEo7PC1yngd/HJR4VKBQNVBJC90
VWAFxIocKAgiApYT7CgfiByXz/nMZIVkkFyG3r0gnof4/2lWQvbRv08ECNptsCFr7uyc4uC3MxCR
BZOJdscGK6CsOaCNGF4hIlw+xSAW+1NAwaLASOlYQ0CA122Q2hKaET83srE6gpWhrNEEedYIQCXa
L0kVtdv3ALbOBdTydrRqfOQkQkVN6MWoEju1+e+BZ+1FTX5Q9AlHVxUwT2GWHLC3kisSUxgTRG6c
PvUdk9lhAd/xE4FaE3LjXenSyfU1Qpyqhl4JUIzD79nVt9yEqXZ17AaAiXRvxX1Is+AWbZ3xNkEw
wS9Jfowoly89TTG/wCA5vye5AIsjYJWEe1CpRMtRvQ8vPqX6uECH4wxk+sfE5hUIcQ/ksJe6xULa
1lXDtExPOveB5rbcPKEq3oEWC1omhLLPi6LzvRTmOxRxwzrWOTzie1zWyOSGgttpXEBoJcahRzN/
i0UKwCsj4tabjVAXEXJx66PRdLWOnrYH7Za+4UsMf/Z+z2pJfXEXbUN4rwD1l+smkS368/RlDSzy
8t7b6i5XYQGfla9jDPjPYSyznpOkP+8k5+fUvybcBouBfivq6ZDqRlPOKujqTI1ZiDminyPKSEsG
ssY2nLwxDxH7pF9APnGu2j55DuTwleVrhmNtWb13bXj0rEqO+RYig8NIW9agk+k+LdG2NhNZo1Pq
ug1EcCtuxs1EpW8zlLb4IzXmb/BNIpofDCacCsz8b7fenmcXQvE3MMH7OlrYP288QLvAD2lNrekb
3yMgARio+kfraiFFYJip/DY1eWF8Tm+NAP8QTVaoaa7p0gy2fUA4iQ8C08XnNBj4cZni7khYJFDe
7Gjw9zlKhHSgNd+ED1ztKivrgHLBXRl6OQmICBz3FtqTRByXxHm4mXFoNgC9zUQBm/tJlr6GSIbQ
9qC83AJtLxtYWBc/6cLvPBWoRbkDWmPEVLd+Nh6zeIGSIHKyA+3nR06X/tCnMNG08RDcTr0HhgBo
thVLh/0CldX4nKaJOsXeiqsra6N7ZzrzyjoM+wCzG8oY2We55yLElYLY72QEOYTWX56iBZ0asub2
wjwPDLZ2snUi9yuFCSKbD0EyokW8T6bIXTQcc77vxzynab0sMTusw4re8/5t14s5Rh2sQ8kSz58Q
oB36SMFS93oejlHQdjcqNOriAhUdxmjRj4AbM7S73IzEbkebVtP+3pr1KUayefQ25DZQ3owPu7y2
rWP/e5Ibe+timE9IMqUnWGe7J7XMLTR+J1cSJDJSgCDBenFvWApxoXx973i6PtNVpqxwqUMs4ggF
aqXvYnFpw7OuRcW8cnS7/asa0RpWnlxhIxzs9PuURPKgs2lvoomj20t1X/KeLHcdG4Jq9LWP5lmr
aw7A+Kyu4QBRMjxR3qtSJeLJzYrXvsNVvFvuDgBcTYW8Xj8YrtZbGQgMlWXZfM0NvXJc0DuEyLM7
Bp6S4DqkyIndSMp+daxI++QLFATzA3o/5qxSO5zR34Mdh1zCA0unDLd9frJkbEuvW7c7tdHxHhhh
WEooXT5uQ/7LG4I3gzoEjes3aLHYU5p50GmLYv64OLeWvqEzFDGC+B7Tn3HNF/R8w4TKc5/z5Ayd
3u7QC/6lj8mA4jPwLzYJN3yAaSit5HFB0MpBH8oH+WMle422ljuFSUu/cere5aRfhKUMOtxQ/haj
7Rr0Vv2G+MifYg+Diq7FKNcGvv89baPhkBNumzHZQ+i3Y1E7xJ5bOVgGgMuhc55uX5ZxsAcvZ0Mx
oql6t6ateGA08L6OnT2pbrlzY9A16BPcEdhKoVJKXpcQJlOJw+2aBdjiwTiwmxyrekBtFtzl7WYf
MT7Hy3jbMfKVwwyinYfsHUlacPAVGdFIgubh7GXm5Ky3V5FLXg0SuuOwBeCZ5C0HVrBFhUQ93LAc
UnhkiV6zHp0/lRhdsvxaj2n/eY/X7iaX7XxGIaPRG5qAcvuLt4KcBkSgi7agDGKJ7aL6CBMdHr8N
VNaVO7MU9SLTdQAt7f/H0XksR6osYfiJiMAWsMW0b6llRzobYkYG7ykKePr79d1OjKQ2RVbm73JX
tIPxiCej3PkNE6G9UO0cgXS7mrETiFR4Oz1RfxSA6Y5DlkVgXRMY7OgctgT7jSM0+zchleP+IPDz
zBlh4hdWsLnaN1t8XYKtuk9/kds+U1JeSUJQh0Lj7aQWqE832u8oDLIwVcZ22Oa5DcVWP3lqm/4I
XloEIsU3rpvJWXOSLCqn7BNtD4ZUGy32nLuRkWbq1Wtdl3eh8dpLAKVCL6djN7nbbhQbkqn5vU1g
GQuFYt1g03MwW74fwYQkrBGf69jPjOloymq6ST2Z9iOhua/+nFlRl0szNFInA7qkpQ+TXon/HFMf
D7O3Wh+psU5vWseaUkrt6NLYQEQpk6BhqEwvHJmnYi8DIFx72qB8EMkdx5FPg9Vsz/M8/8UaYh70
zCaoYzDKK6sex7994zQXsCgb8t9NXlcwsUD06jWt0yZUzAmwnpBkjJyD/lWOHmOOENu/bUr6j8rw
tsOSFe7OyiwgRTjJVrPD1ke21Td7mvSfqVV/Mi19TUTtH+q7cmepwAAHL/GQpwn17qX8haWa27gf
oRaxV8uIoFDr0SnU8E+f+vmd7Iw5LJhxgyxZZcx0cveccrGOnqazWmBM9yn3YihLlR6yslaR70oj
Tn1kCUvSpIjMhPlqSOsHT36xa9Xk7hfTKkLD6JMnllNNwei0xlNBQxZMAl5Drb0ZJSaNTraWQ1jD
YhwMC1PyrKH2tRI1h1tBQzLWeMSCeSDIGYGUuctn980bhfls2Z15YNxCtyPKngrfcbV4TnJJin7b
raouoipLXnKhJ2eYxPptIteQBtirLoY4oZcaUrrZ4k/SDm7YtW6DsoyRx/aQmWUwOc9W+Z9Z3TGc
p2R6pAMIB55WHcQ5L81riRxAvRf1zkBoBL147Zuv2Sgekm3dedMtry7T8KSbZ7CZoAUlKNNvDZej
D8ufV1mAfiMQ3lWub4gcd44YDrZ4zYj80JQRlc5LZ5wdBwDyMc1OXk661zmHWdKJyPK9g9PT2F2a
la5f0CY3zDx2UGN1KuLa0vh4D1t1EPW37z4xawU5kdjpeAF9NFg9UuvnCbyzkXE+cKtcNeAr9bdx
n1qdgJnXrXnM8v3oAuk5x7UdYdh+anWoQJ5GLTQRfDftZQVKyo/GcrtT0RLSsZqnsEAMVnK3DdOv
3EjkMX5GLerVv0Felvpbdi5888OWfhn1EABuQHijY8mGXdq+pvaH1l+Mrjg68NjCxl3j77j2Lm1y
192woIRPPuEabsV21uVuGb9XQAunROHIMKUrlrW20ZjGakZ4wDTE1pIGOLtSB6M42euZhJtDb1eR
Yx+w7jbda8OjMzBdX70JdJ/A6Xmqos66QP2F3uRF7fx9/9ZE9stkGTWFpIhdWyt2vMd2+KNTMNOu
PJXmXhnnzZmOdfXHQCPVURmk/lVkWqAQqBojg6QfzuoluW9PlGCpyzcVKKiNkysB4OzuNCgunsZA
+pOCoL234ihyP9hMO8gTFfTWic1aihPDRRLxqkH2euOm6ZfB/kzbW2Ucp+zb4Gc7bQuVwwd41cyT
4139+k6CfQKsKBfnbcHzd6rdL9t4XZd3XIsB3MZoX3EmdrBZWcuosTenfYGypnbiyfiuioktjGbk
add80wI/v7bJQ24fKpBorh6Pi1zo2cke9X7XMuOGhOXW3OLEqfvebL9lLDg6Aun+NYnLfSBII3Y3
BqryqurXzPPjnO5rGhZEUvbNc7SwtlgtWF02tGpjHnnikpj9OZsJzq8OldsESqJB6/LDbMwBzzTk
HFJf2iXif6+WBPig5Plvc0/l9aHXKtBTVqKy4YYhZez0sKcdLMo9eduMTfxW2sk1zSPLe1nWm1df
BV7uhaneGT8K7U+bnQZoX8+6lnO698s1HKdHZ3nT/eeeTHKkmVv3Cyi514Z3fXs2/TdU/Vv1q8qb
ntKC90Yw2f5Bnwt0avsV+M90jDBbP/P+DV+aPuuHJF2OQulhySaSvu1jRAecfSegW4A2OK7ocWyE
cX6N9Kd5GY330YosW3tAIxK35hh3W45q98eWPiR+HbW8JsCFoJvv8Ne/hZj2urhsfFsyP3YsbdDX
JMQXAIik3ZAbRaZ6X/A8+f63SdVY7ZsrvpEFhmm2MpTnxM3X8Wbupc3nRrldoeqPd30kFGWdXfFz
0pJQEDkDzEmRVjVxPmrvM8I0CwTOS55K57aQKFRa/5kI3tdG7hzEDmn3n0qZ4qZXNTzer8LlPvbb
2BM0BAJd4Bct+A4taW2gXHn1QbMYDrf8vVmvDLm7TmVQpskp0bmDEqLbvl3tnE5WrBXnPkMO4tTB
NN8ModDlwYxDD9GsUvD7SLXbeSCEYBXnNnOi1Hpv2k9d56NYGHUQCLRiPxU7KE6+qVeRjoG1PNRa
YE/tPvX+m8y7MnV5KNcpqrXk3zh3EUhyKJsrQRNa/UeqL0c/rKx2pl0q/VPj/22dW06JyYuSabWl
Np8GZsKGqLkKTnlLw9I4SfXEhZqXe+DESmkscPzaKLaq/xrKV9e5MFgETveZyk/UZbGDigBFAyrM
h61A135Q2tVbDsL8mTwehJtMXqb6Q2s/waiizmaedf9q40vKIzLlu7rem8X7OH+5TbcnxCZAfIDk
7cVumHmQHBKJd3LKglrNBgSSz9ObO3Zh0x5hYwKVvYzdn9U71wuwMjpRzUOkt238YoSN87/Oufk8
pb52cMRztfxCdbTjN5Lbw5iAFBV1oJvf9XpKa3+/9pei59akfE9T4LsoF62C9P1X6SGV3R6Fc+Na
29FJs3joX/LbA4/82ii3BUCetm/S92J+0teP+v/pGGeN7ip1/elw1xoj18gpRaJPdgWCppg8GaKm
zNrd8+1PoW20bcyCzuzcW9VNFcB1LfwejUso1NOsEBNKEMH6AcM4a5uerPk9VzIanS93+RkRpBRp
GzhLsq+39NjzlXAYwrX40WAZvGKOJuTWKrOjxv63OtoeKDFKsz+ozGKRbA8FJXdbxGMywRCUTmyU
xc5H/VQJ+bka1m5Mj7X3AT3AEF3taudPlvyIB1zlXP+H8a+HJfNRdPzDmSk5mOv9BP+2zelRZUcx
ozls9SDbLndtz7y+WZTTsqZY3CuD/V1zQSULLEV2c+unLetCr3322lvRlXzJn1QvnyTG3IiasiKf
Ye9QVDyjCP3tM3VeRnkp/J+cHfXzKV0uI2dGTNf7kwb/zEN09Gm1TXZOPicm9Lvjxu1Q89t+2ipe
ae/ARdT4zwf9gjPhzhnCIdW4+f4W5bVDaTDKcBOx9P5ozoNpPq7GcRgZYvWDvbi7mfvC8k6GBvsw
7uziQUCJqO0JvSpS9Yd1eF7VX9fgxHxW+X9a5sDHorHfmqjTrrKP4PrjAV2QPn8q97y1N6F9t9CA
XXZR+fuQ/gXn0Zrl0FZHsuN0CyHmX909C/s5UW9b/9Wmx83ZDdm5rllAuvc9iOT6wQeGbdVjVdzI
zgrz6b8qnzgEZ8d7m539wvWVp7hX3hzzNS1ucr7o6Wm9q6amj0KcWsrr5tGoxDkhhpzQoBTPvvmw
mE8dGPrs8Dx+bMajL2NGuMiZvriIYLYji1tMJD8Lyz+s5uLNWewQyCT0Kh7qvc+Eb09PWckSS9Ni
4LIDQ9+JHt8MOqmEW1lH99Rc63UJ0vYo3edCV2Ru/5fKZF+ZPsA0KVLDA6NMKNyBgacJZviKRd9v
HYm8RhfTn9Mpg1TT+mtC3+k180j20DCqudy8XvO8zUhpvTdrvVe74rSQ+1GNXzlC6ropgGOPtfGT
zW7Qm38KCoCpF/FYFyEIdE3nvsAdpupHrlmk5WuAKeCxGOtggJAfDO433r4xvk/8TKeO0r/hsaAX
SHdbOYUrrcbixm6Hilq8mKLa5Wp8lql/MAjo6tm2NySfi4OOn3Cw7lolTqixmrkFpNqc33msoy17
Ud3fJLt0LSrPgnrQAlcOWpTrj6Pv3Da/vExdulM2V9U910NDO82Hrmr74JvoFQUVT5pvfcVpbquT
JdMv24KfKn76uYF5QMWPeIarcIhceZonWAh8CWaShhbgcsOvbFCyJLIMXWCjYniZ5w+724uJoIhv
pBZU7GQ3NN8WdPrgo4Wzf1svFtLeG0nyhiKGEbw/Zq7czcZ33w9B4jekIXUylOh/OuBOHatOYN4l
vtqHVizHtpFHhCUgqUv6OyR7zzsYqN00Lw/WhYsse13NjS1JQwzkd5mE0+7dzUFh/9t5XqSG90lY
72bZ/910EVT6GNrWd1//Zo57dsomSiUwdvWhhpzRHP0bnB/M8jYfRH/rNC7e7D333zLTiOWAzHf7
t6ACSV6b9dfHaF9iwDE+ZQMzwCvODvZ2bLC+rIyHlfgv3a6C6OBNP8zufJHiVfU7AtFaGmBVaAEJ
BwzqB334Lpqz7P861lPf3u1iMDPnvt1VxqN097M4Oq5xKtYIY0aMViKcaA5Fk+/lDKSLys/Un6bh
TCzeAAkusu+afUgLcPGkHU140Q4ItzDeXPc6a8YeEWigM0SReR0WaCCZMe86gJDwj3QEspHvizUF
Qk6BxWIt7zvX7X9b7wV2bYe1TdjPKwLWIG8XEJ8farydPAza2XCPdbGXpR96vDZIcmd79p1fOeF1
WW7VsKuzP8pNwk1RjXAmnTROEexA4JYX6GbL+WnSDtXoK9xIjs4NLwurhorqV1+uev/qoFttLkbB
4Sw40PqD6BB5HYaZbUreuRsZepzLXP+SsROlpRUMIFX5q5BwS3qCMOWWiLdSOeG8Pkx9ArlPW/bH
QOe1FjBqgOpMexyAMbm6OU9f81LP71r/4g3Pat3Pw9PceCG4L3j5yWEPZ9vdhvHTZHSx/fOY68cW
GKNc6YAwH9bVe6I5j0v+0GlnbIKwUc+Ve67FR7EU4bYiQxcbGkv1mKmTPnvRxqKQDUueBaxaM0tn
9HV68TuzPK2Th7S7FjWject8y+3dNN/+rMIKKiw39tW8s8wMT+UDCqeoLzCMpN1B5u8z+6kxu0FV
f+Xqr49ROUNjoFkfjfmvH+Z9Zq2RpR9rWBNxD4zYPPkkNXnoc7kT7RIZVcZejCbOtPsmiTQSPZYM
u2G8Uv9shH0rKxG0Ul4wep3AGZIAe9/7nLnhRqVGY12eEh9UX/MeMBGGW9lcqnaFHcf5CNDjYLNb
Y3MeT6NJ3IZLKWfaKZED2sPNmrdIGhoOuT5mOVBc98TNpvqvNyBAMpdYs/VPP8VPBArb+DKc62aP
jOLkTuthsjncdxWTHczI5fGTIK2xEUxvX0ZiPg5zEjYoYu2ZXBQyfHLDPyzGHPWNfSC6fiKnVx29
Nv2QS/th2xq7y+eYMKVL25Y7cuJCcLBArNUNJDO25uUEuv/p0CAKfz7dFyzY5RIpte7yLusD020/
oIBiL9GPk0fsS5meM0vbNXD9pJrNP4MmdrJentNVh7aHnFJmuDnjceSpyX2PS9z6ROdCLyHxwmze
EOSlFvoTPbGL3isTx8bq/1tKT8Rmq8yjX/kngwsX7XeoSyvoNSvefM0PHVXi+PslUG0aX4Q90yJv
TWD69zGu+oAKuqm83BkL7gF3PW1s+kL7dqt8OCHL3zcDcdjokUdjvDY1VF4DJS+Hw5IkNzOfBXMR
k9w2PsitPjfaHJUweIluRgpY2cvys0eBvnOYN/SD16WQ1yZ1/pjdFMxcmlNpYv5DhWOmZxxLkVyL
N2Ox48Xc3saNoBz+j44WUq5p6C9FbFM4+kTnQdqQ42gReTRRaW97zTEuY1sfrJHnFAGlykTI/okY
mvKz17xD2arrYCxhi+Vy1P+7M5j3AHxfvaPyP4hheQaH/KNmebLLJLI2mQVGWgbaBmmNvA1Gs6W3
GwHkJczp2iLhtR91+S0TZ++b2iHnPsl0J3bgl2sGRQFdgLr9SXO4ggVP77Ru56yiey+xxU3CuFk6
2yTcGROcCHp7jNCShVk2HHqyxvJ02kv2geSqg8oiS1OtR5bORwJHoFXenx9eOxcz+uYf304CZbin
0dgichofREvHNpvqZQY9mtxul2qAcTqQz+IsUQX8Dib1o6/+c+7hRXDmjDclqp+h5fv26hg1EiiT
T/+DxMyihdzuuu/JTtbYWWykNCg91FQcS1VF/lAddb3B8Fns+6X5hEGuooTFf7wbbTcMkDB3haHZ
rBdYCRARtZwEFBgUsR3LRB2zItUB7ip4dm4DwVxqivxceuq4Fek+mZc1sn0NDVEfV0t3blNqube9
2ehc54mGuCcXMPIoAf28cRJ9YEBdH86oiY7lqsUN7r7EzxhIhvuMfUQnJBnrhgeSRF5Ythg5zfJY
Z7AyBZaEekj/9BzedTViLLxPjeX6DKp1t9OM4sWa3suZKW/EJ28IzIJ8nJSMvntxpvKzWAXKvzVE
BHlY6jSaFZ2V7Gjr8Igid2yQmNXRAp2UGNVlgAfrJkoy3Q/Ho+D+6GX3uKKRHDMeCqMJPTQPyFUx
ciMB36jySW6GNU9C19NgMOA4Q3ZqkikoEAU1LTw2bgdBo9YyFg8tF5GzBsiuQeW7OBu8gwmyKj0V
F/MSl5MbmKW1d706Mp3mgTbzhPGXSYumeNLC1OCQm/jZB6KXNMyXLr7IvAEIs/OOEkcpXgv2H1Z4
tKb+5BdsCLzPbJmRAiGOB5uud5D1rzNivqut7cNQEG3zep2ZDDfw2M5F4+ytSMwy6PkUMTMVU2An
amQJpGdi/DMzdGa+h6q2j5ekPY8MhGNbhYamdlSG4115vo5DZKLE81X13sniJJdCD1HHPm5Z0oST
XT+3DqJEFBNMhpjZCrv5GDGoMa/BsFgoYAtDv/YzKLnHC61QS3GXQMzSkjk8fRl7t+1YFXC+G98i
iCiWpShJlpD9jTsrcQMpPJQDVVhWAldZF6UKIbgLFl92FpgJFlW+zxVBU64KFYxIHsNBQ8C+JXEn
66jaVB0KzQHXKOpIYFbuBp1rFzNR5kXos8J0uc/rfWg1zUX3MB4bVJZ2bJAmmYGfiW8Lq0m4lnaY
2ZD9uodOmqtULw2shhj4x/GnpRHveL3apvhCu/MihjjZ9NgC1+sM62qA+fcrH0Y6j2aQDua5sbdX
q7AOaLn3nTm+5Hn+BB987fhw5kXspRYvfgsYWqhDttrHdBJ7DFQR1rIYSu5Jn2hVYSA9zIK6bz25
tfbZKRShHpyfoW8MHNgyRAZn7EfeSFNOD5dJ7dm3GN/YGTvRsQd5sS6Rs8hTNVAmB9zPprv3l382
t9fc8dZwP4wockm6nOtoEpgd+FeDyIWcvQkw4BtKd/trXfUj8vq/nD0KLHZiG63x5E4flePsrKp4
VAB005JBBzd4vtJzPvR7rP1wO1MolvLRttujIXHItfPeFMUzdnCAUHhZKPujLsyjYfu/vch1lEWY
cbLmpdXE4U6ukz8KJsNDsfjTUUKU14l9u++twlHPqxzrvbTQFloUJMf9IO9cBtPoPtB7fJJGjmVV
60nOWVhve/+FjQmj5P8pu+SySRxrakqx4KevfrNcp0piJkTq73RTwwpUPiJrbgloI8fXz3EOag8y
L+AWuBxsvIrIrO9Mika0AKbHRbWHBAzYLEo39GYEPI5LhhhmbhSbRHp3/aSfmmyEA0g6whkc1NsD
1GqcTcsusZCpsU0tNv3tcBdqru54zcie6zV1duUqD3Br395i7Zy8uCygjLVtxl0q/ujEDkoiRR+U
aoEPPYItWp+ZhghA2OREuGgOVRe7vUcYMaNjvTLLY1PVGSfEMD70VcIEblysLv9tLe/H97brYMPM
dP3Otkf6QjKThzLOPCskq/rkpNXhrnyh541WD/nZHQQCUxIAMYY5gJksW2A5aWxaIO+txo1NLuYE
QEkmrUJbZGLx6lD6rQiNSIvty4xWjkzmQpCeUfdpjJxht5g+lo+q2UPY7+YKxnXEX94sQ3u0Mzs0
CVjoF4em2wZeIUFhswDDp3nvViy7qyQC86Kx61iSPPOsrdj1C5x1D20n1sApSgqzpbOIdnsltnhg
w6x354dm88nw2s7bVVs97es8w+E5V95XMXr/9EH3H3Snh3wwVFe/bxb8lelcxrFwh7cWxccfkqKq
vVq5DZQjEUILlEGW12PkdZu6D/q2/FsUVvXYCiRfaIaIy9wnWdpcbKkSiW9BY9pxPuRs92ycy762
cpR77Ib37SWNwB03lDUtWfLoGQaWT1YDc6atzER9B5BnEl6he+9dN5gf+Pu9m2mvdRnKZTD3Nph2
qHlJtjcaEIdyTorTbDqnzsezZQ/4qzdTGUGVa8VhaTES5Sk40rgR5GtixzxAwU5xX7qolUYUeovA
ZTxhj0Q2hIcJs9oIdv9DEB2a2qJZQ8tzzb8LunfQfxTwaTdB8hVpchpzhvq6lAv2VN+Ec8JX/YwK
LTsWA44CMJK8B43ti9e2BqYT+MSzKPeBjokeJtHFxJfzVBDK4RFmkqqb6nL3S9QOmSWrBPH0Wuup
nF3nkUTkxL73tg4ip/UFun+Xpp0TuatL4MPok+1rWhDYZMvUX56xbTtZ8MXpFWEe2JD+ykVTKYKo
EVxnJnoAN2VUVA5Kd7qpkcq5Zk/uNrW/LM5jvM350BYSP4WP4toldiScMPI9ttXQHZTUX+pFfXf6
UJwax7jWTkVMR+bSChZN+Uy6DVft5GE5dohaufl55+K+m3BKDsr4gHL2X5EiL++EvkysBCxJgMDW
eR7GYd6lZmefdV/It2k0oX/9esMA5mLgQYv1VJTa9tuMVfWho4nc99syHxqY0ipMBALyokhgc4bU
ojFXlvYtRjT6viZfrRRXkedPOfA1Bl2ZM1tgJPj/0W+IqaC0lUWPl7nX+cOd+ip1IlL8pdEO1mq9
5F5v7h2FfIT+pSu1E1IVHYB6BLR20ppCZQAMgwlW73hq72rPrXF2fl7nF0QxxKaa0BQdJlV6smZa
jrNZo/kQUr6xdA0vhs+i6lD32ze91WlRZ406XWJm0YOqsPHPFXjhUS6ONnoQZ9q3d6qnU777z8+H
Kr5bvogImHtciWXhBLzrPKqIMQbMSOmq88wLiVRUgLaUoKZ1vBf+BCXKhP5u9Vo+mFJPKaLLnYgW
Kb46wIX9OOc/BbIjBM0KaKgpfewJPeRXRmIXlEf3UOZVy6sxrNE72ZneRVW9cu2OBECsGbJ5D0i0
KOT6qLEBgPz98iRz9Zgbwz1WKkcl49JduH536Nryy0q217pccK5c51zcvCxDU0x3FqT+sqLzQ1dz
SNn38OOb3UtBL6WCKaOc1ndrtJM4zVO5WB6XUsMybLq55MjCvHvUhOG8aYsE2dzqYuckfNJl4uMG
GcV6m9y6O47t7KHSBWaIFlP7nH3GWEkP/FGuRovZ0pyP6o1QgWze8dKHYz5uPSUADJauULZRXbhd
AjiSflt++h89ynY1lqb9qACH7PUtrUgFpDPPyNpIiDnAdZ6G2FApckTO/g56Xz3rJC3/TKswUhjx
JD+6ifeYcA++KGUPZ1tDVFhrAxOfNfjUlHvhqDYjXpw8HBOi2WhrbQ8XajWM85EYSWj91AYOofMp
nFDPlG9c1lYKGY9DRbwBBtjuYGEhCittAGZd0xWWpOj1AVcucGuxmCgdAa/CZkuzHV9retTyPou8
nMvZKgwO4KYZzlmR8oDmiWnhUg0f9fCxwzISKZLjrr2NdtikR9u8BHZ2LoCaBFtoykmjcRb99qFt
cN220izOhPPfunBaJjOPZ5KVUMIyuKgiT4DzNWTsAzBXZ43/qXtaCYlxY9gPdrIftYGcKLPod3Id
yRTpvYS2Qxk17Teiqyk3VLjUFe2dSmsadRx9FZoSsqyyRODHRe7Dk6+XOzSxPEOyxj8E0R0MZs6F
JBPIM0OYkUx1ZpmaTjnV3L8bXgcWGcqUztYpAzo5H6QqwQQip6oJu3wluuguCkx8sldQ2vXhmA0p
ygXxlOIVScOsQzAhBza9AHAVbaxXSTJE89ZdOzX96GW+zM+CzgwNQlLcBmVVx3GwIYvwJ9mg6dmD
NaGVxqVoqt+a65wUMMv813juN1CWH3eqZsSi4y9DP4H989P5NLv/EO8iLqh7syMGwdTQ1t6XIHdD
/afpHfMJV4P8IBxIDxVJCsgOzP+mqS2sOK+UQfM3EUaWEnR2hDiYjt6G3Mb21Hzr77LHwgSocplv
YnfCG1ql3MTYsTAq26N/6ysTCeNonKtyGe/2ow5xZd4D3AgNZ01XfXhbRVyP1/1lepWIktKy49Gn
O5mHZDRDCAJs/Wy/KK9kFwwws50XZsNYPnab+E1kfu9vneULde83G+wTcjXcR19oyzXJEmy8hs+0
5Or9PMWE3NncZ50YORuYq4CqAPeXRdxZc1/TD1ZbGH+TJelOZLjMKCT9+oZz0rnUkjyHQPkqgwc1
F+e9RgUbkwYAflBqunY1M5SPnsr1e8gQs8sChrEZle+fWyEK/ylPfThrW1t44gRAvwZXIohqSRf/
s58QbJJdIXaOkz+moNu9NMLU/EgmxgnAFkK3oQgW3/xhEfszKWHPvS0BCbv5Zint0gxl/54kToHm
oQcYkLPFvVdImJBx/q7NUYc7tt/UdN8z4Nbvlmizq52l8s1hDmGWXwBs2bmFitV/WruWZTrOKwuP
aORwSnKXU0mDre//TMUiHuqCDtAWGglHOWE7pd2qz95Cl/qFCed1wxhYP+pd9d6nd3fY6kJrNUoz
XLTuLDQiPakOe7lBEHjcFh4IRVDP02/V1D+6XTSAUuiDhAMV3ZNNxbNSpHIOO0sjm0HnmCZ7I09k
TLSyjYjfouFWE6bpmb407NnlvBe5/M8hyGRPvoZ/Xqe05ZX6iBjsgiy3IQNAXJmSQgK8SFMbLfMg
rRbJfj77rREtRW0ZcK22wW7uYvzVLLeOq3Imu2FDcl1t7lcOIrdr2vyz6xpsJGy+ITxM24KC2JZQ
rm4PiLDBeXikYMTNmtVfXa3Xf4lOu8u4S9DJ2B5gztzURXov7I6abbJPMLCk2z0bZmEw3etZv5G7
VrwCazB5coMhSxhFCvKfzf3hbrwpd0mmgasW3mIc26JRNOqJ6ZQ7OTm8hRSJ+DsziDgOHY69eTIQ
DW5GIXakPUiUPqwOD5LN3m5GquRXxaNdxpqn/Zkr7b+tWdw9eXING2iBnw13dn5mq5Jt2JjqUc3j
/E70OLpnMSKQugcR12XSp4yJ4ys07quOMzKqEs3FhmROu76Czqf1zjA26O9EZvnL0VyTDTGP9zN7
XBAMPC6hGEzQu56cpqPlbPh+K2+tH8cVDK53/ZH/5DBBkQsPs5IU16wcn7YBUx99nElTVvb2U501
8BL1qsOX0jcFZUPoK55nRAI+30k2I0DKx8kFR+nfVqG8J42VN7s5m+tzIqQZ09Sw9hG4Dn3OSiVy
bRZN9Ik//JT3vDbkJzSLs6vdJFFT32RmLZfJtuezZY7DMV08Ng35FVClP7kHYW92pNX6xDyiywuP
WBtWNmeNuCx1EKiSrqR090d2vHrHahjAx+0Cz6qaWqAzw4bsWJrHQVFa6hmQDbjSugPHGI0GYkqA
9DTUnffCQfzT/EHIjQhLVzoPbWP2n6U+jqd+8MuncSmSq0mk+R/y6H18u5oMVZmvu3kt4Z6Iujq5
cBo0htLOsJ2wE9p29P+Rdia7kSNZFv2VRq+bgJnROC1647PcXXNoig2hUCg4zzO/vg+rgUaEUlAi
uxKFRAFVEN3ppNmz++49723GomZAhVuJIicsEHvGRU/K/KAD1W0tFLJ17JjlAZkE04ISLOcuH80P
TXUc8sh+7QR038mKho2CcLARRvyQ/K+vC38g2QUie3kZdtsxMtDZPOnvZC/f5659tiey9oL5Mt9d
5JuTORLaphtfHM2hTO5ngaFOpCNzOIzEbtcEUug9N9m32YpgwtjolNrAQ2bY8Y9S11RIFF2rxmv1
L6e1eCcpo9eh2U93RLfUeqRZtdK4hFc09NFZs2PkTQtWyCiZYRUtRvU+ZfGfh3DbYPsH/0Np1voE
hpqglDt39ORGCNqrXTOVB/LTmBzwtmRWu+Xth/jhl86pdqT6NShyzc3YcUBqI2PeRdTfPxMYTTeT
J7CrhRXlPzifczcywVHodyBmzapmsE63osb1KBoSGwRbn/u70QGUOZaVcV86ibVJ7JGQTGSM9OUx
5duvdleGjxQa3vOg2MNjEVn1gUzk8FRnOt4XBGlI+JEhRg2qiqewahvadUmybkCV7jrmaPyK7Dtd
JAfftobbKoUkucsCWoSlF7BXqKk+VsyTAwggDMKWVNug1tJnPVRiyykSf2Y5T9ETIzsmDiCEINfY
U8sVvaZ6s+BhT7aRo6iEeJyotzlwo5occyN/gbyXbAbVfEsb40l6HX69pWEOwKp+wPrcXNGONokd
BuhXMvFPHik+woJV8IaAY1HCEE1xGbP0xiSrfqc6HuwOmeGlKGaBfDWgssy1deb5KndxZb6nVW2R
HOiyQ5jpGbUzJcl5BWK1dY5TQXDP8mTOCus2584JJKq7ik41Rq4jLJBhn/X2gLcpzr9lLVFSJ53G
dR1P6E5iUj11L0Emf125Ko13ylcx0c8swdWB2tKnuzobaBVYenSvGHIzIFBL88T0VVa7zJ8OM5b4
e03nFOd9kzKw3ZwXruLAeMqZ5mZsFxvlGfJgFR5AVJDw23Qujc3sOIODziRwvddTaa4c14bclAgL
v+3kPrURinyizCDZ5Ob8aM4mjSS4UiayqR9g/JywJZV+mRygVrxmxPfgshCvXjXVNNMAjcv6eWaS
G356VWAhyMZQrVXZAdJxpHnjyrpHfFf6KoxRp3wBn2nsscqMHT05gF/zNgubeh8PwXIFhnq0aftD
SXS3piEXoPCebWgcZOu20942m5P05+z59TkpYx+0nJ8O9rox6QfWji2vZ126RLpra1e2sbtNOcId
szJs6QDSmGrsnEohlNZVECbebSWsDtxP217MBrrdgGlviuCjjnM6P0DkLQ5zMcgbaRr22nPj9obU
fb4r1Zytp0aOBzoBybq0tf8j7ak+0CupHWZT7EnAYuJoWO2jOILIleOb84Ec7lO3kITbUdhJjuPb
cl15oE9IAdcMr0PclNdxnllv4APgullI+hn8x5mPTMdvHiuDselOuLYpHzb1SEPVHmV2SfQYA4OZ
9OQfQnY2elERiz8NknySERH2wN+0jh08mDFdOfYPw3wUtZFdMNWkObXW8kSxS+yR7uiKNyLbRWMu
b3gfli4U6mYWoowCRqtRvjIPglD33Qn4qZs5HxZZN91KEYVPozOJYya6+lvWlRNWISvDZmknHH8M
eqWpFgYuzrCEjQoK2QVuAoCWxliS199lGFU/hykb79HkuwPRkuRUBVl5lffjm7Dt4IqqIuO5wtLs
1VVFTGrOD55dDjdzmdsnhpvA0qMVubFbC8AMI7zIDxKR611W+LKm71H0lckhiB6dFyGARW0gN2nR
EM+pYANj7ZsHDMlwlGEUr9o5n1YTQIdd0PCySaT7jawFJWYSLA8wS9o0oWe0pGzm5yTo9EMTUrgN
IcmMvG9tQJCut0stnR0EKtaq7LxnOw0xTnA4hshhC7QLv2s2jlblw8j0irVB2UJTCP4LMfpxr+Ep
/gqxk63SYvAPIiM9amV48ZjVjVO74Xwjo2GiAE/IoI9exLgLGnfdALcVKFJxvaxgK4fU5Yp5TsM2
Z2gK6eMCZFVXf58EDt3I8q98mzC7P+XxpgY4hYMl/BVRuq5sOT5PPSbjuvbNQzikD1RN7doVxn1q
UsCtskFXT4EtxiuvCsR5zqOfmgE0fEg3CK4KNxG7cRx4vr1wuOHwyDiOJGqeq5JJfpY2McuVkpZX
GL1ns0ujOGq7x5K9ZKPSobwQkzYuAl83pJVDukFCA9ZznOwIzw8zSTgHijYdOUlcra74wVEWRck0
cKyMram2Bs/HOrQp4Cot7b1bcCAeTNk/BnHuX7lNV5+LKO+3HJBw9w1ZdE+Dg/x4jUs4gmccrmZi
Uau5jn54WVSc+qJOT9gz+OgAlJAAAuzSRdfKc5qUSC2Aeqk+AvCGVAc6vYdMZh66OZe3dITweTc5
rrSepALOneV3CGRMITK3VoP2WpnfrUHkVzxzABfC8B2EBga2yCyuHd/EIhEVav4VRa25aUx0VESP
kLMOyRqrNNTK1fkThaG38d3M3I6EsPc9U3Jhc9f0W50CkV3l1ZpfNwep0ZggG5U6zQKnjcnI5hU+
TixhbUHmApvSagShtVdze5cip6COZPdjp2/SLii3Ai73Hv6neHUWYznYL295eyghtVVj1LXEpd0b
P2Q61Luo0WMF/7Wst3Es+yP0kWHtdfErIWt/nWUCR69yyfEGldh5XjWdwlkjM/QQi2DQ9buqU4LT
F9RcpwtfYdtkuwCbBdCzZDwXecFBo/UwNhkcBTahLqnrBY4Kz1bZPpobZxtMad3usKfRpOaYsTZt
g0Okwsfl1iMtzbE9eWRkp7M75eC8fO2Fy9Kf3IRo/z8YgPCAaEX+qxmUfSqLQmW3SdqCOKeNiruf
7ltzUMDN3mXThreR7bo3foijuI5GfR2BXAFc49c++1ES98SHp4LJoCXeXeJHnL/CxWDexRUFJiec
8ujnY3gtXTKBOaIyLBNIXKpM30VIqxU9m1AfDW565UAkwRHox8pfCFSAS/ZkY4n224E4lUxNWg8l
mFQ7mPV2okrfG4o8UCPRbzHR2httBq8pBsuL2Zb1OWysYAOBG05lV0XMtvOsNfPs7FOfj3rnjPlT
kDbmLvBI+mYKyc8AEb1TbuF/q4uZGMeYOxsLGu5OTcPiyeR3zXTxEgcu7mDX4IHueadM2fzkeEt3
dVbuVhoVftysab6rvvV4ucWSTsCQzwsCrmhoelIc1D2WRkFOfUCoIwkQBhB4aXRpIaxTxGYOSKeA
Lsk3k2B8v23maHom2dGsvYakM8DFfuXbC9FcTpR9UFJSuoFUOUOaUEa2Q3z0zHFa67y7zysUqC6l
eHUGg5YwuKiDcnr3PGjCAStQgDTlqqLhqYkDNdLproU9nbJIgZPtx/ibX2Y/WYEhnef20h8q4ruO
+UT3VtYVLEsxAU7XwSpuh+p5grt21uOUUORj+mE6LmypKYwe8ioG1j9j6vCdMdyFAkVf277A7DGb
xR5TAlW+670HTvbactzcZq2M9jPjE07lWCWbdnAo9Mp64vkAfsfeF+ESQHQUDwE4ipUz4fUVQLXJ
2szBxhzpRK1iGg2boJojhGXDbFFUq0yuhckta2dH3RPtlHdmFuMAMfk7cfQd8cDjWJ31m3TwKQnA
DGFrLfzDTLYA8y9WurFEwjN8mh5xT29X+KzY9OEYh1GH31PDpnWAXHZQxlgfvdQpNhgvMFTn0B6P
aSZb9lWjHflpqGkZWZCcRwOQe9g31o6bFO6Yx/Zu2CGO8CrwTqlZc+jmnYEuzrR2aAcGKq6X1uz7
PtzwwCeqipzdT6e0r8DsR0WwlxzCdtPUo1+OwUICgTNBXzmu4HYHzVabTbGP3di6H0w7vZ+iAKKC
UzIKTnLgsBqilsFAu6ejRHGU0+zCWr30DU26Cd4siG1J5tjXbFym3g36wlfvQ5P2G9F3NtA9O5D3
wRg2j9JNsGaS7EFAb1o0pIZv1Rh4IUTb1cdaG/E37VIkq9a0kUy6blvn+MyKKG1fRtiSd0UbwPRk
A391IyKrSc8xEZL4uE4GbAKJbhS8XeiKs4vfL+9tc09DgMq4BicJ22ekExiPt2Cl5dGwrfbVryxr
IYuN9U0vAYKQl2nWMi1/IjOY730nWc/pxW1tFXN+dmE3zEaCj4MQAZEYba98jpw72YXZq50m5rYb
xvY57zhVQCGhyB7cNwnycd2FvrmjhsDq4lo1On0zdrdh5USnokM2lXjWRrNfsi0m6alOyOTFpbPP
4R3TQjtVxk0Vutl16trVrULRQlJFEjalJupjz9gxx8nGJZ9EDGaAqk8eZHDynWtyDqT/1jHVYnA2
oVDzlWdRS5AXRPAJYJwUmtWqq8A1ALrqFHJfPL5jM88PrtE6O+LE0x7+YH3oK+YMCGxar6kahhkH
tm4OBSvGRs8N66kek/NEKhlPrPTXTQyz3q8KZ5umiJkmNo9LDs4Q7QeiOICpWP0K+U7tQ5Vmpcs+
XNfHxqCimIMi30KLHOSucdV457uYcCGshTeSoLkk4DXgITFjl66gFR6Mwun2fjW3EDic6bVmYsSO
mDzrBThAln/CrLQL2sc0nCBo6cymHbCETKgPDpJe07exxUMuBjFfCnZQEBC23kODhRMs2H8HqYwr
hr73O85e6jDUbfij9OfmYMkuW8/F+KO3mLzZFln0Kwe3h/FxbHYyHsrdIBO9s1C7thaeMzQnE+yl
psLNGBKw08zpwJ5qTdTistH7dEJvjCO1H6F1ryaTfHYfWHR+Yr/dzmbjYDRlkEbR9vZzXQ5odcti
O5Hqu+hNwz+6IyL4Khrr74mh3e96qmknFnZZXAAFrje2svg9gAcEwUvWYUHEPpdv6UP4BycmfOMz
O2WbiyI+kQoyDkkYxNso6AwW1yDfmhP+5Eq5v1ptwIFaCGAoPUB7wgSQiQSi084VoiHADf4rKgPt
zsa4C0ShT4yWde9GsFWgFoCRkEDBsNBZ8sJPaOINtnJvae2w3bn2C6WFOjMjwDjZEAWpUhAk1ia0
5Q1R4XdadIuPiqm/60g4IJeagokeSdKBfky8+CK1sHGnoNNs77QwfIhGx+mzkxsQGAu/vM17Ijih
N8uTkZTlk9XBmmG4abvteJyuTWqgYwwFYF3bWFPSOA4uHVpS54FHn02qHTBAEAvIEyZ49QXEwND6
QYPIvCF2/obrD21uHoN9P9jtpgpMe+9x/jsymUKeXDU1O/bfcp/OLH5xnXskPrMB97KOdlHSeC+0
48YVB0mxqjL8v57NMIt8ipt1VKOZ8ACugZYhmGSYKkuQIXCdsvgH6isgJNIAl9SIyZrjOPEzg17h
WBSYLw24lfCy9VLKOd9AAxCRABa0dj3Ah6RbwiWWPoX70B4yCva8WMe28cYmH2moYixMQzzrXew7
wRm7K4bAGZ3UMGMctrLQOyWyJ7SvYFshKq6nXhlUnEZ0QsULt5OBzt5mpfg1h95DTfblwU4NXikf
EvWt043iknRxvaPKYewHmTei9Kaz9qEZQ7LA2Oc5lrupZ9w1YTZah0DhMQlAKdTAPRyasFd0IN0n
GQCU5ljSn5Tg6ZiLudyE8QzMKyQ2mIvgDhTJYZ4cUip2RcMuHzNqsClFByPIqIw83ScZ2WpKA8IC
jSG2TQoWOHTEsC5ELi4Qe8FSpFF5Eg7r0NpbZvCYw+RcGwJrUIskBP+LFzwpnL3wq/bkE+J5lmkj
zvC453Uk0Qc8OyoOHq2MA35byAaScmaXKVABY5Q/Njm9chbc8MKEnujg9J+omkt4lqvRbZ3NwNia
rZlX0ZPOJ4aDoBti3ETLP7qGZT7hc7J2zVJV9H1f7luFAI0Upk8zQfJDDIVrl42YaaOoB7gx4CAe
dVY8JpGT3xkWwVvOzBPGLQTwJC2/edOodqwSEODowBzaRDjMOjeKHVYO5xFnJySP1KUjhTuBlmch
ya/SqBnTDtp80XU7kYDyYK5e0WzcpTtkz545g3BN8DAzcBabR+OhO7stewOOUuYnlMJ40EkGrSIN
6wcjG8Fi0Su8AhjNLW7L7Ba0O1QODTyymctm41tDCSBcIMEndXr203L+VlCAna0wupmgVWzivHtn
UeGM7DFIkJz/tPcZdgJRhCrXwvOzsikUGaKB0gx5DVFiIJWX9hclfMCznyHb1BWiJDeTc7dfTVd9
US6AuS6Eboz/y0/7UmwcK/kF5bPgKYVLQEi0wp2EeRcch7wdg+GVUMn3BqzFxTCH02OLTL6hHdvv
poA/FuWtRyEQ2pc01Ip94/ecSEhJQ1Jgck7APKR/GbJIRwNh89Aq1sBkvFWS0FPMSrtYm41dARZm
56nHzH1L4D2eKzeiddhTxgoxh5ec5SoOJXje7ko3yfZu7+mNPyELLTYcgr7M0ACwll5j9RvWA0sa
hTJun75wR4CcaJhNHmEHL3znPKqSsGxynqvbRsA6geovXqyys35EauFmOeSCbGAr63iMmkvpD87a
7pJpl8++vXOFVz/FQ4OO4HAshjcOK94KxzNuc/nGi0/gNE4dxtEkTOTgSHAJspE9lJMYMR1a0Gnu
ZWe8oxkFVUHRUZXGW724hosKak6OwW8fAkc/JSlIDTWazZsfduFPo4A9GSd+tJNV1K+CakFcguEs
eIqS4qI1kbH6snuM8Hc9CWo1PLgETZ0epWrl+cwmissufKAf7FONp8ndwJCRW8/Hcks4vYVUNTBZ
zKrsX7bGbcO/4sfBMfXBwhRxUXXolOsEkQYXfJpihY3SujpXSV4hlVTZBYvU/KDM0jgqWvf7tOpY
WahRJBNvKCE1h8LYIXPni1f4NE+NCG47sO7Q/dGVUu+hHB4KBz1PIt5cV6Pjnhg2Sr3bYqbD5Ar2
xcQfmARJcRnbzpIbb3MsxnMhLlTWMU0BeXZvqiT6ppYgmHBkeEYiS94zkxa0wDZ2JQosprXsxq3X
jumJ00VxM4+Z3hnMPdvBY2FCgZ08RoZZFevmEBdMeIEM56HMugjqjEfZWAG05EPmbk1sjvoizC5J
rcIh6XxaImWrSHbESA8ugJ+FiNI+Rv1C1XDBmdZDhpcEhyfCPy6+0YxmWPt1sWX9iLYt8yK4BOMu
Bk6qm8noSh4Fs8ZhX/jzm1+kmh9/sXPkUXUMmiDG4GrAZxdLeyh29a01z+Z2AsS08XTr7V2TX8qu
4RAIH5QXWJ9HFGXxyngj62DHxZ2ommqHwvu/jjki2hCYV3L0mHaUjC/u4JaXpJvCN/az8RIjCDYd
AKBkRi2CVB3zAkA6ddkNMvD01BcsBfRei8OQOg9VNdar2uGP9NJ/M2epKkbfcKCDMY11QE9PEwfv
lZnN0R46n7tg2ojOmQqCQdrytPCeneKOewEHHmQiGZSOY4iGXbgMXEF9Kk8BVvpVZFNZMfdl2zX+
Nic2Oyhgd1UL3ddDwly3zg2Q4uqh0CB4VmEQBidvTDTj35mLbk8TTU9hTpdVDMHex+Z+JXPkMcb5
pfug83hqesfDCETrnU4g4zcmrz5XiM039DGiNdz2H0RWgi2Q6ODGDit5GHugcTG9Q9xEKjuiqhK9
zVSx702Qcn5XB9djZb+Bos+PsujJ9ZqDC2N/aaZzWLti2BR7C1ZylgvO6HIs/DvbxicZOCV01ByG
Y0ITE/WjpmHESedmdIgWRBLFwRwAD7Vx6V7VfcPO6emlMiPyEY8iQSzkp5sE2aUkmWKGMHN4YmJk
dIhcDFUc2NTCds4PHa/jqslZq4bWizZhRAjFasvmzppc5lCxT14aAZOYsDAapHCgY3JUjdhE3fJH
sNTMeVX1767qu7fM7oJdyvAviHIQWELD7/dolvm96KeAATG6pacFZDaOcec4pphQqeEN+vhLTq1D
3NqXpNqkgiugmTccqbo9NQ4xAcvT02PjVApN0ddHnDjEwm354oKSiGNEJiiHrQWzrQ2Bc4fe3hKi
uALbFZHHwsbBpLthw0ivjrZgiYCWYiM2CFJLn2yZm5bMVMj9EdYT5J7WSwVTEqU+lpjxd7bZexdV
Npd7Q+Kf6WajPvD2UUc36Ott7ESbQGXuKcUQu6GgY0lqu+cSM+GhwTNzV7kzk1k7RicCUIh3SNDD
BWhP3lmnoVKfhPvgS3HnpNawiYtJn2fHela9BTo+ZWdtc/oS+Czdu44s3Tlp2e+KluejsjBmp0YX
HmioxPAaGPgzeZokbIUDi/YqLwlCKeWWYcKqpdV0+S9P85CYBG+Aa3OaIYzdTM3Eet8UJ+kREjA7
oqK8oR3khzw/wNESmL67+JBbVvVKqUqBgwcVBkySdqyDWrQXcLV4cGECGbiVOLVmP7SuBYzAsDpY
sRFd8lyZF4xrmw+cXbprFQLUhd+b/6T6IRzrtOULo5EIDfdG56wkZ1KMioqUSY37AyWPc7ljShZM
XEZjUhNFSsjMGFjP70xeLtZBqTf2TGCl1zUJq8hvnuq6bm5Fw4THoHKTfTCNcgNgzdrgy32l708n
ELzmuWDf2dptAGG9bAAvEM5eY+lxDmkMQ8DsPFb8SX3vRqc6NzTuyRfR9Wkk9uUUR/eqZ37RZpDD
K9PTxJ6gvbtzM929M7vIPkovpmHkiTfAfNmuhrB65w3ea+i4+NlqNAN6Zj+x9cotDRuOplHaoB7B
dXPLASeI7hio1duofaLYW5oqTRIBh1Fj+TtnIgyomeO10cz+3jses7mKURW88aWZHTrDDG6U1WZ3
mpMipvF2RKtHlD7yUL1VLa2JMis4Mrghu5Hfi+2gBEbSRoqV4xj5ZiS/y4CSHCghJdx6nMljYgYs
tl3A9gfIumXmEwChyIvG/WiECg8dEgz6zdQyOAvyoWc57TFmvsWGn4LDdyimrZvmvxTDFDdwndIf
7VQOt5bTGa/VgDSUKbMlfKjvKorLK3pqcKeEP36n4nvBYGYjs5KGYfDpuKk7pKKhx6gQx8VPvhyv
dDGS8FiGixQxDSi3DJvjmGq9auqqvg1Zdg5hCRmT0TM0JWilqpz0OgYcBqrQu1Ak4RIrvrLmiNND
RnaW/nm5dkaGpqyUP/kXGAEY+tQ5E2ZiNjYxQ53pGPGBTwozU+PU89HzesDGoZs8tT5atavoMzQJ
W4MlBu4h2te6LQwDta2uoeLXDa6c4YXJk4jJSerAFREw+wmQjGNxoDNjrJOE5GMvTcaipzm7piBD
IQZGD805oUmPwU+btm9NZn83BNPriUkItBdPxE6u4yRxHzABxesqr5w9zhb6AAA91gj8IbGBjv0f
ez1ZGYHN2DGas9XaFW0G7DU0BjRHi24qg63bO78Cr+sDmqLjuBzwDdBVBKUIz1ibYphoGVY+BmXo
t3DmYnvqjjb29IACMA4SDPtVUjNZ1napJ+mIyifMRk/VmSGSKFGmLJ4bOOATJyurp7tqwV00Fo0v
8prkZYDvflC2AdgcaCF2tcA6NmWAhoJH46c9jN2vwIZUqEH6Gmn57iLF7nHelHumwU3Lp8t+ES3Q
m96kfx8q3m74ENADF1ipYAFeRy607iwE9yO+VdAyV0VNU9JN9bDhtQOTQG96r6msmJVI6bZq2G6J
uznJoWbqExxToGaRS1yl8xQc4MSuz/St5kebIQj3/H+ZUtCGxjbrImOru3AiwYf9CBOi+Gl0mC+R
4KqfiW1GHBISxam04taYC/ZA9/ShbdNln89N6+TYuPYaoisXnEN7UgVxc5F0iDpg492toksHKsR0
tl0RW0clk4jhoOPOrEgglzREYdP3vaEe6VqTiNTK3Xe2Yx+1T0XJDkGcSZrBtsym+hJSuLWt56yC
C8EsAKeOSLOxzGWjCRDI4o/4NYVkWSzYDyRpTGdRtNZ1B7HGtnBvBsCJXNlHewwztA1IuNPeMfuX
RuvumwLLBUUVLem2MrGUMdnYWs+lD1zZ5PGrIxAuDJx8dOl97xz/2iO+QFm3jB8RM8bWysA0Y3H0
PCMHwhomFIbXc2mO5p3+HlAePFd5wffpU3Eewty6CTPkVwOX/Z0oS7Jpo+cRrMfIigWyRoG3aOPS
6iZxhc3bsaQ82QNBSYDkL3O3mCQV/FkRESLn6Nht2zZ60eyEq7RHmkBIR3clygL2c9DwZ3CoRQZR
Pfh1eCIECLaFw2oYlB2x8OiuStJGlG/epcW4ERwwY/3I4VfuexLhZKAZiHKspORViXsKYRmPB8We
hf/VGK8ctGxxGCucxwwcS5zythgJ7/p4qFiCUMSUqt2Vm6a8b6XLz5YRp4k8C9i9lWdPuMgfndZm
lekz5hpHzBS2vaR+B86Lv4nzbgM11k42czYBEmMi8cqryMNOIQu4MUIna/mg67gyrLsZGxQuvKh+
YgyM2rtlOtwnoWWzkfDYNYq2Ke2ymc4xABk3UvqkFB52tmuJN8Xs6J+iW2kNCiFq8mI/t6b7VsQt
szZdmgGBjz/q6+n1n45kN11XEzPVDv/853/8PvUdrxvzkyP4xDDRwBLaT//0z1umMj1lmbR6LCU+
TDDvdKA5Y0/FLeHnb8Fcrgs5ff/6En8dks4lLI/y3FS2pcWHofKoag6t6L64lfN5ch9JxtkJyWQC
j19fZ7kTf45I50tIx1PcKlMw3frPOxUxosKaMi+/LeNrlApdBhuLdbmLXiqChV9fa/nMX13L/fNa
NVGmaBmQeDuNL3nwy4MP69HilmjsaYa77IQP7OsrfnYXXdORUnkm/zKX5+Tt9S7ihPPf/yn/S3fs
XhXmqVsMu+TM2uKKghhLxddXWT73h++lhePYJm+yh1fZ/PMqnaTFa0VGfqvNo8WODp7mefIOqTpU
w8+vLyWXv/XVtT58o4CxnDzwXKsY4Cxg9+/mW/KzOBbf8QSvOwNpmYbG8NPz7scESbX5my/711eL
p9F1PNMTSrIaLrf8t1vKdKvMwynIq3V0KCXzw9df8JNf7I8//+F59Ggb1+aULNOwzowHF/HeCI6l
ffP1VazP7uJvX+LDk+h6rnTdgatU2TEIN7O+6PTr15f45IuwWfDwaS1N+msfXuB0RFPDpZDf/kiL
7z2ZxNyjUNp8fRGp/vpFyHEphDqJLxc66p+/Roz6qhuSZrfJq7N65xgTOTdueuTc3RlH3V3hpwi9
x68v+smS8fs1LfHnNfFwmBmYpfzWgeuOYTUpvW2AupMW9753+vpan/xQf1zrw0ob+56aTUau3LrI
oQMhTg0pRU7PX1/l029Ei0Tj9NIe4xL+/EY54/oSbJf5rfIeF3TbsDH6ZXIuJpH5x9eXUp9+I94e
2+LZ8Fjb/7wWXmRnEC3fiGqXaSm3wPd29i+LoSLrb5X+Zpn+tu8eQuuC0W/0ShH9NVGva6+4ZKOP
fLSH6xSQ3XjBhMivP9pf3mxHCUcs9m5TWst//vxkY1q1hhF66s7qm+daPZi5/evfu8KHxav9vyuY
xW3u3fybf/3DnUVY9QiD8/lriQso2RjUfl9/fps78Mfi++EOLf/7b2tf7dvIy4IrOLQHCqZ/rVLr
lPzdO/3pVfCVKXtZXqn6/7xKLwkGMffMvEMNwY8EpUb58Id6kyFjw5uhsPgFza0a0++Slt5oVfeL
oTOI073tchjvMw55HNL2X3/3vz4dNqFKQiguG52nvA8Lc1L4oxSCCfSd92TbD/Hx3/vzH760BrqY
DDRu7msIp9mu+6e7lsPNXLYrUyjKKvVhHamSqMSCY6G3zodu3Mfj3zwZn9wd/r6Ln8ZzBC/1h7vD
qEfmaBvSv0P5zqGy/z8+vrJthw0FqL52l23gtwcPt6gsHdE4d3VzWcMd/ptV9rNPr6XWJPOUoAz8
8OYk2oR8Mo0+gMvjtKvHf/7bKmupGCxta1a+D5uULAurjI00uLdh7ClenH/84mMNcZWLl8hk8TI/
/H0z1JjFDMe4iwDxgYKvjMt//HD+fgH9YccjqC6nnEHJ8N/QOfZ58Tdl6nJ//1xXbBRsyBXLwFZb
yA9PD343khltEdx7hP+Y6YayZ/0/HlAsQbagVmCFd5dH4LcnqBRlzCgEDC9N8NO7VITVv75Ff120
YJyYNs8m5bYSH49EltG2xkSH654ViAmumOhMZvmof/6g/nGVD++BNKa6rU0zuo+AKkHwyv/mW3zy
Ivzx9z9sgWDpCSAw3Pm+rS/a6AKh9uu79Hd//8OvwCentI10dD89OlAEq79Zoz/5EdguPJdAmvYo
oz8sopHFgKV5NNP7It9gB09PnLCMaP31d1gexg8PKxsAHS1bK5p2H0vOpqpT+vJcRHTMTqejkZ8x
Q9XBDjPm11f65LXgjdC8GY6Q+KQ/LEtZxMAHnF/NfeZecU7EsKC9668vsSwNH77MH5dY7uhvr0VV
hDGretXcJ7hMd2NOb84Fu8AQtFnceEl33zQWeFIwTCjDGRLzP7885wOBiCBt7X4sBmnZhiRhVE1v
jBBFPYN/tpktf1Uqp72OS6ZxizmK8eQI66Kh6j5/fflPHkfv98t/+PZ5KGahDVnf7ypmfhrPX//1
5Wn7eG81/3D89gR6yYeXyYKcNOGSre9H+VjP9xVUZYZAwsLw3G5rBBdfX+2zh0Uz1QrGi0I1+dfB
+bdf0sWwhOPBrZkqDoiDtmllvZtl9jc/2CcPv6ddiz1+KYPsjw9/2uZExAqrvifw5vfRZszeh4EZ
990WlfjrL/TZj2NZeA9cXjXP/KhhYQSoKncY63vyQ3e1HRwHy/ybfe2ze4ZXlO4rMpktP96zOo/G
2Y1rhgjCoriDvqhuEtnCcIwZ2PP1t/nsYXCU4uvgzZBCfyjAAroZIjaL9h4naEE/+Bk3+mGwgRy1
uAVTR14zAmj79TXlZ7fQoYym7vvXgvixMAjyDjcoF81o/SOj27uQTl36C0bjLuD6fdc/DXF3MxBP
6D2QdNEh8/Suap27rz/JZzf6tw8iPxQQbTXUIcJ1e9+CjbP726mAXFI9fX2Rz9ay3y/y4RZDpfwf
0s6rR25jefufiABzuJ20QatV4K5k+YY4smzmnPnp3x/1xzma6eE7jZUNXxhYmDXVXV1dXeF5WmYw
m87v4aNXPqTzo+VQyGbsW/Xh0m5l53tzdY31vHm8VTRzVfrsxAFzYKXVjFIqTTBN9ykJAslVI5Mg
+CenCAbNhAjOp8ktJK0NrssUSI7Zz7UX3RTWT8eMS0aIy+ZSDc/x1NG05tZvlY90ppT01MTaR6/+
phnFvRncgya2g99S4kg2N+tM6npezhYvcNq8KOal9ZnXobz5UJhfAkCmF7BaqZT12a6mSeO2fWir
AVxpahkOgYFh2Yb4wA/oNQZ1Nep8+O4OqvaQQ3wcfKyCO9Dw8uhhiGkiU/6mY1mi6+Y2nsld/36m
axiD0lqFMXIj8wPly68B3M63dds8YDaZG9VxMUlXOOlR2bWjUgWtb/B+sd/noIHqp9sirlOvju0R
icAy5KimCxTcpRqBS5d2jEeBGmWgtAhcpPfJbj/q/ZPmOXut/ad0vmvhB2V4jarnPJKI31pEV9Vc
TTe5DSwxGArB31hgZ+98gDZVxrZqyQrKvi+cNTeZR2Zq+D49l3SSmL3kEbh1AZz/fuGY0fORZilD
ln4/k7kOQEc81GYIYKGjdft87WKMsjnylYVq2+2Nk2kmHDUzAukvc9GshGVmgZ4uLx9uS1jXRjxY
bAzvHrLioIwL1qfNzJLleYVl2IxAf3FbQhwoLn7clnKth6OqKzmiaRF9O2JeiIqhBxOG2fraSYGc
lRmXw20B14doFeBZmvp/l7Tg0BdQK2jXHhAw0dVwpwM8Rtz7GzLWpBYdboRr5qrkmS+AVHpK9Shs
/REg6PSYrexnklvjejdQg3c0QSdZH0+8l7xwCgbQ2Vq/dA/MOaght+ExTSWx0+ZunEkRzktO627T
QzDq5+YfifHBy4+3F+r6gkALDwxL9f9WStiMfjIInyuLC6L+gyod0csdPT80sD/l7f1cP7uaLFza
2v41MnNcjcVzRR9KOSRf6C1o/Zm2dcUA0pJC8yDZHIkQT4iEtMGY2jlzWj+qPsB85oEWrH2+vXLX
nobnIgagkdJSXTJPlyYWJElN3wHnHXQbpQOsdj9Qvk4AuQe0VuLVttX5JUvwLerkRoAD5UQo3Z2j
U0g6Ja7kVK4/99K5XKojOJckUaeFaR9uT+BVE8jNeodCkqXvdMjmmkb2JN2IEi7k2cIOTQx8hwz7
dn4Ufg7wlrHyqFbhrtUOnXvvYIlK9q6eHidNcqC2ju3ZttlC+JoE9cQ/hJOG9jSkkKgfTO+u6yWr
KZOiXxrHYPUNTZdIIdqbkm9h8hQ1n7mLbpugxCxsIVSgVTzuvRApEbCkKw4hhJASR7rlf86Xa/37
mSOd7JqhmBmzcBlyAvxFl6gg+/6q4tn3m37qlqCtUWH6OgVMaXy8vUSb318bD3Rgtw1D3O6yNEsV
YLPOh/JjH5XPS/vjNwTopkMijMKEKhYslCQy1LE2yB4lX6NTUn35jc8beEouTIfXg7DFzaQm/TBq
rQ/CHRSGusSJbS7P2efXv58tv0nZ010mPq/qAH8/KH1+uv37Nw8CrbVUurktrx7k9P0aMw38je+A
3VUsXxpyT2Qbjj1Du7clbTqwNUPvkQDQr96JvavWCjNyhBUjLU12eNJs4F0aHcKjrqdfPFvubwvc
eNKtCUPUooNLJyITXGbaAR+V2CaUVxkEtOa4T+YBbPU7w3lMHbhDVyh1oAUUidzNJaW8Qe51fYr8
LP2e7ZlDiyXopGTzxhQIYmb5zeG5yL+51sNt/ba8y1oaJAlrUcsSLTsEgXUGOImkZcpL3wyOkAk/
pJMpEbNlgrqjr+0eNBZc1cwU1+rp8jY63watA9To8S6LF+83jONciH5p5xXDup0CS7pfkxTsQQCg
0b6tv5XDqWokocfGA45g6kwh8cg6NTMaiYOs4mMUvDD/Tx/2aYZoVFF91Xki/QO75ZypgDoGhziX
XHDb6+nRaLVm9K5qhIB+0O5Gbdq36Apc2v49g4LfblvGlgiQDHTVtUyT0FFw2mAkaKnR5r1PWm/3
EfBbyW5tWfj599e/n1l4BM+42Zp83zGifQY5llI/Oz08mHe39diycHrReCQQALtXydysdlzatMve
N3WIqJkzy6HryvrxdFvMpjoWj5C16OnxgLtUR51bgE8V8EZ4R+xCGwrNvQ5bODm623I2IlL8EHUZ
uFd0sDcFwxvGyQhDIMP80qz2NlPai/Yw1g9O/Kw3h1oWk24YAYANvA9JVOuE8YL3g4lvTKq8m307
/NHtm+I/t5XZWDSNVhndsrk4SCMJyjR0fQ/gyk84bqhzTkv+0C1MJkuW7GfaTQh7EUPKRWcImDk1
wTEAW+ZkyrCwZuDMGOFrwhxsYX1W0k+m86yHJ6uMVgDLXZU4e2gXD0xW7k1aYYEghNqSztjf0No0
12w5EYsjloBLUy3tuotnv8/vaGdPISsKHpM/bwvZ3LkzIaI9puagjWoy46Dy3Wu5/MbjWzPOvi+s
KRBISWqFxezTTz6CwpbDHCg5uZvWcSZCsA6mCDqLCRhUgG8RyM4nBXIehnf/3UKtC3nmh5JJmRdY
XGY/au8hGI3bT7e/L9NC8KNmN2lhZ2csFPSEjOAO7xfvyXOO/07K+ivOtGC22HCSOJ392HpnR8re
Ghip8h5NWe1l26w4rYQM4GGKt0KpD8GsRuUMdtBBc/b62xvHaE8wf31f0IOeBi12R8xKW06TcZ9k
kqfCxm1w8f01wDxbJ0iTcpoOmtkPl2OgMdvEmMPp9lZsirDoH7FJfdAyLmy44YZ5FvUARMHcYlTH
ER5cTbLbm7twJkJYJQYgprzNw9nPm2fYjpf6820VZN8XVilqYJuLRlSAaRGuOs7d7e9vLRF9rIZN
r6nBlSx8X52oFQ6dvviWDdfvX3M1MNsp6e9YvyE6fQtjoomBW5JGqsudnpl0K6a4Un2aWuHw8cMC
JJLk3nEe42GSbPnWelnrdIBJyI5GgqfS2irKy7FTeZa8a1Vl3w6zxEttvUN4IDq0PVGEdAxduIkb
wFbKkDeKH5ogzXHKi1RTd1bHpL8DtG8CF6LefmcU+nFJZA11WzEHejFCAM6MddU8AZhyByRoovle
u3Zpu8kjXK6ZefIYAwskim4tJdPlRIYWAcFVT2sO6uVCxlX3e1M99PQqAk962/jWjRcN41yCYBgt
4I8gNSNhBFrzOTlN/4T5b9g3NX3HojCmYueCPYxzkTMjb2q+mh/gvy3S+ySUPBC31snlQUoJjiIV
T+JL83aCwJwA11n8EhiaHAhUwM5vr9OmBGyZcrdlWo5ocUqiVNGSl4vfAW8Zdcnux+3vbzkBqk8W
iQPCILS41ACMJaNjDniGSDE5AnUbJMpRGX5jmc6FrEqe+fuYGWlT66rZX4A9N3a6/hue+Pz7wjZ0
2bwktYcSRnjHrPZkHW4v0paxnn9fMNZs1iF8gBzF93geaQD9QePRWdB1GhJ3ubXblAjI1fOocMlz
XS6UoUPHOqbD7KcJCNJ6y8l+uyok5+gb1DTKWleZFGKsyQE+YCQNBe1sqb43YG3JJutIa4rkebz1
PGdCxzQN5mjoehFPRw7FMfBY9egDo1ccVA9IirJkstQsXOCZ9Tzew53W7mG7g7XArLxPfTvVL7oN
H9REPhxwJ3UaJJ5tYysvfpOwlbOl0gvT8ZvqIt53+Y9B+Vzrz64qeVNt3RQXcoTLNZ6UvFa1ZvQN
BvGm9JOaABEZ76bqY+1+GpTj2L2atqyZ6Xp6xHF0XtkkYV2Kylc1ZUsj98q87uCnsG5BoJrpDRC4
B+b0qunOCbPdkjD2WrxARNEYlWRpN+56nTIgGUiXB5XrCK5E8bLRU1yn9zXvPwm0K3TdMfZclO8C
S1Kk2dxEJjsozRJXEF5cHpMW2CSmHYrBX/R/MsAQ1p6YioH+pHpzP51DQ6S6dsJyWfHkvxSUZO0C
alwPQ1Rzgvw4WiSOa8P70mDL9eTSMXidFnGMWnFLMJz9Hg5DQua7RWv2jSErZ2+JsbAGogfSL1eh
A6ApeVmb9eTH+SGPmU7/rBn+bRcpEyGcK+iGU6aHEDF5IOnAW/voyDIIMhHCkTISAO2mBREQec/x
OwbhNJkJb/hf0iB4xTXha1BjuNxvQH9LILvayQcWRgVGbH97kSSf/+k0zu7BSHeKSjX4/PjFNZ+7
9O3PqvNf/7MQePZ50+7yKcCHcpfDvf2uACd9lNzkWyfvbIF+OqAzEcBTDwx8sgchdBc/kZR6OOsk
d5RsmYTjvSxd4UHlNfk9IHQJQM7J3/9uH9YfcKZFrEXt4KznwZz+VL6Da/Ebn1+b5knZ0d8juqeo
q6CJA9LCB7o16xnlZFz930kQFNBN8ODbAgkxjJiwMR9/5/PrO4Mnzpp0vFyffNbNAvTs0a+Weq/G
+V5Wq9q6KuiE/a8ARzhntZsNrhlwO7rOM3A4wNDCS5oflGlXupKG8M0oBHhOsnx0+Tr0ZV8qw4z9
AvjO3PtZ42vWMRwejOTVq+4G/QlkgmOn34VxzYz0cWT4NnG+3F7KjVfbGgDhfJkqp0lP0LQKjaKE
5q72dUD5vQFkLSh9VzcZgeICePQi27uNpSWjiQcDR5yssdj9aANEwB+8ytdyAC+CezN6rzRg5sEm
AVKFxA7XXy+84i6ErdqfHaTaNQJg39zKN3nXl8Xj0J+U9lOY/UijVycFGXUyJC50az3P1RPWMyPE
6UG5qvygyP5oO6DcIv3UtfOjYdrAS8CvuYySq23DHZE/Wrv5YYrgISkYUNx6tTepWuUX+m7+UUq+
vuFRL74unDUDXI+id/j68CGbvszOg5beecXrbSvc6gG5kCK41Hb0ALAxkDLP9yMon2b8tQ3jQ+/9
09BDDV2CMt0F7WNrZhILkS2e4KmsZnJzOFQqf8UbIdX3G1fqhWJr0HBmgUoLmCEA7ZVP00EHzIis
0rP+/6KFu8zF0ARI5GSIAx1BBGEeVfXSt9xvcf2ku49N+v325mwtEVOARM7qOhljCP05GWxssRFl
lZ89gRRvTZITI/u8YL6qkzCkNOeVD+jcMPwxAIP9G78f9l7icZXpE3u18LMt6EdVMxXFKP3ZfPba
j0FjSwRsuTSXaUOCG5IgvI0vBRRzawwWTxk/Lst3UwwOWwLZHAjFYQt4TjVKHuFbJ3LtNfAchhs5
7kKcSW666LqIOY3B/ayUIIdDLwmInyN5W2xYlkUroEk9jJfF1agQaP1VWLVF7cf/ACbQ/sVo1+19
2XCVTH1zEdgmXRNcBpfLRoZtUbolq/0MOKldo5iP5ZgeE6ByIao9NKCApcqbwSTo0DiXKRz31LU8
D5KU2q/zvwNFOaxcO7e12jDnCwnCgc81wET1Ea2qGV7X/JS6spnBDXO7kCDYMwRcJUgt6JAChh/F
px6st+aOgQFHBjuzZQJkV9eJIK5rXRw+al3FmcYgrH1r8t3uPSy5vXV3e7m2EhEAz/xPhgjuAIdV
DSEpF2bTPnQtqMfKawYGmWd/NIMP+QAJ1UdLl93Sm5vEw5l0gO2S/BFuabUc7BRuC+ICF86cO7Dh
bmsl+b7YdBqD3JpXDd/P3PcmUMHT37e/v+ECQNH53+/3BI8TDXGj2aFZ+VG3Fqh095CmTyzWv5Oi
Xx7QMBrKMYwNpORQFz+Y0GN0UKxLkiWytRLcQKordda76DIM3R+1UT4FVXJ/WxGZiPXvZzcA1dv6
/5argrWR8nAnucJk2yGc+VixW7M0WKilpW50VEDUVXaL7DTKtBDOfRAEnVqrSHHCuxzehurw71ZJ
uFf6ErqlIlxDIZ6eTBiG/dPETfbltpRN73VmukJI3rQwNQ85WqT1flCfdIbo1VOSfExkLT3apvc6
kyQc8pJ+EsPIOYQe1aEYgshxgUDN1bqDbsTmMXWDClBt/S5Q0wdX6Xe6137NYvUergD4DWAEGSLn
223lbxsKXaKCIZYaOBkFS1zmx6jYd+1T+o3xx9tCtrKsZ95BE7P0S53HapZyogIQlg8EP9kuqML+
kLbxuIuqbIE6wfqcstlH2HqbHYyzExCD0HuEzCJLHPy21VL2NEH8YjZCsCotsr16rHnvBfBDlydY
3yXarv5BiIDR9pcAwaC8qtIWYvjKT4zmswNuWWyCEAgsRt1qR1MHnNj0TsNkPY5oqUPgSw7zrqnV
T7d/x/bW/voZgrUtarpQTeYeK/snZ4DQBKJNOpp5QDuS/d0+Qf+TJPbLF5Ex2laDJBjAluhdqX4s
ovsyfCed0No+QL8ECbeM5wRN3w+s7KAfwFdo4x2H4vaqbV//v3bPFu6YNEjHIih4odcl3APaq10+
1/lzrL43K8DI78bw+xzNx9tCZXqtJnt2HYS621UkeLj9vSejfc5dHue/dXX+Wrr1J5yJcLra1ptV
BPjIR63pP1l2+DCX7akZndNtbf4/x/2XrNUyz2Qt4UyrRG1xTUfPnf4jN18d58tKzKV24N1Vfw36
qzf/mVl3QMlITFFi9LZwuME4HbLBwEJa7Q4idNV7LYJj2ks03Nwvi35JAODIyolNGkpmVEvRLeyX
A/XLJ14Ie4kTWQ/nlQ85kyDo4QaWnuQhV4XVPHj9vVnuYZVLlVMdHUPt3dxKKo+bPvFMnOCyjKHx
AEgduQNBywaZ+u0DiGtTwa8FE3xRlaVhFdssWJ3efe1kHl2yWGI+gOaLVJ01FivSDiS1mo9x+HcQ
75zyKdz/TqfHuSqG4IMycEQ1Y1XF0iNm0cJdJPHbEuMyBAdUZ5rZ2oAR+0p26kNapT9Mw8PtEyrZ
brGHIc2GKYIAkKsB/oXPQzJJTuG2CiYZRKBD7Ks54UrPkwl09so3mvtgGGCNugvBP/0dJX4JEZym
NZWekXVrjNvcz8nH0fqdGB3W1/8qIXjMQcvbvij5/mydrPgBKNjbv3/TVZ19X/CSLdOG3NEsktZ+
SpVHJ/qmh3cO/MS3xcj2QvAkjketwE3XZQqPCTi3NjGVRMTm/W85OEKahmgQ1i/9PeDvHRAgpOzd
CZbbf9LizoK0UHf+BG9eImp70X6JWmOvs6tloDIbjxYJgDC5n82v3fBHz7B+60iegNuL9kuMYFsF
5CqjkxPRtOEf0Pco9jsI627vi2zRBPPSe7hbCpswdOygAjrS2r8zISJr3b3t/ZZH+aWNYGlzXQC5
9TNrAig6PET5XgrrtLkvNnR4psY/VwM5+VgpE88bHDysn6Hx5Bbvy/q93UswVLYcFwMPFkUFen2u
BnImJweGO5lwvnCiTHeqbN83o79zAYIpO97iZUnARQgbc5p/78u7zOl38fC5cz5Z7V/OkB3KQaLU
1tqdyxRsujYNfYqBgfZtuEQLwPFPunPMm69vt7dzKYJJU+WJUsgzK19XvtYzJC70dJ9iuEtkKBEy
dQTDzjs7adqs5dXuBX7ewe1QN6dMg8UuLWZJVLvGJWKYdK6UYNmO01t52aEUnCgRpGHp4zJBKXUY
1Y+u/np7AWV6CY5Um0KaKQb00vTDHNPAfL9M7+F9vi1ly/OcayREYkWvtsacYeGMZjnVwZhJov7G
xWMyjEOHDuPhVD4vfahWq5OXutwIvW0/WVX1WXPHu5jIEmyp3+ges85kiXnHsof+TlujpeYhvFfp
aIauVlJ92PYJ/1NHTD0qYMhAkEUKw83vtO7ZNX8jDjhXQXAJfRhny5ysKRJAftT6Py3o97f3XKaB
4ACWqYOlIUKC4xvLTvv2774uHPyeLik6H4gn8/LObo/F71zJ5+sjnPc+D9PQDldzUu+V/oudfmyq
73Ek6UrYPhe/dlk46VZk9xCPqZUflh/z9Isaf1aG479bKOGAx7Pj0LLK0ZvmU2jsZVXxzfTf+UIJ
RxvO6XTwAra5T9NDncCklH6JaHEsqndK/tGc8hNtxzvX+W5Oj4P+PvL+NqAjtmRPZJm1Cce/bIG/
cIDs93s6KrrwpDb+7XXcdpT/3Sqawi79S1hVvRGuDxhd+zSZ93F+Wlnkky+3pdxWg371SynQ+gVL
mSPF4KVn3BuzJASUfV849podj1lT8UbSawYjHjJZp+SmQRt0FtPH6Li22CTBpJINFVfDMy8faHY1
du7UfA8qXRIwb6pxJkZQo4w1fbYNbq22+djEXwPQ+X9jH84ECM4rnvWkBgGEOBbiFaf72y7/+HcC
Vg3PQv7F7cZumNAgnw7aAqq7xPtumivQZyrEIBrj0YL/GjToFh0AX+j/2ScNBEd3mnLMRkkMLpOy
/v1MCx0KsniEE9VvGEuYtONofSsJ+TNHVkmUCRK8mDcU8RAFLBcMgrs2fDGLlwHUznn88hvbQvhg
WqRDLEOcsZ3HLnWWBLe/KPQRm9gv7VO3RWwekf+JoFnics3KVM3iYMHnqx6pnd0SfG1kyfrN43Em
QvAiuTMEIC9yyq2/FsAY/r6tgOzrwuELHMWdppknfhd+plUulTha2eeFo9cojVnrBVugOHeFAUa6
ZP03TelscYSTF3SG3sQONlvYd+6p/PbJkFWGZDssnL2wgsjPXsvSVrafk2equaXsNtpeJBA3HYCZ
dU1MDsL8SguRhRJUptNxn0oLBps6cABcz6QtHV9+aaU1AWiepTV5ItiVoVrZ2eO72H4eI+2kxd7O
iIeDVn52uu+L9ZgGsM5B3Os90fso2S3Z7xDudWPs6qwdKn5H8HGGyREGFplBbK2lC5DoioCv61fT
NgUs94U1jDmNPtq9lxUHs/379onZUuJcgnBioILNIaEbcn8x/gnLZ7N+MACneKMMl6QeIBi6Y61Y
X+LYo5UF+jjMbfmaVkp8H5Wh/Y5sj/NQzbYnuVu0dfMvHqg/ZVkeeTG6d69aIacUiLOsXMrXvNX3
ScJQz7QHt+TQw1rYPvWZsSvhiYKhcV926WdoLWKYNLW4eDLTCjp7fd/GKd3pqmQJ1ktA/Fk2UQfd
RcYKMCF6jqxfZqUa6tewhffR7o5K8lLS2KvBLudKXrRXXoQlOJcleJFsaNzayaf61XW/Rh5Mkka5
jxJ9t1KMvX1jzyWtxnV2x86qndY1td1XOwyOcwRN6JgfR+nQ0ObiuUwA8h6mA1GcecCl51Zf1vVr
Yv5Qqnqfax/iEHLuRTkUpYzf5urIsXqMY2OmNv911YxdO0ESg1NUvQLP/cXq4ncQ/kqMVCZCOHNA
FtumQvHnNejK7ykUsX0QSPI0GyIAfbFAx7cMZmR/Po3Odsach9pS8qJ6haV+X311i1aiw4aRXQhY
/34mgIKDrilJWb3qSbBLx0e8xmkavaMlu3Ovi5uApZyrIsRXIUUHJndSNmT5YMHBDZHsDryRXda0
h6V8gEbilHTdwciiux7mxrR5a6kOUBMXjhoLXBP+FSesaqt0hjIay1djKR4gQU97VfLy2bDvteEd
6jhy+R7Y2Jdr6eSVZs1NVL1OU3A3JPoE494CW61CD0FrBbuyTSUSN8xjHXbXTHJSdHqIQN+u4oZR
EiCxUHRu6O+TLPreEgDxgwFq7Tp8LOI/OBBimollla999+cc1cfBkyFSbRigB+QVsCguKTVbXLQu
HbqS4eby1eK5q37aHbT4y23vtt7fgs9GggeWBERr13BlmQUE/1Sq5WsMO51Zjzs7/quw2nddBm/n
aO819zjJaKG2tfolU3AN6dQZGYNfXJWQznbm5059iaGBtKa727ptylmRJ7A4h1Bq/fvZ8c2HqgdZ
oceoaX0ap6U5hgmtcWPlDPscMMu3XxQe07VrtzJzn8y5XIqL2j7LQA5MX5exptySHUc6kmr1zQCF
gIYRc3JWweJUKYReilH6tFC8wEtWLivoWWVDiltGff55YXN06Mh7QPqT1yprig+NZVaPji1N711F
ZODV03QNtczazH+FEAUpta7Q7R+9dmN0UqLiCAPKsdFkqKjXgRLjojZzuCY4/yDXCVvSGFMJ+c/U
vTL/dUiM+zn904keLeud6p2K7Pttc7teOZyBRbPtCn0BLIXgw1s77xc7JAKc53Df03P9ZoYQF6oo
QP7Ji7h0k4tDEINT9v24KBV9LubJGr+U2VNigjW0/OmMb03vCqKEozONcdU1lVO95tCp5rtaNs+x
sVYafYlQ69FzDXSXcBuERgaeGt2wr0kejDtXsbMdLOBvvr6xGiBVcM0uAYIID4ZZJXOndv0r3Dlq
dbIb5tn3rgz+bkMVxhTWqJfJXqIa4YXU0lqoxeMSvQbBqD83U5EfLTeuJJnqaykOqSSaoQl2AAwQ
u+EsHmFLE9TBS9h01gFOhaY1D2+130sRgmNx1UgZNcB6Xqzocz757f2/+7zgWAIlnesOHMeX6qfV
ZumbZ5x4PzIu4q0V3LViLBx2s7DyYepq9yUY6uP8HLZvZr8VBAiHwjZAJm3Cxn1ZXMzVhULwrTVb
QYDgQRr4Lk1eG+7LVLYHunV2f3k5cdLyZhhdYj19fWvAIKPZjKRfXiFxOqqQLLv5azG/m4so3Rkz
+W797TZ7KUYwqHkayxm8o/xVv6uj6WCqMkCQ60NBlxxjOyRYeXCSKbnUw5h1dWlGL31l+Hfn3g/q
+OYrfRWwZiI54QR64o5bQZAavZK+WtkHhrYS7c+4928fi/UTlwEY9wWQ2iBXrkMa4nVetFqZp+6Q
shcd46/70tx30bHyUokz3FirCznC8Uu0IJtho0lfA8vbVf+JExniqEyAsBlu6rRVOyOgmngnT+Ze
i99akwVK0iTnsTJXGYTDwm6kYW3M2mCPLyCJ8VQ+uIsMS+wqLEGCpa6z4uuFcUVDlLteObnZOL2Y
/aELD6FzHBtJUHq1TJcixLPHSysp7AQRGoW5D54MfODKnITPC2cu6QIndEc+H2iP/T8BNPFu9Vi+
eYZilYKHJRIF4/iKWC+z0tyG2GJ6iR8VFQJZpuvfeCoQsD5DqWziqa6m8iZ1advYWIaX+dNgPwzB
azB/7WX0jNfjuNwUuCjmSteRz6v5qALxge2OOgAE3Bij9S4f6j2UtR+XHl5w8I0VJTiZs/lPyaiW
qsgu3Ova7U/5FvkycEdWXKlL/1XUS5i4da6D1pHtKks7GMZ9Ns97Snj70XysovfD/BR3Icy8dwGY
nFN8b3efe5mfvraZdRlYbesnM4L4cMnqiAdgMui+U4b7DkjnNsoODvN2xfTWGGBVWOPBCW84yy22
iNbMJKhRPeu+9VUd7lXrrVkM4fPr2Tt78C2jBg9GxeeNcTrSVh91MibAbZPBXkCHUkn3ihjRVq20
rltbaDDywBvLXckYdxAfTY/ZhCOtwpV9KkZnV0nnIa59E2t3Jnl965wpFyxjamSLqfut+tgs78fw
nRt/un3qrn0TIngno56+QvcJ9siwZd2Xka77cbsbnH26HG5/f8PQdJUjzW0HCCHv2EsVAC0JwoqQ
naLGsavvs3dtDfOB5KLbWCdwmsltosIKmicoYQaKEcVGYfpKMz7EyvAUG9P7ul5Ot3W5SpysCPvM
Wbu8LeBGEsP+tInUTlMbkyaxb735YBn/dIzDBN6HVj9lNQ1JqmyQeGN36K/SmFPmmDJlJChWd0tR
eIVh+WUc7Rv901RL8qkb20MuS8cV8M6kgiFY2NI4zVQHke230adxWHblnw0tnZX1cnvlNvTA365I
xyYoipop6GEZi+OUmWL5g3fSlb0h0UL2eUGLVPdqkrZ8vlU/WWRf0kVSetgSAMX42q8PDvQVJWtT
e3GjBoHl2025++Gkst6HDQNeM34qjOlrMUXc59QLhqboM9tPp9cmDsBr0A6e8+ZYCuIADROG95iJ
/isyn3yhTlVOtq/SSe+V+yz88eZddogOMCgV7mOwOi/P+qwXsTaNteOb2qmPDqYMEHljF8iBsPqq
t1IDiPWSQldHIyKV5+fM4lBWPCbHtyoA0jezQjgRhLAblwrYvVdnEwigvhEc2mJfZ2++rC6+fxUI
BlxUGekEX9XedX9npcQ/XR9mOLNoPlnPMXyyhrD+hTe2TmdrgT/m8a72lmdvap+d4U9HRmxzba6X
gta/n91LZuNGA+jsgZ+Ex/JRmY4yutotTVZwdx2wV+MacXXSnWgI64ymE6/Ya8k323wNh53WqpKL
49qiSEUhgycG4BZXkD0dw9NaYlbhy2Lui+BdZPpvNii+T8VNh5UFXElhobJq0uu278IXEoPpcJ/I
QMG2fj9RFUkc8iAcbMFg3ZFFKo04fFHG4rPVTY8pwJKSuFwiQzTaAoycsIXQ7mVmnnZUT54js9tr
CXSm8553HYtTTVh8aU5ennhK4Wmu3x3ove5k1rp6/4vnNlmC88+vxnZmrYYeFxFJEdef0+OoT3sj
V/dG/9wZzj4wtH349uce8ohG4FAn3r0C3+zCuKoHPfaAXHZPduedJH78+vRdfl/Qx/aWrC2qAH0W
6HIOQf9efft9dylCvK/nLDe0FBG6fVK6XaU/3D4X6/8vbskKS70CkRn21X0aLFMbLk6q+PoyQTlA
3Fneu+H9GDx7QfjmCJc80ZksIQsyxWnWTDOy3PYzWWGvkHULbJgvHSw6ZXwej5Qdhfd34AyOVylW
4LtfEuD51ejN2Igrs/T6WqOVcwPeUw1N+E6cLvDbx9L0josxHm9vx8YJuRCwanh2QhqaKtomaANf
S9K7sHce4Yyx8kOjH2y9uw8M93Rb3oYFX8gTDrytTFlmpyiUWeqPKO3v4yi/n7Ps79titjbGpOdA
W4m5wZ8TDko/1UUT56iVZJ9A37AlqdvNz8NDwrsGS74CiE5yM6ZXoApgTvhWMHxfvLnsx77TXATy
EmSlRFWCYY2x1ta2WwR+M9Aodar1N0e1MIpDtEkdA9idq9RXbPZzb7ee5RvNYdD2WXa4vf5b28xL
aU04g3V/leccSvoOwso2/SwsnlMze9KN/i6svbcW/dcn2ZkY8YBHTTn2PA/B2Tmof6myocTVSgRf
dfF5IclpATIOwqFn+gWQjHWc7hcn2YcWF5UMQHBzvUAMwFu5FEjFYl8HWlRSJonFTOLyXU299y2D
QV2S3N3eli27pdbHo5uXLF0ZgnMfqq53wLq2fW3o9m15GjPndzbeI8O1FmbWRqpLfwJuRVwBr4Rh
LQukPDVYosdZ5kQ21TgTIqhhqnlmjgNCwGOmNPMpj99af1vt6kyA8KqsksJNwxAB/ZwzTZHsfiNQ
uBAgRG9qWzK8sS4TSGIH773jvf09s+KPgUu9VqfJ2gp+Vi2zxIwCx/CNcnkYY+W4VJKX94bJXkgQ
dlo3hz5YCZT8QPk6t8cmu3+7KeFcDbwUMH0abUSCKZVZpatdbPthMD0okAmUU73Th9ObjwRsCyZD
FPQxgjAg2JLexiumd2D7VfRkfoBr7u2fJwMKpQOIXFQbhOJbbrfBNOiF7Y/JF/eDYnz9jc/TQkge
Z20eFu+JqNTKYuyxI9LFxp/x/P325zccoKPR2gljN0/Lqx7P0PDybKkUxbf/tK1hr2X2vrLmfenJ
yurXQ7M0ieka1/UKwU//lrBOpeZky2L1iq/Gy1Edj0XxTq2f4+ku1tK9YxxUEuJuKbk+Nkz4J2o6
SWoPAhFHELrojarU6eL5Y/i1tq2jWVX3WfjmhyANY8Ru/xUiXOWhoUK9tgoprA/lKXtzayxYwSwc
HZErJvuV/c6GqkQLaLu+k8KF1zfv00g9tkP+HkBXyZN5PQrCdUjvA608tNg4jGkLRyUdm3SJ+8Dz
F+blHe+7bX8OsgfjS6LJGuI3NmY1Z5CVNIvqnFgqUe24a7hcCNyH+a7hHaU1jLG1+t1t876+R0An
tlcQUBAumVgTnCSg4FFjBnP3Etnt7vMIU/fbv29qsGfT+UJnopi1mhTLWsoh714K40d+Z1V/vf3z
K/co7h2ablCvLx1kDyvONBVu++JNH91or5X/8vuCAw6qpTSalu+H7t55fTP1q2dDFLOuO7+ft5Nw
f4zeMi1T4IWvs/rQWKf2zVc4mPssPc//tRFVXHsvD+hocuLmZbh37PzoNTLApWvj+RmeE6WbGllV
sZSv6HNAujuvX+iw96KjGrw5Y3j5fSG27dTQDkwrq4HsSd/nu7ioJQKuDxkrD6AC6Tqy27pYnnNT
LVzcoqteSq/6T9fPe29YZwXMP29b6fUdgkNfHRQ1XkooYldrRGe/WgxZ+9KO31LT2M/0AAc0DOS1
rOB0vSM/rw7bAR3OowNs/fvZW9Zrmmi0qo7jPNzV3q6WISLKvi+4i7gdlNjo+L4RHiZnF/+4vVCy
zwsHYrJcyBrHtntR/h9pX9ojJ+59/YmQ2MzyFqitl6ToVHeWNyjJZACDwWaHT/8cOr//kyoXKlQZ
zWg0Ukvcsn19fZdzz0UNmHzDFK+7zRFQa+Cimd9YwAplGJ7V11xEjtqcGIjDq4OGyfR3rwCGFHE3
NAo3Qu6nLYvOTKexzk+UfWk2xd1zWeGB4LahFIsehnls7+X5TpYzWoxzemqdoMa0hZXXYOE+XHxe
2v80ViC/xOeDnHwTh6L9evfuXHxfej5zVhuR0uP7OohgvnMn2d7+/tLvJy4cDWseioXk8+X2jKOm
T5OS0VOebMxxp0WbQV/JP15ni4BZ06BFM7oWcaT0IrQuc+JJpRSQtZOTln5TJX5DwXPs2AABFV6/
1li7cCeAGwXMGlYKE2HkuNjsyryanISe1F71iuRQdafbm3YtwAXZDCrHCFVQnJRRo30doTtVIWhw
zcLIM5u7g6TLz8/iz0zSmGYUiR58fqLDlgyjV2oNRrVYK0e/tgrpZuDG1yUSC8VJeCUNMHzo9ibN
mn/p+F2uQroZE/gMEcjg87k5esR8UzZj+wVY37vNB7KoqLAjVoI3jlro5WYB+wcKizQfTlXJPTtP
vWrlKVrYprnGhxZOZASvcUZljimDrT60J8s32zDX7/b05wk2KIFisi0iCjnmrhVMm++Y2p+09Klk
rp/Exf3nPAcTQGyo80BE2S9GNaMax9odT2n6EO8S9+6s4BxM/Pm85FAmdIiTuMPndetzy07W5rYa
XRso+GEg2ECPBobqwSO+PN+Kj0IhVqmeQF6vPJSqxjykuhygkJpqledTPmsUcTHzGBGlRWAMr6YK
mTniLiaM6SS0wzHX9reXIt+I96/DvcOAcGTt4N1cLsXSxn6iXEwnh43ORxDX8xdNyeudJVQMcc6z
SPi3BV4vB0txwLMy19cB25H2rnXsCX0aaf+SfCmdTSxWIuHr9Vx+Xno7EiDnKa3weWPEKKnmi26i
4XibrBV/1lYhbVumJpUWE4jpTJ873uSuaNja9+e/n5lbBByxW6f4fuGiDD4+1vlKVCGrMDxLQHdx
94BCRvecXHXVIkTX3dB3L5o4aW7gqLjk4d0nfS5CzoTERqJkFdKbL5ruVcJPVrychS2ap0ag3cad
r6HsBFLXaEVmsO6lVXdO8eSulVyXvg8cA4oWM1AAqM7LI2iVSiubNOlekOEEUxz17tseE+YVtxld
oPi2jZaS+YTOjjgfCclaixvH0XL8HkQYFWg6b5+AdBl+i8CAZ5Re8FwAZXgposQ8L4BlHOOIQXg/
Y71RP7UG4xvGFXNj9pp1n9X9LQ4ZPJhzlMCv3PK+qbuh7RrzaBt0E+kkEN2KF7K4oDMJ0rVAZ9rk
9jkktEn0UhB33yrJY9VOvt0Wd1Ysf68GrwgSaphBDLDO5ea5StlOqA0YR7vzhK1sIqJtbx+PdAdl
CXLWLrPQzUB1BRpAo++xlRNv6PlnZ8CE+78QROBOI9UFoIUcuYLupa/yKDKOfcN/KZGWeM5koIFV
r9YkzZty5mD9XtKZJOmAOAA9kz5C45QvmAhrvtVggbD9lga82ExrrESL+wfVnR8TvCVXnbJoLDPt
KTaPZt28mTTbOKzY9aOz8kTakiV4XxS4Mua2RaRhrp57U58qZO97/dgMQI2PKhsfU5ORjePU7TFt
CEGre6t6bj0ZL0ZatyeiwkE2RqBmPMw+RiuMZQsDozQV50mhWbqnaZ6hYxWcgzoAL19yZ7D8gdbO
k8ExZ8NylPIEqGvmazFYN3F42SObgKYzU4xHGA2R7DH+WANt/MgYQJsg3xN9Ex0ryumzzTG4z05M
a8+qpvpIlCp/dOMoCcZsPzXtocprz4kDJw+yqN/FQx4Mmp8q/hBHQWE5jzQW5rMKIpjXCTMyArUx
m5fEcC2/VNTqUXM6AupHJ/63BgJ9Q1wKzmzaT1sq+jHgJCEvdR0XQWuJ1Idxtf8dSzsFUA8UBzpv
lcA062FjRE6+HbshfRlSw3hwI70Kmk6dVs5tyVggdwJMlI3WC+A0Li8wi00j5eBpPaJL16u0F8d5
ZsW3LDvdvlxrYiQ7EY1iGowRYjqtwmjfF8P+MGBKkhYnK7d4Dqvlu4VgAjO1ZzjA1ZMNSorCTlKu
HylXglGwXdlqe+60flxOwuPR2vCXRbWH5UP5E3k1JCou9y+LS4ZJcIN+HHS/TzH1KyMrK1qRoEtl
C1YpdjuOqn4k3Sd0u5I1CN7y98G5iBk5mF4qP7EOMVNBCkM/sqIJBpJ+qCldyT3KzRC/jQO2CMV5
DOIBOvhyl6JmqJtW1NpxTC1yigY33thlqb7mQ9UHJbeyN7CmW2jkNPmpU8b4UHB99KneRgFjqbap
krR6LYTqPsdCT19v6+aSygAb6CIERZIansDlj6umzoh7OmnHxMh2KZIegaq3z3qEkX6Us8emQjfg
bYlLW44iBFIByDFhcySlUZiOfklLQGnIg9g27cqdXvw84KHI3thzR5W0IIeBcFmpEng0hQ2m4x/J
KoXR0pbNaBjQ1KAahYl9l1vGbLcxUzvSj8pwpOU3DSUDXmNYqfnQ9v19sdC77pzL0i9ljQy9Z5Ya
YzWJHxX1PmfZyn7J5cgrEVKgUvVguyxsRT9WDji9lLEsnxUBcqwaWKON243qljRFsS8pmO7RCi42
mlGucQwtHRpoJgAJATbSRaXqcpkKL8euqyn8HP1Br37FBf+rffwjQDqzvGdGk3EIUPsgerDGFT9t
8ffPeGo0siJ1J7tPnWVyjB8ojWPdiH9bo/vYYqbb7WuzqHXo1nyPwedw/HKLMBRGG1yu6Ufbjfaj
E3DV3pfF61iFiroGhl3WCbR+wHnFgVxNxCu7kfYq0JFHrjcbd6InIxm2FnV3rmbuMa/6IzXjDeaL
o4FrsE63F/qeUJBfMbQgAE011ypR571c6dDUmZViHNPREFnl15X52CTOTodPSntM/KnxyGgZ597o
KF910Gh7iRvvMB9o8BgacVas1fJW2A6Ks8jFI9U/n8tZEKYnbQtolMANzB4qDk8NY3Z4/MPFzLEo
mgJdy4KEP6fqj9u7MB+nvAkotiHLBtAjDJl03ErJiCa0EQ+T86hPh7h5qLuVRMiS0p6LmN2Ws5Xx
TuMT6fF6g7Ckec7TlUhs7fPSxk2It4ThwidO2i+G/WUlPb/2dcl1I4JrnW3gx+tvZGgCMOoGtw9g
TYD0TBlmi4bFBgLYsLdU4Smrs3OW3EL0jKGebaEN+6odRiszF6OdLP1o0dby+pSZuwZtwD5RFcUT
TrNGI7CoUqiKobiAEi4esMvzFsyeqmLS9WNRkyDBgAkWq363Bu9b2jdU6uFPQ3fnzO2lFCXTQXBs
p+TItc0YxHxz+1iWNg23cGYKAeAdwLLLz1c9zxNaDOQo6ic1CTGws67AmbsGh1xcBeokyO7AM7pC
ZWRc5DaNDXLMDd8aPK6uvLpLZzHze6mAACHLKYN2O1HTTPQ1OTL+wW5ep8lr0t3tnVpcAvwgTJlA
FQtkaJc7JRpOu7rOIcL8pD91dOV6L64AHuNc/ATTggwmG2PO9CFi5NgkP0RPfMtqwDe7sobF0wau
D2g1RNUYkXy5BlNMVFgxTrvMveFFxEFBN8HtbVoUgZoPnlSkHlAfuxRRRxXK9mlEjla0sTGhOx1T
j9GfHf9+W86smLJBJ2dyJHNo8ypO+GSTYwKCI75JasAUNxnt/XTgnsabwGnXPO3FIzoTKe2erg9G
WcJDPrr9NjU9a9rGa5DC5d0DwRpAhUD9yc48Yqd0GNwOWqDy2EuFvcF4s/3U06+KeWdf2bujipjh
/2TJ2WKrFRSAipEcM1XbJ1O66YvT7TNa2jCEaUBxI4tD4Ide6oKuIRgsjQkbNsWeWb4o1jHT1lKu
7/6LrAkWgJ6o7oOPCmDGSyn1YIucOZN51PrC+tgUdu8NyaAST1emlnukb3/GHS/2U6ROHhut2E97
+pCR594wIwMD3s3ItwQjH2JX0WvARCPTR9qzEh5YSSgiZWZ8rGtibIayBYgxBWI164yq8SINmTBE
lNbPUbWTw5R0eATGMUu342BZX7iaA/LN3NEn5lhuOkPoL7yjHabG8arHfCj0rcD34i3343inNJj1
oba/kpHTUJ/Sf3RSxW9JoRUb0g2FX3Kj9Jx8zB8RE2deP5X9VsdECM9F7LRXQeCw4jEtqSI8bwtV
KvQSAE93ua2YdlxOJB7Moxtx88XISbrt+oh+n+I4PolqKlYMx5J9BdOTC1QU4JRIoV/KK2traNhY
kSMBsdCz0X+9rYtrn5ciFoM0ageOc3LUNE971O8kNXm/TDOSDg/1HLA4khKa0+iWxCzJsVcPZrUH
sOEvfj5qL3gcAGq8oqjSrYIjzQzLPT6USuxV8a//9v15+86c11ofC1Vp8H2C8vmzW64UKhYtwdnP
l5QJ5Fp6X5n4fPfZAQ5A3eVrHH5LEsDMgYAOthOQD8nW4FbW0TRF5pE7B67tDJ7tWs5X3s8lJToX
Ip0yjUYSEwNCrOJR+Nmw4oQvrgF8Kagdwa00LenzSCRHiWNxcjScj3r5BM7e8U5qqnc9nb0wAkzM
bJSla6DWvKiH3iHIThxgzMq/WQEyRTM7M/IPsjsZaQgnR4tbR7XAlJrXtPyAVr2/0FS4w8hqgE/z
qgtQB6W2PnEbZ2Buufi0On950e6dfV+/vAl22Q+ZaeOMk/EJ/yrxvtC3bhr8t1VIQXliTqbRzKtg
ll+8tGtTNpY0aQbroXyCRhrDlhYxqOowqQSLmBoPGYWmeE3WhiouigCJJcTolnGV6WS0dXuh430Y
p5h4uT7kXkrHQDXuLDv/VlnkLbAa4K0B9ZcOxGZk1MzMOmq067Zm41TgU6nK/e0DWTr2mdsW7Zig
TgQe/lIKUrrMAIMAOSoxRgArZvI8dMlOxdDnxElWDn9RFmCzqJUgMYNQ9VKWAVJ+ClgtZHVgGUSt
mj2kWlTtprxrek83EiO8vbgluwWbiLZ4g4BFU67cG3lrNyXHFtLmwXEfUCW7/f0lXQBoS59bt9A0
K3+fdlo/FLN5j5BJq2plY1jWgRprNMuLyzgTM//97JHKtdJoUgJ/UhV+awYd3/63ZczLPPs+mjqy
uNDxfYIAr/tA9LBdG+c0m/BLZxX4H2Du57qFDVdBOnpNGZo+z5mJQDi2MVtVMbxkbLfjxCIvb5zh
MR36Nqh4Tzb3rg2CQQbzziAHRZf0OyeDo2UMeYRJRc4N07YsukGW/baQ6wO6FCId0JQz9OvnEEKr
HWN+fGf3HkzB5felAwJbJjOi+fvqv131Kas/3f75MmnT/74P+MFM5AHGcykbQqxcYAMpnMS025Wq
6fdC8aLKRv6obp5Yb+xg8FQP83ddX+uKH8q94+t+/wIYGgeNXzNWWXJjQFGqtLS3zKNa8YMxjyof
McGoKtinSDQrKrF0WvggNAK2ZsbXX6p7n4Inik6NcWzqQ+rs1564+TBkVUcRH24GDB08YmkzMXIv
MVlSmsfB6H2ncIKZnNyd1koR14kAIKv+iJFnvKVMzWpn4nivlbyxd4JE7Gj0WvE2JIV+jFM9Azl+
3qSHqeTjv3YxJK+3tWZxG+f5CujVmSGi0pWumZJUlAFUEqHYV2DAQj0G/02C9Jp3SpegrGgbx+Q0
pvv8Tmjdu84BwPz/FyCZhqj5vwXQiXoD9/NibQrsrElXqnAmQbILJdeorU6WgcJ24udiq9UIpvfm
dxttI3+xVXBJwLoGateryhcfyywpOthX4v5wDom2AgNeKD5D25A9Q5oZDTDXlSnQgVvCRRYw0k9t
8yaQ2zB3HdIbVsx8Bkq+0Zm8FC0eGBPqdWA0shLvA72/jD/3qeARgbuCSSJyYoWNZBRVgjTR9LMw
4dq93L+JSHMiR4jBYKCJkULx2BUpi9qCHAf1qNDP2v1AL6TLEYLMqFTEOnIQkvW1TWvEEMcexXmv
XmMmX3hjMe8EIELALBEqO5JdKwUxctueomOKzE5u/Jj2yjc06nq5OXkC3Gu3N2vBzIGuBbzOsNYL
DOVKVZBcz4R7jEUU8GhXOHzbR3d2M8x3FFs143gRVs1TLC5ttTpyU3Em4hwNrxOomPX3l4yBd0bu
HOYayTQ8PpcCRKIZvC0VFjLx9nMUp7s3yQS/Nt5UNJfYmAV8+fUmjSMD81eL0IiQYAsK45vbrYiY
f6BkYy5ESM9NyRiNSQ8RZIt5hka1At9dMGEWAa7DnLEtSFJJB+A0BfqHnJaFTtph8IXtm9oxzUNk
9H11jTJwTZZk7/MhjdJS7VioJJtUx3J85budPDfGX/g7F4uSLL/W96aiNQ0L2/InrpQHADTIgZ7T
MX6wHLaPc2AWO0wHAlTOqzt3bcLawpEBR4xLMwcmaDySLiobxlFhcc1Cm3xE20a7cmRL7tzF9yWt
G0yKgc1NxUJVbEn0qjtPRDyTcs/AotokB25uSPpsxiu5rsVVYVrBe1EQj6qkiMhRAV1IGAuT/oFv
bLHy+UXlmBu20Rk+5xpne3QWpLhaarQ6LVhIlefOmgBjOdE23asWD4b47pI2SFiQiwVeFSUvUB1f
yqpKTfA4j2EUBl8F4JIk7cp7vWA98YoimwP3E9VHuS2sqgCjTkGlHFrJ4GnNc4WEhWJ+vdv6oAMI
ibs5QgVaWlpGrlZd36VGHiadTzU/S4Np7UlbWse5iFkpzk6Fp6QaKSN52GJGN+1fnfqxQgni9jqu
8wag2zxbh3T0mVALJhjWEeUBcTyAfEm9hXN9W8qSgp1LmX/F2VKEw4YsGs087MfWL7N/6sFFyeJn
SneWs3Iwizf0XJZkAdTRFZiCBlnOJPbgO9goQN2K2PbGjv9K2nHbOO13PRZB7I5HJY+1lR1dW6tk
IWzOEtekVh6ONbj25nbE5olXoBvam3QlubB4eOCGsR2MN7JQp7rc1jwVeaL3OLzBBCDY+FDZfq9t
yZ39fLOjYNl/xMi+G0OSRENWAYqY6J5LhdfoKwDMRVWf++xAzAx2Zhn3kOpKwhKhY8+Gb42RATf0
Q1dXjNziZp3JkHTQYG4Dpi8tD4skSG2foqTW+traA7GwEgwFAG347DjMi7k8EqMWZdyxPA87AORs
EDQV08ldIw9fEyJZBmvuMGuGLAe24kOW/jPo4ElbwQ4sgKrgpp8tRDIMBQpbQLvCHeHNzrKfVMx9
BOBQ2ybAhLuPjv21pn/xtkIkMGUYOonOfJnDoMqNosoEh56hEkraL2X00MSPBYqUrfXDsr82GMet
BmqyuW2c5lsieXkXYiXXiOYKtcENnYc18DwTNByl0MHXR1DLbxp9G5lr7v2CJs5kbQBLIEDGCyLp
SEbcTEPSJwv1PICNAISfTr61Nk9gIWS5kCIpSePwtI5GKwuRPdfHg20e6v575fIgpYpXTz9ub+Ki
SiIVjG5TJGuvELedbVWipEoWFvq/mvqqlR/6O/lxZjOEBf0RIZ1T0ZdaTjBcMiyrbZv+pGyjDj9v
r2JRFc5ESCcDQHfNchsXCyHHXiu+mfTNVbjHu39I8TmnD0W0YpTWtk06pGF0OspL0AKqpb3h/Htd
H4p7J4n83jgQGgFqPRdWZOironUd2EEGWFfyWGAAHtKNhf03CzmTIS2E5XWdNe0E65r76OJqyqBY
48hd2iuEqoguQDCLhUivXaFlqQMQRhYOyUtegOX+U38/VgZlGiQn0GUHXvUrJGnTj7rQWJuFruK3
6UEX+7L7GA1rqJ95M2SLA1g6kiFIk8Idnld65g4pWdwB44Ief7BYiW7P1Jfbary4U2ffl566zOVz
W+L8/eFzl3xVyl/OnVQC7zp1vgTJy0p11pOejhmi1YC2H1ga6Mb+v61CcqSsumnykvVZONWb2NU8
IzugldO7WwgKgCBdtpEhv4aIGNaoMVSgRAjmoq02qgF3HoW+VsRYOJCZNxPEM+jbA6hQivSZ1WKA
K6lFqDUPQttjCPCYrFzAhUcFfuB7NWbm0ZSLjZ0ScU3jdQXV7QLD3GdNvqnSf5Jxd3vDFuWAx2jG
nc8wLOngMadLDGUBTLvpVl6D/mwnbYMiHr1a+XJb0tKmzSTuqM/ObG8ygwjgNYxGrVqFosgCTr+n
wJE3hb6iAEuODviw/oiRbL4YCt1Jmh4L0niQUAqYZOkNSufHxiYb2z1LHK8XhjeKz/9tfZLJHDHg
ADOLpyrMp8zvrQ/M1L1iLRG/uIkY4Qli0Jl5UW6AtQWJrXLCcVXd8NCl/W4aXqPqbogGOADwsIDh
EcMJrrpszabhYNRqqrB8U1VkXcIIKM3bm7VgMtEijrzunDaAeyGpHVAbhjvYUO8+Gw8uyQO0UN6f
mbgQIdkbeEtGm7oQoTH9pxkP/+jA3t1excJpAAvgAnGFJwydSZKuTaneMocnIhxpvq9q9kEfxdZ0
1tJF7+lo6YG5kCOpVp7rQBsiogrzPBsf0I34T9XZdmCUzHjK7FQ7ACqi+6h8gyiH9Bi5G9nOc2Pa
v4xOJaGIVbLnSd+9TnFWelQpYs8RJsXkafuXwmnrGe5Igkrl3aM5sfxQmfEv2iKpN5nKyRLC9GuD
Fn49OG9p18Gm2uYnEPUYO0XY7p67SnSaSlV/xpDc/M3UitQH+6/u9QRjyKJRT32jFYVviyjytEpN
kWBpXb9wp3KfWEW1FUnR+3XsmPsRtF3boiODD8cg3usWNwIUGUqvc9PkVNKsPkxMBy0CpvO8uWaO
seBM2CdgF0COAWjk504UrR9ZVruJk8rFX131Y4IR2I+OxiO/drT4swvqM7S8jn3mmegbQgfe/L8x
NfNNmW6S8sFxmuwBDSLEqxK3/ViVZvGQ5RhbyZqce4NNkeQadGWXZpbq22OVBmOhp16cCzfQWtPZ
3NaxBQONG4jhJvNtmUlHLp0LTTRDyTFWKbTLr132EdS9nkDUtOYqr4nRL8UMPLV4xuJyfp0Z85Ls
OUFH5Coj/3wjZE2G1w9fCegGXBjp3o9JHCvQkjJk5mTvIzPrfQEwi1+IgnrEGJTdRFIl0EUBcG4n
QMupDwzDqiztobGqJqQNS/dG06ZPTKiT3ybq9DhYYEyeOmG8NMyg/sAN009HFRgJo60CPW5yv3Tq
4XVoiLsrMF/T04XASQr+nTfpr64t6K4f3HajqA4LYgHOmMolAqygE2aBj6gGo0rkeDnTMTMC8Yyn
6X1oRs3oFUXleDXrkpXQed6Fq12CGwOjAq4fjA25PIyyHR0H7WBFyPpvtD2Ymti04slMyi0aLf3b
+rXQ/AURZ8KkI3FcpupuZRShOX6rlceIcD9T3ophVvjX0v2oknJbm/92qr1Nyy803t6Wv6R45+Il
Mz3opZmrEcT3wJViZhl9yLNg6lceg0UpoAsAww3KfVd4qj4vI5H3ThFOOfp8fY3vstYj9spdXXoP
wHsNMDvSHnAPpa20IrQsDS0pwpptdCAZxLasV97mhYcTAII/IqTtmqbSMVvHKsLEfs26r6vDfJY2
yoHGofsOw6c12cFIMl6j0FeXIUk/msPO8KdhV9EV3uIl/UbhFYA9gH0QxUo2zU3yGBRUWAR3PnbT
Y6THMDVvGMsydGxFvef9kK8SAkCggmYy+iu0jNnqmN+VuTCfc466BLeieor7h3r8WTZ7RlaK/++/
/EocOClQC0EC94oDXUxpBvILaHMeNZ1n9VxHPaEg1R6/jXs5hhF6CWnB9V4UyXYwnDoAu2u/Y/1g
eZGi5HtXcTQvoUq6dXqWPFhGm28z4uQ+YK65ryQc6avetviLEM34qllTvKHUtT/URBQvai1OhIps
A/KNH2TM2xPLU/tUWBYN4BYPh0FDqjQldSE8UTpl0MZu/7NKaeMXqoh2oxXV3tB0pVfxqTgxva/X
YuWloz93meYrdBYrW3EBOuECroygvwr8dj33VE34vD8k7lowuHT285yG917Saz6l2K41VdCIhzpw
0tYYCuWzAfxKbhgH6j5p9C+uJuYdAF1uGzM3uXT7uWtOKbAMZUgrBNFa+oE2YsXALN1+TG4GUgol
EUSf0u6xKbes2M542IupQ4cRVbZNQZ3gtklelALmYnC4wBJcTYcDVVeZoselDKsDjZ+wVf/t85IJ
G+sk5kOq4PPk+5Nb/Lj99SUDhooxTDBApnM+5lLBklRTWrWteRjXmG6d2iVGjjdF5ZWR8oTyyspW
LamzBcKoGdk1mzLpQEx4z6nSJ5BWUiSb91kVe42KgIn6SrNWDF8WZqN/YaanuEo0m2lh1HmV87AQ
hzx/JchrxJiorojKq501utWlQBqRzR9ps5ac3VTFGeJ5mPqsa6mfRJMXK0HjfHVEGFufBPsaq5js
yL7fPr2lK4tO2Tm1Mh+ezPSgJT0IenqYa7M4trQ7VC3zIlPxm2EPunZmrXk/8/nI9vrMu5afuzHS
7UkbI7zYMKTK+DREAKCtEQmsCJG5Fpq4alplgJCkVh/NmB56RXsW0bTW5yapPgJQpDjnkV1zixQG
2knhaKLHtdWqhRmWjRk4NfPQUu1nRRus1nYkC/FbEk7InYlozKugxB75oLicm6Ei9pzu97eVYPHr
OkoPmA4AhJ5s5TLDyhlD51wIZiflO1vDMUnH8fvHn31+3sYzxQYvlDWmIjXDDugOjFupnhxzxYGX
Cg9XIqSnwIlZ1HcgOwrjYufYXlkE6NEslI3zgyMZZd2XhriSJhlUBUiSGM2uZmhwxx+tD72m+Xa5
u30o0s38LQR0G5gEAK4XGLzLXQOO0mwKg5phmn3qlMxjYESLyQ/deOPOMWvX8niLuow2rdnSgaBE
5hErqVO5KocuY0CSl2VvVqcEaMr0hrX4WjKq/1vXH0HS5kVAT+ZCh6CR8+qhpsPHNnEVL0Mqg2HO
euAI404KpN8iTSDdcHHmf6R7Wrp1zzO0EIXDTK2/Sdv7HJH/fX+ejAs+kevmkTIbAHAhkxmSZMdz
z10b67V0gZC3Q2CKoZ94Iea/n10gMIgKjJXmemj027bYGsLL1jqPl47/XIR0R/OkRw8ERrTMeBwy
BXNJPPEzZ+XiLBkajFCcmUaQ8LyaXNpOsVNZuq6HWYM3NNWMyXcbsUZosqRhDqYuOZikgKqEfNxq
yg1jqFM9hMO1SSfr4OZuYADX5jdJtTXsu9lc8QzAOcBEXPQowP2VbmofxYpVarEeEuYnn7ssuG0I
Fo8GNQncSjg8V6lb8BO606hlemiPcfRms8HYVGWFyaBkxEPtkp78xXPg4DXD3qGFG72tl+rWT0qJ
WLXWw8l8svmHVUayRXUG4YGFnhtAT8msJWfqXKkuLxokQcJcY4FIjlHyS6NrNnpx12A10bKJYR2Y
BiQJsVtdKXoLu8aJB6B7YETq1sw+GvWKd70kyMUQrnmiLRRAk1ZTd5Y7OilOv+0QMGYke9X7uWdd
QwrLyLS1sQVLyn0uTjocEC1alLWzOPI1cV5zto1ypHBfDffLbbVbOqV3diT0+VlzRexyA7W4MjLD
VbSwa7/Y/bdo2lbpSlpieeveC2HvIqQcqECDojl1EGFXh9Td8Olg1gdtjSVkyTc4X4ikCVpROwCd
YsdSF8mVbfyYcET0uzTyjH+jaOWyLgqDUoO5BWxfV+kPzhW9McAQA8x2Mx5U8Jl+omptB2iB0Q5k
cOdEgOitgGVzXjuKhrWRbYt7OrcVzu3KKDFK+iEcJ0PHMtNDLW6fRZX9GOpIIMeApocuWlPGRR05
Ezb/mLObDJpMm4xKDstXbap/Cgq6rr94MQBVAEszJnJi8q60HMA3p9KdbWtHXtL0g7XWmLC8gj/f
l1aQZzormUr1EGUzr9b/qYr96J7+4iadrWG+0me7xEY61W4HGWiHH/yBTJ+h+bqXlt3n/yZIcq26
Nm6pZuE+Yb7Uzkpsz0QtG9n921Jmg3YWwr17O+dHIj13IhnQSAOQegj7DsLmGmWF4t45WHNk5WLa
K8IR/Ee9gqF3o8E7pE2hWEH8rKh+9Ty0K+tYPPozGdJu2VGFWWgAhoad9Q3cb422b7t/b2/VogjU
W8FQNP8j4xZyt4gxyBlbpefAPn0tzdRTUS78b0IkK8obPdcaI8I6yEe1ctHmtDFTy78tZPHQz1Yi
GVHaov/IIBCiK0ebPuh3NtNAqQDoM2EyQVCEYrTMGBPVakeHnhhhDR6k6nuv3h8DAKKATA6m6s3o
Dnde4NklnFS9tnJFM8LhceKWVzT07h2CyUV3Fhp14KcBunopINLGoVIygiCAqhtnyPxkWglyr007
eipn7mqQdaEj3pF6wMQwgIN5UOewc4yf4l57RRNUskGt5cWt0hUn8NrPQPUGkAdQBOEyAqV/uZw4
wmDRrGVmKJpgyr5WEwyJr8bfjDtZ6N5PHjcZMoAcQ+pYsvB1NSZuWjVmGD0P1kNUHO5VXBDPoW8X
zjl89CuWlqHR645QxGZq9thh8NZag/L1xcD30WiPmh1oHdAxc7lPVYHJpUpqmWE9+nm3a/Tw9u+/
NiHYl5mVYKbvwIB7yQ1L7HxwqJsAVQDMdb5PLS+7/42FCKRUEV8AWwVo4OUSSNm4XGAwLoAbg3bi
qdt/U4Zkrc1ernvOBw3vGNN/UKvR4ZhIYtwClZcG9H+hgspQ01YeBgN8H9CX2UVo2jQ9Z2C7Kn2o
h48jMnUT/ydfA5cvnBXqhDPVJKIO9aqXXOvAoERMRQ0BSlZ3yLnvbp/VwgU9/77MlzSVU9yqeqKF
ozZu4xodtRjNpVegzY/uzjhgWAJ6CmZWbxeoNel2Ej5VSlng7TLrcfOhFcPm9koWdmoeq4PnF/V1
C47spUpoZkHLtM+MUHG+dmErPv3F53HpodJzaUWGora2yjQTDIghBh3y/s283+NC5fHP9w3JUtZx
XgBQ7Rhhn4B8/YkOpeeusRstbdGMQsJjhcoNkVHBFXjhEqL1RpjhTqbfanMtgr2++QDxY+Y2kguw
K7j+l2eADgUDwDDahUq+ZZlXpl4aB/eew9wngLuvgfcVaFrJM42TKO9Q4OzDnL5GCfXrZsUBur4R
EIAdAnwHLbJXjSl2SxJzsJUuNPJyi0fKF2VQK5ibunIf1uTMfz973TlhjZYBdBjGcOMrJTAMvo3I
nilrVEeLh4KioobuSGSW5LRCo+ksH0q9C1FzDqpG/dmBKMiwkp+3D2ZNzKx8Z+vRka0cCdW6sGjM
rVFlh5yXPxwj//7/OPuy3lh1putfhGRmuGXozrST3Z05N2gPCZjBGGMw8Ou/xdan501oFNTn4khH
irar8VAuV61a63sza9MGjj7oOdgzSGO5xXSGt//Eu+6Q5wfXpEGN4l1uj1Er+o2dNgfTXx8NeAoi
OEI4D3eFM//1g2w5SUe6pjzYzh5d7L1/4aQy8IoHlf4a85fvP2tt9tAYPFNtQw36RH+9tSUq+K4m
D810kbmHsrgwtwRJV02g7DwnFuaem4UDRgOlUUJ6pztkuQXu1GOpa4G3xQS7bgT8phA/hboHWXjh
tqN1ASi/PCCxZA2RpQf2Vul5zcRc2UTojTfdiagtyUBkoVnYzyV/kH4XMHJnbTUmre0y4I/hksEC
DBDq4uLPRaeXkDZX8MYA+nHrFrx8O96LiNveRrR3GrUiggSdNIoYyBec5Epp4XKkZsoBzYtd4FbQ
So9ByBWZ6iEHcuz8XfbZ1uL9mAhfKierhoOF3lLvSdRp0NCH722sT928yZD4nWkGvx4bAWr/IWkw
denwptPdkF/xKfS2EuZbVua/f/I2tp4yPZewYmnDXk97FM+ayDVuSbvRFTe7raUXmDuKTeh+zox3
Cy+g0s7PBISaD8j6BxPyUuUWvH5tP3+2sFgUe+B+kftiOAjzz1BfJfllY7cbC79skUUkCwJOREYg
fZiPpbOYL5ZAM6Ic2XBI8udae6qMq6lwYgst7CrNAXpioWZcCeNGdM3++/2wbnpWMMJbHBH7kqfM
SyGf2bvAQ7YOfwE9+FXO9HtwOd9NnhmbkxOOjXltz7lFRx92kyNe/9MPAB4eXfT+TObxda9wsBb1
ysBe8cRx7lXr+0hUu0a7BBrYy+OOX0j9xjLPTrLPlKf/Z3XhCdkox7ZyYHW0edAgJGqikf5O7Q33
sXYQPptZePUmLzs7Hx11aLwXh73yeseLK+Xuvp/DtVPw2cr890/HzRhrOyOzFd/Ng4zTINtAxa15
QVAdzDwSQEWdJKFFNdVpPipsEsghhWRoo3Qq9xDEjSlJXzU3ff7+g9Yudx/PuvkGAVPX0kuZ8FAj
ACvqkDQFsL6XeoWW0wGSxEZkFH5Q1vH39lYnEFgZtFVDnMRf3ougBcw9M02HA3/Jk0fL2Qi+5vto
6aXQhfG/4Re7oKSJ4fU1hif8J+uyyE2jDEVxFJMCKYLK7yOibTRwn2486KvhTerMpE+n7y0TAjhI
3AINbtWPEBQI0CxAUxPMxk/nztycCEEH4KytjRLfYutpXc+6Hh0DhzpwxjT08d/3Bk633txeiGwO
elmgBb70T1NmsCGfQPmS7Xw9dj78EZWwuNxwg6de/l8TI7Yaep3xCJtX8NMJQi89yLF7WClEFgQQ
Awu26uGnW+yLheVTvi760vZmC7q3K1MExRvztDo+mjCRCEGBEvzQX78ga8224/6EecqPVWimh/+w
DLhhgSXUAVtcZo2myp5UZqoZtQwRBKoHgC5rWgSRyxqvo+9trS2GiW7PuWkfAIvl6R9Uid6NrGAH
Td27eEewGAic702cOhiwmqJIA04SFKTRWPp1tkRvu0XWq/pAaIGej6t2erFdjudDF1O208hW28Ta
Lv5kb5k/yJ1u4EMJUHZj9IFe+kFt03sLjY4B4eDgYdVWSLE2h2jRQBpu9gLAsn79QAnhGZtZaEDI
CX02hhwBUh6OpX/2zYPsG3JfJgorUEy2FteolTOv6qiL4z+xAD2UW5nE1c/ASwLxN2qgJzK9Wj9W
XqU0dvAMDzAY911nOQuGRG01gq0kE/ElEL+aEfP4nyVcCbIocAFZXuOKA3EQv9Qg8Y52M+JAWU+7
ANVpWz1MnY4fUQfGcFey+PsdubZDPttfxpkW7To2wb5T8F/C0m+qJJcBQA+7VLCfFvM3+inWZhY1
5ZkfGhLqujdfIJ88npEnudeOaXvI0B/uCgRZ40WzxYey5pQ+G5k/+pORqSu6lg4wwkikNUFy/H7O
VobHngAJAbIn8HhLn9eOZocSdCUONuj4YmvLD60Oj8GNOZ1FTgoJmQ9x+YSNHCjGNGj75/r1P/x8
Dw3IKCIAXOQvDo/QknzIBcZP+FO1J/nj98OvrDASorj+wZ+wouqWJLqbdlXOD36X7Rwi4sK567cc
29oc4UKY1UzmS3qJWC0VbxukyfghT3/JngZy2AhktgzMf/+0hUjf2j2iJ7QAOM+N9eHr99/P0kqg
NN9o//uAeRY/jZ+3faZsqfhhBDtvb++HJPLta8JfvjezcrwBFAQ+Ca3NyLwu03y1qvpaTjba5oig
wSCsJjBYdkBh8TnpvRctlRtnY3X1gWgHgAxURAikv34XiG9rcA3raAPq6xHJahR5wLl0rfniTNkC
PF6Rq8aj9R8lvw5aoq+Wxpo3UBcymgP6zscHpoLvZ25tA1gmthboF5FqWdbD/KSA8oeDU5JynV8N
YzUc6y47U4Lp30d8trJwhywb+wSsf/xQE+2qUNYPECVenv0hAMWjCIIoFghvsnCGlgOJ4D415IG8
De3VwM5OhaBq8Gn4xTJMDRxMRjF850QZGKD3/+HXowZi6nOrxEm527FMJHRAxHBI36zu1dS2Wn1W
9ivucIRiBgDKqEEtnGHOPa3J0PB0IIAlE1Tryzpyt5BbK3sJRqCwNUvkofa9KOO4lGh9o6ruUM09
knFCt9jLV7wJKrfI4iOzMGelF4tQ17TKOjuRh9G5HvgVHa5H4NOt6Pu1WJsrIG5mnaqZFmXZ8+DL
tklzDXMFSvEgZe+t8W4A0P29kbW5+mRkSSbeA8pSOz3mqrVfQMXONi6/lW9A5wHexADuzud6Nv/J
70JmKRMd0duDluzRzymmjQfL1vjz3z+Nr3O0Atc2xufySvMfFPog+YaLXfHpM3OAjkz0rLy4XAYj
Q/w+eIUET5UVCX2MLOOlZceBHdPu+ezF8NGgBDVcxGuIRBa+g7RC7wbGxeFF9w/luDFXp0sNmIGD
Zx2UovCSX6bguta3pUGJdQCYub1I5EaouTI8wjNcQeC7MGekyWIpJsPmGRtMeHCo2og8cOJzZweZ
7Fl5BjyjeGUtaycd0dwBVSZAS9L3qz77e/7oczsOwCuoL59wnJd9I3XIUtiH8UfZ3kI7/OzhZ4TS
LJOJwUEx/HV2LPAYqwbg4oNfGjuTTU+6u9XMcuqV0AOI1y4UAPEdJ0UMtK+21GI68IICzauh8KME
/azdRqR2euLw/pt7poFMBMBk2T050kySqlP6wZNpXDox6MB3ED/fyHOsfYuBCxRTReCelpJVjdUM
XgKxXcBXVFC7l9oY8/FArI2M56oZvDkNZCBARreE/Nep445+OhmHWmcX4BEYgyktb5FjJUHl0fP3
7yyyglwdXmJ4DixuDW+m3dCSVju4ARPPWfL0/Q5bWRi0evho1Z6r5viYrzuMqsxr9IZ7B9rLx65I
YMQMfF17/N7MyjH/YmZxg9PStqC93HiHyqgDfQr6YWNNVgygKR9dN2AWx1FfJuk6R/q01HEQLfHH
eDCKjd8/z/LXLC1OCOB8xpxFw1tmnsZPN0Zi5lDgqg37UJV/UrnjL6S+GYwdmJ/p8HH2VGG9gT+e
xSzdk3qy7rUtLRoTGKyYpFe5ujh/eBt9CojS/mXsF2HOZJvZ1BPNAfcfFMkv5Fa2dG0hPo+/2FAe
JflI0Ih+0O9FUgRe2m3EHiunb6ayQscIXArO+WIper/1mVun+oGB7kbVEs1cedBwcGSX50/VzAwK
AmQoZToAdH5d9LzQqnbkDTm0V3kPaZuNMtPKTH0ZfjFTvdHkVCtacigCNwnyrebXreEXR46bVJBq
wPDUjvIspFtcFfM8L46EN8eyaNGbYTfLsKPJO3vK03w6VN2xc35axduQn++ccHXPPXQ4dPC3i6Ue
Nd43Wi0ANs7BxIJWKne8soaNZVj9DrwpEG3qAEAtI7XMIsXklLl+kEYaFMNhaM3A7R++P3WrRlw0
XBuzihWKIl+3Eje9TstFQg68upvs96Rnob0FOFy3AXIKLAvkhZYM/l3eIkVoAxDoGFdpAVLW6U5t
kuOtnL45T4GQCqUQHIzFhwxVk+RJkZMDYR+1cZNkl4kGrNXj99O1sne/WJl/xSd3S0bXEnWTkYNp
v9fkZ5Hsvh9/xZ0D8K97iJdhB0n+r+NnZQ5YeMkI4NNH0IZq7aVfXZojVIOhRs62Oo/WvmYWpgbI
Ec/KkzK6SgvfLboSxAG9HbvKfx67rU28UqpHI+3cBeSidn3KhpH0KO82lSAH6OP9FsqIu8rOgHrg
FyWK2JndXHiDFTu1ExvoSxO4zTbc8sruQ/sCkH0AjCOeXNbiGjXmRLP86SC0R3v8YWaXZX92ksSZ
xcWQ7keL2Lx2X1dN0oSD3cyYDk7u3pi9vE38fuMttba9AX+e80l4MpwArPVEd1JRziaa30ZlBtxn
gRptlEjPhtfjW5A/BkJpjryXXkdiFWzeKDh/Uk8BlB+tgIxD5FCThpwPT9/v97XFQWl+fqYgLwD+
jK8z51GGV0bj4CaraWj3SKDQ+4RuydrN87+4EQCv/T8rixvHq6lmCyhNHSrN/lHVHQggO1j7pVGw
UpMNF3H6Sf9Cb+A90byDtoH50H1yEVKIVNAhmw55BwZboYe6BVqmM2kt5xwKeLUBJZ2DfXDyLjKl
CSjsPJAMjwcd7E+Bn00/J4gMB1q9xQK4JORYWjqpARM6cvTpwZJuBBXkvtxnv/qw6UMLqgfSoZMP
RGqbaYrT/T6rIgD+DJcO/ZflDdsVGrFKZYwHVQZdEYMHD4Ta01b9eW2t5q6F2dXijbF85CeGM6Dr
bcCpogIorBEP/Z9+/uf7PX7qZfEpn4wsvIPdNS0X1TgdwBBzNQl1Y5tt9L2J1e+YL1ckdABTX+4G
MBR0k9Pa48H199V0p413Xb//3sTKV6AWgCYS4CYQ2y5Lb1OB/qo2b+vjnSesAA+RDTe9Nj4eFshK
AekNR7qYJb/VgDT2s/poJyyAImBwfmcSiso6MKS4X2d05OLEGMLOK7yCoWkK2k+2O1NsbT4mn4df
ZmmLpIE3dTF8Zjym087JHs6ffxttzYDkzLfAEqRMB0H13NOr4zQrcaKmu6WQu7YAgCb/69xCOs1d
zk9alWJMq+pYBG3yUtdnv4MB8ADhs4/cIxJ2SyKPiUAn2htIcwTpRYjOcAKCmO9n6DR2ggWQF0NW
FpsI+jpfHS9kPnUJjYnmaHdhRoLav871gFQ3DMw3dOOWPJ0s2ALuby7tYOGX95YJDlxeEymAeL7h
43UzibOPA/oFCJhwPWCh0BW2CASNDFC/bLKbYzYWUeWAGnMLuz1Px9dLcbYAvBUYO8ic/Po6XZ3U
2ESqqTlGrX/r+1HXhU6gD//lO3CiDXAPIHWwRChUxKVtqnx+tCoSJVCnxKXx/bKvLQXStP+zMG+L
T/ctJHpQ5RlgoexYqCiJ1Bbc9PQuwkyhXAje0DnPbMy/4JMFv3LtogYtzLEprqoakLSLtruSW/Qm
K9+BsgJShMg3I6VG5l/xyUo6Ass64ZgfW8l3uhcwe+txsWYB/UDwsYCmYOEXB8TN8mzwU685mvSR
1T/bs6NgkJrYcNIgiEPifOnBtaSe9JLS6jiCzQqSJec7KIyPGiS4ptAlecJCx9EH5PplUh5l1kSJ
bQZS28irrCy0YaPwTACpm1diceh0GzQpo3TKYwcFb+2HI678Iiq3iFJWrMzYFRvnbsaJ+fNl/mmh
E0cvS0/17Ai6H/H+Xvh/tpzHqgUQyyA9AbIAeMOvFpyO1w3hA1bCvOLer4w+oLsfzYYb07XicOf8
x8xC7QF/tESyQIzcHWyJK0+zi5tc2ZGmrKiR/m4gaL8Omvbl7JP+xd5i4sqsSXqRw16fjbFjyZhs
tQCcxlFA8OGgI7OGLCT6Tb9OXE/yaSgGlx2TZuclWWB5QWPtz/8KE11meFshCAFQ56sNs+lKy0Oh
/mi8KRWen6BAORrYnJlBEfA2fTF6WusZY4leH7vxzTDewTv5/a9fmyHgfsBxiGTLXAb9+ut16Fd2
pWewo3tvysAX19D2+Q8W4GiRR0XABAajrxbKXE1Da4FWdO4p8igNfTBxT1DA+t7M2hmZ/fn/N2Mu
Jqop0KUlZvbSuorB+qfl92gs0sPvjax43JnLHgsNlADS2gsjYNTnXiULdmz89+q+2+rwWh0exTe8
AOFRcAd+nSpR9i4QFATb1Ue8o8q4zMuNaVp5/mFDoY8fB2NOCizzasRoNK/NdXb0iBbo3YXtJVHK
3/M8jyttDDLUlhQnAYc87/dzt7bT5t5beJg1/iWvzJhoJ7s68und9B/15skYP743sRIC4TZBqAhQ
AjCU9sLfWxnt0kohpnYqyGbX5pubFmACZ3+9BgJO6fk8MZ45n8uZYhBokaVbtiSeT22bVMceXbIm
KPm0Ro9N/z/M29xmNiejkKBehqZ1nvXl2MBK09947r4fImOr73rt7IDTGg3kwABiXyxCxyGdxa4a
3GBddQ3cSEybKmjVbau2oC8rC4QsFDIAOvafj+7frxtcGRYDlnLMQLE+vPRMjxAGBiTVAkf28aDc
57P3A5KUgJUigEFO4N9Z+HQz+400x7Zg5dGflTmfjPyRG5DswH8kefje1MrRBcIZeu7wDdBHO7k7
hwrhd28j1HCfnaA3zr8q0YgCbjF0KCHGWG6CZJwSIbEsx/KBdmG3Rae8cjbRWYgr38Xw7snBYVam
JaSp66M0ojKJbDcat4THVhLHSHVi/wJ4OF+Wy8pEWk9YfCiNHXPnd+qG1ZDvPVmFRb+TZJ/6u6TN
45rdJsbWk2Vld38xPP/90y4QjttOrpnw46CpH9JRkTuYN3WVXIJdZuOs/ruOF48w2AKr8tx7jth8
4YFInZVgj8LTwgRFWprfesYPq/+R89eq82PH++X4DyblUeLIsNs6xSvhG3LJBNsPVweBA/z6nWhG
TXXhePzIrb9SXPsQ9RBZ7I77BIqXatr61JUdj5BkdkrILdgn8i6i8QeeDgrvtOknqigh9wZklnmY
FlVY2u9OCkGjuEWjhgFmMt789M249l+/P3X/WvkX841EMO6UuRpgnibKeOMWlqHEsZ+0Oz3BwUCJ
LUoyujNS88GsjF3Xmi+o7aF1tgoq6H72WrtL8aKpRlkhb8winYJ0UJj1r+9/2omrm5WGkTCeVwMN
1UsC6bTy+mzCobpXwx2YdoNR3wkRW9mepGen2mAA154/MwzNMLB5pT5tcHPgqhOi4/dmVYV7nhYb
S732KXikzXU4JKZP6A6cURuNzJMYXw9qY4wGJqL2T9v8yurf30/ayZ6ap4rgwTn3c6CtYHE/lEUu
zYFZ4t4JpyGust3Zw1szRQsyqy5C9mXsM1CzKbnI2nsKqSBtaEJdbFE2nBxCPGmtWexovnbm+ujX
tbCZMeqTcPp72/wo2D3YponYK+2YQKaKWRv328p0gT4T34NwDiXfJdjJ6DQlTKcW90xAA/NK/3n2
dAFyBp54pBYAdVlW2tqqSHqrzMS9MD/S2GQf5w+P8hpwZ6jl+ch1f52qub7hFY4h7tHK/kduhU1r
c/N59HlTfzoUvIO8mktNAY7xX6FjbmQ/Ty5M5Fw+j76I1K1cpr3l4be/5eNRe1Pd0/lzgwwYfBrU
qoE2mu1/+vVaq8oeD87mvmSvkrVhp1sbZ+F0o85N3rjzkXxGpntZF6xBtqPpFIub+T+GAcG/c6Os
v6Z7PU4XWnv26wyxHu59YObwEkcqaXEsNAt3r1fn4l5lSEpWMqzYznYfk62O09NVhx3ACwEWgWQD
8NVf5w14IL/u007c63TWYVIbhCxbw89//7QsAyFly0oM37U3lD+WZ9OTzdPkgEkApCI+zsVy01p+
nqUJxifSi4Y6vWuaKtT1KiQeCwvTe/h+l53uYgCbZo1DdFXPxc3FbJV+K910GtQ9sJ+Brt5T98lR
G2yoK1M2U4biAePjmXSiDKggFlYMVT7cK1dFdg0lpbOdIMroeFJgyjD+SY9JmrRl5tBOYSMHbfYj
084fH6VzUHXOjy9QiSzWBFPXjB4p7Hu5a30OTOHZODMDgg9AHeG0Q9/zpCtnqopyNNzMvveLNzu/
p9XOJLutvo+VpcbZw0FHZgFdZMvgEO0AI0Ioat23R9BIRxLSQtnZbIr4kM82FtmRXroSuw02KDXA
sv7UmFu1gRWnNbetoIIyV/xOHqpW3XVo+4UFnkWVeYuLZVeydzJealZckC0YyMqc4c2Ipiwk9WYW
v4UTJl1fA7pjGvfeRC4KEoG/TZPp/vszON9yXyJYvLldIHZQ5Jrht0vPmGa8YkbhkXtdfx8MSD4O
STj0FMmYLjzbEq6U+XkyP79OANiKApiDjNB4L0cD1PSNEv21kbjGW6GoHyHCS86OH9BPCPzMzPQP
WMOyLc+bkhEXnLTuszZu+1hutRf/y+kt5g7hqIHwGSXU+ex8dcfCdJOhrpl5r/vSjlPNLsOKlh4e
HqL9MVVTOgDgwEHH7WU8RcCnq0tLWW4gJ725nnSvuOSsokddNJBAUYLu8cp2bxPQctyY1Ug0KBk5
3Z1OZHFrDm+gXAN22bkodFvuSpKqmAmkMynhLgsSO2/vyOSm8WAT7XdbFvoxz50terbFbkGhB94a
zXvzgxbR+PKLfdJ2lYBIzCHLIq4HwjmYRaTM8yo/J1YWBzk3+DjVHazo+l9/Qlp4y1MsTtaJgcXF
I/pyaBmFAQExR+o+6v1R9PH3232ZcPhnBKnz+S0MT4F07dfdUbc6xBvZkB6oGq8LWt9amrl3NaEF
4Aa7G0xjp9tJlNDkJ0A/Qcu8x40fgM6Sk8MNQgo0qqG1CESdJ0y5jeimRCWOeU9798nIOvYDBAbs
YoDkUgosrnFMatncdY5RhTiJ5l4YI7igFVpZA3+qhir0BzIaYe47zX6wq/KmkfJ367m/SQEk79iD
sye2hsH5NekZfczKRINMEe80FpQemmkCS5l/HAtdfoBTmpdNwVwa+P6QR7nQeKw6pu194QzHbOiG
ozb6zq+imoqPqUpT6IgxZyd17DJC0g9oR+46NwdbHwWqq2m0IkTRU4R96iKb7w/6JU3y35B6z3Yc
Eoug85RIwFs/2YQwzNSz5r0Y9O5mAC/qNfMk6jDCoG8ZQ/9VkI2jgetIIuwpU2s3CfA8hE1mv4lK
2qiUu/QFJ9QpAlCJ3OueeipVW0eTOxXPle9Cfozq/c4ufXMHXzqEvZ5MF7QsSOB1ehHzRENEK4tH
MCilN+2okdjstN/TaHki6OVkZIGbetWHBonGoHPgeq2CO7d81B8TRYpHAfbzC50LI/Tszi3DtJwc
PcrQ32jGXZDrzXNXSP9Foajfxl6Vk73Ou19F0z/r2H2BXo/GtedjAQIG0dBQSD68Qt3dFYFb2xP6
0avqceQ1sieG5ieXo2m2YWXk1k+XKqsOPMGqMmLM9A5QoVMokmZVmKayn4JxnJpr16zHP5T075Bu
aXcNb9/YhOR9UOWGPQQi5ZUblL33pHj5NLTeszFNYxagg5UcJCTAAgCSwe+vjWlEJubh3/UpiEwd
f6hF2Gka++t4gCWWaZKGfZuwI0Ui+QIqzw9otXmz9QHaNDn0sFQ7xLQl71JXIkhqZ7jz20nJqPU6
u/7RanW3V4J9lHC/yQ69TGA4aXv7waF9A6lVDiKMSJcmWKTT3mu90BtGeg+42AtzJEPYqDkD8rbq
WAj6pjculHIlbwMtZy9K53+GrMF9VmRWyAoQDyk7VWFiUTegPPN2LXfEpa91DmQzKGdxyfOsigha
ba/llNEm4GYDup3U5AGhSR9D5o7u63xKg96WPNLBhfABoRV+WRTVYzlC953UhRWzOn3uWs18cphR
X45j+7dxZAu1Pp6yK16O0IqX9luXmpMbaa7ZehcVnfS/vQ2KfoDxhxChjIwNEJqLA24YkEg2YKqr
VKfAElvUeL5QGpUp0lkoYT8BgkjkrJQ7dldjVnTWXUIAqppaMQWNLetoSMwCgYPvRG5JP5y8YZHb
5p2Ma88uA1t2dbnzhn7CVrKNwFDkJh9NwgJrtJrmsh0rKwCvpR46uWpCljagSyxrKGXo4Bkk6JkL
kfeWEYG2u5GBD0law29wZzd7iCyloUosO8xq01a7thU2lH5H7685aW11owrxo4Cwxw+mWG5ga4hH
o6puxlw7lG7NodTa4xIOW4v0oMylD8lQvupe7jSBorY1RTZVLxyUdOpKeDS/sXuB1tyOFb0eaNx8
ahEzQRk44dYdNwkaLAu/UI+MVKm6lLaWXiibp/cjCGM0dEd2HK8qmwWFlpp7xCfpZSMrRuNcc7tk
j516VwiylwmlQWcULy4BxQciXhGBhaOIvTwZAF4EdWFAhU7uGkgz3YkhwQ3c930Tj7a6VqTB4WOU
Ex6xYfD+GIiJd0OWkD+J2EGFsUezSkwShf0PUoq7IbeMBDBFJwV5N/FuBTUqGhW1LZ49YY4PwEb8
Bv09ua5k/5NBuPmCsWp8aew6g2+hbRYCja238aTKISwBgLxJIfO4K20y/OqkSPZm71WPRBseJ5a/
ooOQX3pGY98YpWPeeA02Bc6wFvZ2nwSApUroOhMaoYiDe3lg424CUvRGK3AZXJtO3w/Qr51+l45f
a3u98pl8UAIiDL8saRlRoQYVdXDxQZlZTgS0hBV1TtMAhylnEdzSqf1AKcsPTK/8U3gcp7TPoaSa
131yaYF7NAWSXO+9JMxtrQX3nFaZeiQbpYrdwKYkkAbBDWQ4CoH4AB5MyiE20V6Y3fhaj6UXORXY
H7gxVdfpJG5alclA9iVQyHr520cQCF6y7E66kxG1vTBj24bWCFHAvNqqRwhgce0VN8XHaFFKQlnX
XeQZo2DB1OMFF7COcL4304TqexcXHwRmy3Io9uPIKmzMLK0Da5JmFkJYuAwy5qMB264fjXacoBNc
VElkymSIAJq7yF0tnEo0+euMgQAXP5GYFfZRqcx9rZlGTDPDC2nn5T9M/Mug7Mo9t5Mg0bEmUNbs
IlSiunt0YpCfhkhZCHYCnEqrb0AglIOSPmhKyZ7ApVzu+EiM2KZFEpWWGKsoAXAoRNg0BpCh6AMT
ygc3QImn+3KYssCT6mPEXIa4Y3nooVD/0wHFyX4uPUSVb6rYtFTfYRUS9dqUoG8kev4TML0kZlou
X+H51Cv0xccITrm+qr2sPXq8quEOXKsJE1cVt0Y5Ti8U+s3mD63T1RsI2Y1gEsIMgR+vw0zqyasQ
1R+9deydAzcQkIIaYT8YSci1rrh0WsyH73Z/LVMeidKfDG41wL1p3r3Hc3PndRk0/ugArI+J0iky
r05yoZuijRKe1SHodGloQbPrZswcUBs6rL3siejCpjSwgfyuUgeLE3phF2AUKgwci86o3TysEJ3v
VWF1+8Qo1LXvJ9BAzwbPwOtTTgHzWPMDDAvWq9nnz9Lwsicl8xpC315zXaYIyIw8Rz9qi3CJuw2O
zIBA7qc3NT6PtX4wISBusr+tJG6E36kHVtuWVTAm5G9aAnYQ9Zw8WHJohwvN6Qt511t69qc1ELj0
prgSvnGQVkVvmmksq0ury4si0KFFI8KpFjeEusfCgUo5A3Np4NjiNfXkT5439YXmVzQ0imyP6Myz
B1AAD7s8S/ai7frLwtGsSNcG5xLskDJE90UTCNIbUA6tQc8o9GkGZOKCNseqDQ0GgozOrm7TyUzj
xMpEPGh6j3/RRn76S7RuFXaNJmJsD/BcOWZEOYcgm+9Ne1yuH+ao/1Zc7cAbw9Asg0Jh4e8tiJM2
if03NRkJpiJBzxE6lgNXULS05RWS7TQL/FzhIxwuQ2TKMcsgZw4tvUgDrrJ3dHyXu4EXEJs02mez
gBhlaTiv02jTq0Lad8o0QInn8Y+qZt5tnpLuL1ryyA31ku5h8pJkr5cMPCaayh9ZKuu4Ssh4kXJH
+fEI6en8B1RKmgBS8ek1afwJZNBgX/BcVeNpLTpbBmatIdwq0PEU+2oE1N7DFWazrkbApkHNqcX9
+MJH3G8BgZj5vQWq7DHUaGP+6pQrXo2ifQPn9C+VOklYTVmLUC2HWJJ6SMZ6ODZCAkKXwcPckFb2
PCoLpyTwrWoQoYdb6O/gTd4etPv9L4QJIkJG1g4qi6LemkvRxFmqNbGdlGPsF0Z+DR4PcWdUivxs
pUN3jcNtLIVTFGGetpUfcDomj4XkQC4nRlu6N7JzayNIrX6aotTVjJ1mkI8kk/1dabBH4ThVDM+L
xwKhzYXOnASUTzVwkb1Wpb9oyySiUuEIzE7rZ/saDilUgCe9WZqor/FQAFfhpGWDumFW1RgPJXcY
uwBfMeU7B9EsZAqSfFeUTREVNHtA6f9vXSCuq+08NO1ujETS4QXhTx++30t4cRvexsWvL7D8cVV4
xTOAp97NxI08HnL0e4w40/cS0sghWsTkGzVs+aBZ2l0jeqA5fVfi8TN2IWubyorrsgKtJsv0B6Bn
PLnXx5zmCSQb+1S7NsaKZRAA6TW/QziKoqPsmgZB4sR2qSJoA+w057XHAr0mpW+nP2yJcpELoO0F
oUNtXfJevwWmogf/am/WYWV1BBLnttnFmSeQu01H1FnRqGLdNg710IVZ/jFyGwEsKEZvdZ8qcPiq
7KpPASQMdCSZn7SuTi+pmaQq4ga4efDYAx/c/yPtzHrbxpYt/IsIcB5eRU0eI9mOnc4LkbgdzvPM
X38/ps/pI1GECOc20A8No1naU+3aVWutgvSU3lp5jNPJotB763TXXAlGxDwAQEQyMEthW0lKurFk
8YeuDaEI74agV+3MQ1aV2aosvBw4+ODboRu8iFLv20GRPMciTeAp/t2qVkZM55JU6C2ztB0vjr+k
YpzYHbmXt0RPDkPmEX2JtWHThZRT7aXejcSNsfOlzNwhXSNzmBVzDQkjuUW2VSye4PDJK1N18uTB
bb08fkSb56nSxe90SCvre8etVPPoiCKiaoNYRyuauL/HWv0iKtFXOS809qvavHmiln01o1LKVoLc
D2+ZWnePTU5fz9jV1+BkQ3a9ZX5v/OFNNX8mXsItmAni3tU14XuQBOKKfBi0Ft/IZW/rG2385KB+
9aa7/Ho1TY2fzVCbq1pVjsjSa5u+z15TOv/aNLNOYfSXH2Vjupyy9E1tu8SWBt5/XpenKyMXtF2u
R4ldKlD76s4SXwh2v3qm6r/Rm8H4gVahdzto9MD2k9KI6BHupI9OSh95O414tUYQzjYRSKL7Go05
cSsNrvOUmomVrIeiSrL9oNZPZaKH7b0fjuq7kc5DzrOgqtat8yE1/UdY1XdNHiB1r8c/emN4Tslb
hDySsiZ+qD3zXXESFUp/LbabwW0jHmKiVCPJaQL2M40EPUsThTtQHlXKgtNXQr6xqtSAJKjmN1oq
/hQ77adq1YGdJjhILRZ/yiXcaxlXtBp8JoMidQxcpPOYs9ypXgfAcnZvSg4nKGp+5eogrCLNcO2+
MIaIHIPn3ldJU99milArq7DN7p3BFeAoa+DdArnRpHXo6m9dBl1I8vtDF+nGmuc8z7vWD3As1ksh
Om9C5gsrQ4vU3eBHmd0PSrQfWtPbpoFT89P8/Ki3ScO7PZMgVTlB8R2xjWrtDwTYvEkdm2ax7T04
aMbQwjEOh6h5Edoh+hHSNvAbHOek2aO1V3wJYFWsZK6exm4N9XlAIe9rjiLL3iBBGdiyJ4b3SChq
X7PQ9TnhelGBzKUl24qQUfkrA9Z7M8hdW6+dVDDybZLG+q6p862WJeIbj+B2HYPGfCTwrjdlnJYw
jBTpR5RWdb9vXIQZeDCBZHbxFNyC1sqqxNwuTWvYZZ35jal3VkQl0MRMYtV+EF/SSG33oc+L32j2
niRtLb+ybsXCaGnt4vj1Y1WFhXpvpfWwqTVfvvVLs7BBpBRrta1eqXwoe12Q/7K8vFt1qfXVaxiY
Emor3dPunUB8bp2KGDx0340y+6tVQmMzeIp10xY8+iwAPZ0Rts+Z61XVpijEyC7EtqDLvSgm61xx
/HVh8pypeuengVSfrQkR2qRqtI8jeS/n+j4V+riwiZLzlaEPm5zwytKjvVJ8M5V9pZcrqdc+5M4t
tmWeSXeK54G+pqLyoZHt+OEZFW/uRHTrtR4hlt1HyRfel69y6YabsGkIuLMy2LaWUa5QIozuSUE/
+30u/tULfnYXx4YRr1sn+yEJQ7vDr/r7whv0R0dV22PoZNY6qFVtLRrBS1wN74GbarvQNxPInLIc
3TcU7r8GQ53+sGgP8NJY3WuWVyJagQWtGvPIb9Yhx8IOK8m6ySMhXgeIsaUrMufqu98m2l/cx226
H4LgnTKbcReB3nvwXT1fd23XrER8zN1gZvKXSopV8jOxIK4a1UGK2xS+WXJ7UIdB2hWJ2m7SoPLv
Wxm1cAe26cqvk1+mJ3wUWopfMINnI0TDMCNeXqPe8NNxElSUHQCN9LA2blyNRrm3HRqFr+pAjitQ
WlOyUQVHiavjDdu4hWnamitVX9QiGJBC0TJiAUvwyJ2S5KqlJtsrZZB99RMXe57x1lhys24iU3pq
WyX78OucXkkO3hNdkGH4lnEl7CqFV+224yV4LPQx+tf1LHsvlRBp5DJ/KqRKRnCcn2FXgddWPJyS
lyTUu1tuWgrzvRV1903kG9uuyX52bohD0pu2PtalnH9DIWtAz7WIN24hWI9ekov4GwhrASRqY1U4
cUdu0PrOyz+w3Sou3wZwpl/0TnZd2zSdgWERrtzqcu6L5FQdY9s6fWuLdUADDdl87cvC/7BIcx6Q
jnsDB6nvB7lXbC/maWe3Xq9uBkd/k8jTRQOOVadfBfKhXvheF3LFrw/KaJWpTeCv20zon0KlDD+M
EaLkOy1O0HKV7xXvzTthMPO/nXpcdlE98LvLdVdQKbFzsmJr2aqbDSDF/MWxeMtKjfUkN55jN2pq
rHB6HMYkbleR6qt2h9PZVmrq/giARz0FmaZ8mGpsvAGnDepVK/vjy0IIVXaR0nV4V96/StYGe78U
AKZCTACHlJF8uh0UCiyqGPcHGMHmg9rSFbCPtWQ3+oinqmitYR2IibmKLKFZkVUG4OwqKJ9LoMZ0
O5eUcAFVMSlsgPXCr8sQEilOQlqbIk6zTJUIqXrl2WjeBmPTKPu0/Xw9GoEmkEVI9YBhUifFmdAw
CSriUKGgvpaCvVutrpctZgr2aGGgfAJQk3+mOE2N/JTilRTVYmFTara0pKU98/0RAQLMC8oSrXIn
jIM4FB0rLC3zudJ+4j3Zf9d//8wSnH5/isrWS6Mlqcb3o6whO7RXkxuX7Np1IwuDUCaVR6lwe5ME
jwnO5J4bRFgoCs99HkAU/THA/MJxHf9+gjORyevQJ0k3KKHcfrhL7UQuv46iJ5QScGq0Xkb+7vzr
Zm8pguLXyjMoUeHGjPfX52ZSo+QMnH9+Mje83FS59Pi8mN1bxk0z3LT9ziAVcd3M0ijk81GQh6Sk
IVTKczK8D92L//P/9/lJiVLOyswF66E8Z9We5LWysMKzkwS6AI43SAZdm6wBmoaJ7uP6nhNxa4ar
PlupH+mSvPLcFMFSoc2WxevwQqbMySQvzAKgK3HHhdinK/r0fn6WRlGeUeEXwsWURe4HJQV0VL6f
VbKPvrqJ088Sc9lMpwbGCuvJSdCDdAgypAGfa6VZtebaEZdYHHOTBJ2HvjoKsgTYOrcg5I1CmklW
n18zGr/qzhLDau77SBeN/flGws2UXNFaZugrWa0/t1yDBOtGKywswjgHExjECK/i54PGvuzOTEWC
EqlaGc9N+zi4axRm2l3xZCWfPxFnZiaYRyEOQtcyMZNRIFi70efhKVyeogZPDwLCRc+mPCXT4Xmp
QWysPYTdWot3KtXggvzL9T17eUGAuAHpAkkDYQLYUOcLXumS0sSZxbNCHfz7Xkuec6XVvmR1oy5Y
mjnksKThc9HgHpC8Of6Sk81r0T9E1IdCeTY5HVb00svyqht25GSuj+iSdjDSsTFFhQavDsrn3FAX
QvGrfVV5prq4UtpDjYYIKYq+JNtAvdLt7ut6J8c3BPUkDRe23yWlDBAhkCIdVwOvh+N6bl0ZswiJ
KTrP0pfS0JCUBjygvWfqV8tPbSGzpZq8yYKY1uWpAlgEqAJeFIblKW/RqfXUNLrMefZcd+cIwvZ4
fUpnvo8WACibsYMcmoiTGTV6sY10J/Nf8rR9TKT4VpEWlCqXLIyb52RzpHFllWiS+i815bFqI+if
xqoSxgH2G0F/6Kmak1UJNbp41UrovwQBft9eZI7O/n6aFOjsOACMUy6kVWe1GCHk+CzxQjPinVz9
yRKcGJic09Lp1KzPMZCJ2/JFlBcO5+XvJwSlEgAAGt2EC3FNsakcJSXV8QxhNMxQw/70zcX3WQF0
nsfHwJQAEkquUKWtIzzHxl0i7Vpz4dhdujEQwr+P3ShgjNjS+f6RhYrGJZIWvpjDTWK9BPo26W8/
ewjOTUw8ftLlmgiIIXzRhDWkuXhJi2hmCX4zm2FPEqVcHDIXte1QS2iXqIo38W3qfvoEWJIOdhfg
Mdy8C3hg03pRGw9C8JK8eyDOm89vILQRQKLiIPB9xmR2wjyW47y3whfF49W6St8+P/mnn5+8k+Sm
0Cuj4fNxcmfWD4Wx8PPH/XEeNYzSDv/+/GnfbZWSUNiofF+q7cygxCyvyLWGPnVTc0ngcmav8hYG
kA8UbtRumxzlLtB1L7Li5MXQv6Z1s+poyLdESLu8bEdp5P/ZGDfbiT/N4xIxIABgL8Ima/1Vs5HG
PNTm04tyZmRyLZh6gmCFg5FUodVfcDckn77XGAXaaVDAoUkCDJ6MItecrgyS5AWHvhnU/taJ6t0f
jOHExGQx2tLRE8eJkpfXsn/ogk9fa3RLQ7YKVSaNy2fqlsKoKTqXat1zHP6sUluRF2KdGZ8B6xC8
vMVEAe+cLHOUgufoUkd/7sS1fwOy4dOTc/b5yQKHAhxpKBj6c+N3W8Tr0rBfOHezA0DiF/kc4hbQ
2OcrHMm+PjRDywQVANQMmjC1CxbG3zg52aA/uNcAn5Igmr44AqeUyKyZxnNbbIEl6eHWabbXp2nm
sNGMhlcTiZzfp/p8ECmYDDmlWvWMGLOtBo+pcJe5hR19uu8GMqbkoHQDNT+keqZBTAac20fS1Hx2
g+zOuY0Xo6QZL3hmYOLEPdnzip7K63P4CxxY5W813zYiKMILh24aJMOBobKP3hov/hGqPmV0NZLq
lBlNo18qg3hMpmAs3wr1qwGdpK5vBqtfg9Uhu+ztr6/Ub2bHyW4YyT0g/nkckJeBYzDN5yWVr0iu
0ykvfQdOADZuqK5citlfraFXdj4t0clDp69+pbUfTizXH22qW3dJ1jq/YkuPbxNHfM1o5LKNZcda
CcogU5prQBMpAk+LKi/RVekjz3zyqpzee7XsfUFZuo1XPi0i7Pi2UWyYP23uUlPuvgpmQq05KzeW
X1g7KtrZTqoVEH0AyG5KgAe0pAk7cMaxFUb34AO9p9bSXmDziuvrEzM5Jf+Bh+NnebTwH1Nx9aoy
fWoyonuMvHrt+squNL5k/bfrRibn5MLIxFsZAKIVKZbco9wnAP5ojNmTJxGOwid1f/8xRDoVlVkN
9cMpS6nWWgs0geUdgQP89Pz0b10HDmo1CzH5dDy/N5NC3hA+MGoB00lzZauJPaNRXnzt7tsuTe7D
hQmbeMd/dquKqjCtaWZitqgsK0sUa+VFbNw10PKikRfWfcnC5IYt6akuqx5DoIOMsHP+YAAyYtVk
rQj6x1rAuWf0ErJJaSnxeVXY+YG3XwhqlZklgHwKw1iF8StecKSV1iedZObKCw37UPl1wvDRNaTs
q1Sl7kHU0DQTtIEeVakT/AP108JMe6AkS1GnaY1yayi1dpvJof4Ul2m1gxUj/9Lb9sEBNLYX5dYE
RiwE6zwQshtrKKUdYEwQ8EZNDC2VYMnMMts2FbCiBoD9TlK9zu59+J025e5ylYW1+HeO5Piqdgxh
O/Sdcgc2Z0mIeHTMp25tZMIopo7YC9qJsNomUYyUdG3qJ4p3DJAoW9Veg4gblW9fes6ilvyR8iuX
/IWtM2dTpbkHy4qQESmX87XFUaR01wq8o6X/tLR94L/E/q1aWKvcKletsdQOas5DwahDypt+DPR4
mcQiZQpo3G1zjw7jN1JBr+9XpvK6f5oehnEW1THa5OCZEEAnwUgotTmvPNM9Ak42peck+BwFbHRL
BpEO00Xb+vEiP5+xRPKG3gJqcsghvEjqi1x/Lhz8bYAn/Ng1mnoS5ZJzA1GS1IJcqtYhbjfi1lgi
Ec3MDwIy5AkRyCJc08YdcfKokMzM6CVXsw5R83jfaH/w49EJoBZDWxr5QhS3E5VEElPDOtDIKtXe
2viT3prZNxECQasWphjuaLJfA10IlN5r3WOprZzgXdFt2YIS8rkswbgEZ1bGOTyZI9fq/KR1Gy7S
KNmBcvxhFOHnHhX/MQF9nHc2WfRpa+RGdLh2ADUc9b7fAea4K+AnXD8JU7f6zyj+Z2IyV7GLTOPQ
YcKVbxVhbcJnSHbVUtpy5kiPipNUTNDyQbJDOp8rS2myvEHQ4RAV2qpX0KW7yZ+vD2Rmy5LWIg7g
BuJETNu4S6ZTDQWiEYeqstViD2Tg+vdnJooOTdQNeSeR+JhWD2PRN8O+Ejlx6YcotGCybrNGtttP
avex5uwqNMokxCeYKHNy9LrI1Fyg7dZheK/CL9Fr3SycvslaqFzPiIzAtR+VoaifTFyHC/MoqvQm
OibCYBtd8i0cun0CjeL6fE3W4x8zIwFWIxMoXhxCA4qRROfi6Og7jt1DpGmXygxLFsa/nxxA+qeC
Lg2wUFkrk76x2sKKz39/bFSMlOKo+Xv+fc0pTc9Iheg4mA8RBI+FdRgjopOb/J8JGnWQLZK9lw+U
SEmboMzK6Nio92ZQrRAcskG5rjzpiyfcW/Rl06SFEU328IXJ8e8nM+YSvfmpVTBjvErMtLPj4kaG
nKI0++uL/zsgvja4ySYb1IoyclxF9Hg29kkBfUfVNzRE3da+dtvqKUxNw72lCe7KEqq3JNHXiSm8
1M5SG4DZNeSuBwE0qpROq5yGC2ElbevoqHblVytqb2NvWBjrnImR/j+m7FG2nib5tFzQ0yyuw2NU
FN6L6cQO+PdmqcPAeOynE2qiOD0K+BjERJMJbVLu0t4cwmOnd2vP/aoG91L0kGr3ldasDOHp+vqN
X7uwRp0JJQGUWPCqk40iDm7ZxWl4VPSE92tjARq0brwwenBD5c4i2bWQ1Z+yln9vzbGy9V+Lk8Nm
CSWi4UESQnEsH5os9uxELG77BvmqLq7vutzdCo2+6osG6gmMmpVRtevrg55dyJOfMIk7ZbTtBx9Z
imNZrDpl7cWfCxj+M0TSIcQkCJNPxey0RjEdS8rDo+E+ydE77IeFSZzz7OiG/2tg8sTTqrCiCQ6r
5sc9eNY0uaFU9a6oycJVO+dGiN7I0yJtMzLyz3dHBM5I8YQgPLqiAJdjqJ+kuLeVMPqh0gvp+qLM
jonOeYDbOMIXD3yTlGotCuwLVG4fjF598dV4bcAWum5mdsOfmJncumFn9rFeMnWa7qw8V7ZdMbZz
V9iE9O6Nlzq3Lw1q8liWxEToNJVBZSOlGgZI5uUrX/+cWNM/++3fMSF9cb5MNR42jlL2s9Dcme5W
LL6kxkKAen0g2jTlirLLf0zQxFxud+XfJMmuL8ys3zsZxGRP03GiqIzRE0UKNHpP+is28zVM+aMi
OV8Mt30uZXlh3ua39yhjNopNXKQsKdlkZkDT5iMv3MzbhekW8aZS310f2Ky3UX+jxmjlcPGQB+fY
CmYuhkdL+BYezKUy2uwgeDXQyG2UMZuujFNqtZV6WXhsSHmsJKe5cUVt39W8I4rk5vpQlmxN1qhL
KjPWURw9Gootd3u1hYq+yYeFEtHsET0Z0eROyj0zI1PDiAzHQorBQ80HeH0zmDdQTO+anjaRfzAs
upCQuQYghXbe+fmJkf7rxcKNjl5zG4XHOOvtwhDWUfcn9wJS7Ww4ijs0Jjm34yppBdA5jo5mdyP5
+yWA0ewZJWlDpoA4Vpy2LTNCfcjJU4/b+YcoPCnZe7PUR252A6BPRN0FTUqOzfkInCyDmOozAoRN
B+0G9eYm3g+JfX09Zk8McK9RBwm0jTaZp9RVIsDwrEcVux9xKm5SQXu/bmJ2ICTFRdJC3DjyZCcL
jm/5oRFER8pfqWa7w0qXoCItbKwZnzbqncFpILrSLvBRUSI7okCse5Tq/IbRyqu+qgqUibSnsjMf
jER47Ucdhutjm9kH1MToeYPQvakq0+lLMq2FExCGR9O8KzK6o7h3Iyv2D4yM7xkK7ACypnVctyMC
iE05PObKbhgeAf/7S2LKM9uAFLBGpZVtwMNpstmyqo5oxqxzI0R2aTefrFOOt+bZ50fzJ28kM0my
UHb4PLJXvXubG58/7aqkMv/j255k/8SrVIj+R1A5g2Ol2EVvJws38tzsnH5+EsjUWSmUnc7n3RgZ
9a8dvPjrKzxzRFRV4+fT4pRM9BRz55qyI1uB6h95MPOGhHBD7a4nF93lw5+YQjldAjdPPXeax/Pj
LstlY/CPhuqt8sRdl/IvkeJbB2Pp+qDmTiS5Qs4FMSZgiklARsPFQky82j+ihXFUIn0Prd0Oe9Lb
aCNsZIRRgrZ8vW5z7jxyPzO0fwrWE3c2RAo9Ba3MP8pBdOgs+a4ti68tohHXzcxtCPr7jNpx5NIv
fLMkp1Qx/cA/DvnRHR6VzztlkHA0SpHGvUA/iPPj0gy+nCW13B1lMul/oexy/dfPvQvPvi+ffz82
0WjMhaE7CtpNqGnbTH3sZLssTOQ0bxvrxS2+DZD4FXV93fBMtAGKjC6fJKgR5p0mDuLEgnoTKu0x
bpCRad8j5S4Wbtpkn7kL0dPM3hu7lnKj0dZRvRDLMuIGdr/rtschpbXaXQ9rNBu+y8Uh79/EdKlr
y8yuw5pJVR65bhZsstOVOPL7RlCaY2x5D0KgH8pE++ojQ399+mZ2HcHA2IAGM9LFRQqCbtCEpmpw
0s2q916teiEaXDIwuQUsq5L7vKmbY5Gu6nSLYs71AczM09kARvsn10CJjoimjt8345+ugGDFxnD/
vm5iZuHPTIw/4cRE4ECwNoZ2HAKsZn+dRegiBY+6GG3M5A7a6sKQZrb0mb3Rs5/Yq5zKazW9a3hx
GKhKkYIjZOYXbMPqUJgLxsb5mWSQTN6DErJYkG4Ioc+N+VbdRqmUNcegeNZ20lLdf27uTj8/cTt1
LaqQH/l8H63icBdUa6t+hLZVers8/nZ9nea2AjAckVANBMtFPdK1NDB2edoclfZRquJ1PrzSJHXB
j85cq+CtaRQ/dkmjUchkQPRCJTdWyPXR0dcNCjTcwavaROzObHfXhzO3MrwGdEIP3BsFgPOVEcww
kMXMrdFSRINHfR8W7rWF709XPkuERqW1Rn2sDiU083RhY82txsnPn1LQILTGoVvx8xXtxgeJ2N2W
+UKINrMWgC2osSNPalBOmoRoZdmJCARH1dGXbrlbItiMwyMaL9fX4TfibXJEMEP+n5IVkOxpkrUP
oxiNY/DjptpA7+zQZ/iWOD8d+bWNvobF6tXbk/E0Dt6HYNqevi0laMD76z/icqgj2Y7Clgwoj+aP
499PfAIUI0+yBq86qvyGSL0JvM1Q/UjTT0elALHA5o1FcXqSTWlf/IY0Elyr5LgaqxyKvf9J+ibR
4bmFyfnp5Cy18tECalcUU7JwYdtd7uqRZwKyBXYEKMMp8UJIjDylx2p59F9T4aNbaptwuav5PHPz
ey9cBgFyHhWIHAUVweBe9dGuALf92XPPm5N+bWiCjkWKC8xDE6AEQBNX4aCDPwNo1nifjTRHA1BT
aLssanBRJ/dZ5rjohKuhcwDA5iKItPD5iymafH6yVfMcAbhG4/NutJbqEsW2v11tIRa7WOWJjenJ
pzoVVjRgPzjIZmhFCMB94dTPWYBtx6EHBHuJPLGU0hUUt7YOaf/DMen18EkeMK8uZv/EwHhznpxo
tOaMWLYq6+AUqbgtStTZ6J6h3mcUyBZma25F8JKAVHkL0iVjcuYSkJBBTv3woEoPADoglkc2mrPX
PdTchNFqBaQIjQfwVJNl711E9dw8Ew6oFnkb1A7SuygRkoXDMTcU8qSo1dJOhV08CSebOAzrliLT
0ay7o4qYlYHKh1RG6+uDmTNDX1fe/TQfGFGL54vjW+SzWyTkDmTlDha8xUBsV1ay1A/6wquzB8bu
BmNPV+qFFydRzgwkBAXnoHQFsWRra5X/iIo5bKhk4QIZT8TZJYYpIJEje1EioaVPtltURKrThJZ7
TJJEfEYI5FfaxMo671QkJD29WWuOZf7BGTq1OYlglEHq47bxvONaLd+V8v36Gs1tuJEgNTY1FEdp
/fM1Utu813OY7seg71DlQmhkPbjJEqNibomgoXMnWmAkiMPOrVio7oSVoblHS/5V9j/67Hsmfu+W
uKszVkYywihQD2XgguwV9VodVLSgO5pgSiXHrip5pWrpukKf4/qsjes82QdnlsZZPXE7tT+EtIkA
I1h6zr1RxMdG7gMA09XPRPO3gQzuP5P/vm5zdnSUw5EMoLseVNNzmygV6XLvsPd62bV9ss6hthP7
B9/wFzbclGg6OlVJPLE02eWZOUilXBjusepCeU2PFNQ7FT3blKqgPfsC+sSo5gW2LyUDQoFadpdm
aEpGUY5WcuSjv/UHAx/BmLC8TE7CdPMEYRJ7YukeU0uz6f0oINeoqH8p1q/rdmbcFdhFhR4A4DDB
AUwmWEIxX6I1qnuUdHSQFT+WdkieuHaS+dX2uqnxVF3snxNTkxmuIrQ/mqx3j0PfHASkRe10QFJF
rpxVVAz2gPTeMLRrkAcLMJzZjWsS5vP6Alo7rV3EQYbAsioIh1CLaaPlZ7/IoY/JzS+Op72Kff3d
dOgUf320sxMLkpkaOgwPKjPnO7fLA3Rh1AyNdqSE4zbbiDG9gI14c93M7AEZBRB4X4wdhybrl6UK
mle6B0QR4Wt76EvpMeylfFOjTWuHsW/urtubW8Sx3kiFAdgl2JHzYaUwzB19wKkBLC1vaTumb3W3
Tx+b+kHoNkG+QSRzVFHvlvBGc/M5qrbwirJU8uqT+UyaIZG9CL6Bkjg7r0ceM0fRSlXdhQmdt0MO
4LeZC+SqY4YtQTQeR9a2WvNY1D+rpaHMrRlh+r8mxr+fOFKiNApgoesd8wJRe/e9NB4s7T60Xq4v
1cwtx3z9z8xka1TkIIQuE1gqTyhXXRT+aMJPErJ+e03unn9WBHTUJD6MTLFVGhOUdWVWm8F4KAYU
J2tvwTnPjuTEinw+YXke1XUvsSZKWvSHcCiim8RUl1zu7MqfWJls7dKRhqzpHcbiInXYjx31Up7M
FbWCP1gYQDygi3HsxL3nw1GbxiV5Oq5/Zx1bkdyZVy64vLmx0LQBUBwkoJEGdG4ip8I5lEHrHJA3
o7MPWiYbr+2/GJ0s/sHaIFJAaXscC/nmc0u6kZmebyQ8CV3vOVb1Q+/KCz5ndjDIQgHNpSp4EVJ7
Nf4GxjmdDYveWpdq/3er9O6dBSbhs2mhMZXJvAHW4PV2gQcInVxN5MxzDqMOIAzPQtulyEQRi2a2
HiF3fn0jzA2MSIK2sSY1CPAH53NXdLRCq1FyPBbdtqKNgq7vm8X20UtGxsN14m0GFSWhPh9vCGsV
6o+jaP0SZ3LOhKoSnsEnoOAwvYSULg31XvLxmc5G/+GEW+3j8xN1amASOvS8tGB6uO6xDhPZjp0y
pzkIusxanZib/5+pyeFETT/UnJSxiDhLI9qp2of4yZZVv70mwQjJMkXWSDeN83myJDHahHKaE5B4
3NbRnVxCY7i5Pow5l3lqYnLHZPTYi4dMFw403LZHJdZ0SeJg7hY7tTC5XnS3kGS3YxADEvatBEUq
2yROYivdgrscZ3waN54amiz+YA6DLOcsPq2v0xBI/qMV3ZYKMjArxOj9JTDN/MzB8CZvTsbOmswc
7UgoPguMK16ltJoIuqUMwZwBdMR4SY8+DTjs+erLjlAMeV9iIP2bFh9L1eDxf59OF17fop5B/uki
ImxrrVG5hskMZAL6k/JjhECxv9SZdZz0CyuQ9PD7cBmMqQBQzYpXvp8QU6NMgBpdJOo7l14gdt/T
hrZDn3GHQCdCu1lrxp/TH/l9fMCf4DOJQ0dJpfMJ1EIxqiQ9Eg5qyLNBQoU+WNhys3PIyx3CP11P
L4LNMOCma4tQOGSGHh+7VHRuoyBV9nHpRAt3wNwxQkYJHOKoiAf17nwwekXjloaOlQet09at+E0l
oeKHf3F+Fx4ks9uOJnxcNDwVYG2fGyqrFKHLgG2n0Dq5WXtLMN6l70/OTdkMXhG7lXCgFxGCsEb+
9fMejVrzv79/4m+UTCMGMMZj064tpJ5i86/rBqTZPX1iYeJoCqeE1z1a8E1biulBsgpehXflKLxL
v/9thLWgropfSrbqfSQ8987z9V8wu+3gyymEArT1+o2UOLkXBN/sFfr04LSRP48gOdtSsrDdZkyQ
/DRBI5A+lOAgne8CeZBQX1Q889DX8loYetsZlC9p+/f1gYxrMfEOZ1YmAXtLHwixVwXjkHrKa2zF
27RzDzQwpcdU3H6oqLb/gT3iDsCPOh5VnByiXDScqkA36+Boztaq0z00/lVCrsruCuVGrqi0Xjc4
s9l5AGsUD0XYE/xzPo2aISgJ+grmwQjaH71F06U+f7tuYm6lAIyA4yOwBtE38XI5frwyh9Q4GM6D
7D0r/Zcm/3HdxNwycRONQTXAlAv0Vem0Q4+6u3XQhRTphkh6FLySRkBq/KYZDg1U1ODmusXf1cbp
zjg1OU7syRYvZbqW5L5vHegGtROicudq6caLzUfaqa4kDwpIYO68oHqtm7HrYLdBCvNJ7737QI5u
NK+46bOl1+VUwGK8TyAfUJWH9U+jyunuKTtvUCyX94XSus+Z4B/bONwETXxbOcMa8eMPyeXH5Um7
Vjxl4aTM+Bzoc8TNsKEJnqdpjQ5TDggL66BA2dvRzKWyKznKdh79zWBT5el95tF9LrKahR18Cbsa
R82XZaIE2I7TiyeIQsR4HcE6SEmt3g8kMfcIGIsPPor8902uBbu0C737uuiyp7grxE0F0u0GxtfH
wpaY3YUQz9mHAIm4A8+3RKcbfuUXVP10X9HsIixR8Riy9j4MemnvG2HzPc6jcKW3Tv2lKL3iPikC
a53khfrilHK6pmlkQqO1Lt9JLGO38gohf0hyd0n/YHapTn7n5EDWUqYgUeBYB9Adnu1lWb9KCbG/
Vn1L8x56Re3aUtTWtHVYWqs5VzBqrf13hiaHRspbMgY17RyrXqHj522k92thqfw9E4iMjXr/NTL+
iJOT2Xm0c4w6jMTRypBpv7FNG3swPgvqGncdG2sECvDYnuY+QkOjtbsH97VQ1K3VFNvOX0qJzs/W
vyam6JQW4EtC7Gse2iF8jUFa0+fu2NJzbeEEzdmBv0vugzbNo7rn+YQlrSnoeuVZh8Z9ckuSnp26
deuP66dj7qLB/yOmO8KWL7CdgVyr0UDv70MSUAAILYKCp+sW5tb91MJkc+lDKcpOiIV02GfmPtd/
xu+KsjBXc2cH6SwOOFkv1JUmYYeBjKZWRJZ5QBSApjMAOKzvUv03ijsbzott+Jvrg5qdNhX8E5EO
yZxpSZlmYpGY+pJ1yJXbNtkCvb3+/dm1JxWF+h5i1mgUnq99YKmOE7RQxSNT1TZ6RFciYSjgT8Is
sK+buiTacmTA2/9ra+IfY7JfWSG11qFTzQ/Ns+7zUn9Qrf4hjTPQPNqxLf0fuoOqfyruS81a9418
6Ax5IXKc3ScIkhKD6yMHZPz7iX9ovFLoy75nJ9ZKUqzUSNHewwLpZShI8fsgBdlCrLBkcBJjBUGh
DpY2sDG/0pVklao/fHGV76/P7u8wahqQ6BDyKWcg+wOu5XxYietXYeCH1qGsjfYGusbrkMmS3dOt
8aEJo3QjliEtlnJd+0pjJ+UGdW7YiQO9UhqYEAffa+gz45v0BxnieqdmOb00lLqxtcRq/4+069qt
HMe2X0RAVNarwklOKrtc6UWoSIkKlEhR6evvUg8wY8sHFqovZtBAw2jxkNwkd1h7rQjizfZhLPMs
FkNn3uLxguJNEOQ7k7j2gq6gQhfZflDHbb1R3pO5l4uXpaXFj5Z7cpyTY3SJRO9HNcTvL9i1XXk5
1nrSX5gBHYsOHQgBMDrCax99WmUnPbP8l5+LPmqHLtu5Oa6d5JXJCu3dKHMBUPN6PCIGyqEcmaUT
lNO+teXOQb76eWR6kEkAwAEqRq8/75AW4mcKcCC/vHFTqE28v1rXysqgYgBCY+0DABJgc1H4EMRD
q7OdpaRg85MremjceD5H+5xnR5bMvw9QsbgjswOxPK8BsTG0XVhYG3T44NXc+zeLCSl2E7h3Axi3
jbH3LGuWbi0LWHlsOBDH3TGOa9c8ggm0otkgTn6Dd1x86KQ4XY7EJhHfumz81ECVtgc3m/LQoijr
9k+R7cH4r46J2jXIqFHRegN39waz6dseBjmS21zG2v7cdnVEBsSd3zsj36kQXLv4QQgPylUkveCy
b/azRRWFeRmOmrWki/mTIxGBXqidZbxqlC8G2dz4hnAJdJygWg/13FDkdbjXw3VtAJC74kgh67RC
u15bfcPH3tIFfL05odbZFzuLtPf59e8v7ghNdQufC4cqB1mVX3gPqNjF7x+sa/vwcgbr318M0Y0j
z2qGIWb6EDgXNh5tvXN292axefC8oMyXlmKR1L0xPMl85/N7M9g8b0xbBfc8hovNMC5MZd+WxrgH
zeJOsnRvmM19nWeNcmaGYYrmmFlxpqNpjyb96hC4UVABosAZbss/ASRVGjaA7GmG/BE5DVCws3d8
gat78WKIzSwaNE/2SmGIHFEW5A3pzsV47VVD6QoPDOiFIHGzOdaQf+TTNAy4RIxjxlBdADv/t67a
wUhfHcUC6NxABPSWc8vi0BX2jA6PgY7yB+hSq6d6T/ThalwPrOZ/B9m8aBp34QAUYpbKprnP7Rby
4dbdME1P8M0hqOYjhtBL/VsvU8y0iqqWPr5/NK95Iy9+wPaRmdZEbS/xA+oGSSXW3UyNcztCdqdi
U4ym3H9Rt0cxfVWA8le6tG01jZdqKl2oIqQ9iPnmIyiPrD0diqvmZwUrLxSIZoAMeX3blAHaQwRD
6C9zDwrU6HeCdtr7q3btGUNvIhJQeF4AU9pY4GIWAGsgAkxl4VbIeHDrGXVj82B4Pb0wXfYnZCN5
PECV6sP7I68GsfWAsXJ40xCfgbhkMzLkZnmd+7jnmoF/QVXvg82tuJ3QnQat9mCuzYh4S9ioPeKe
q6fBBV8wnu5VMmnjjKjeWixPL0AOlPNwqogFNwF+9XFyiREhGS8P78/z6nho9LOgJUFd1KpfbyLt
4YvxAmm+AgyTxZ88uK/YR9k+vz/KNeuH9hOqLPAQ0AC+OX4e3NWqGk0/BaouoXB9RvEwimdomYeU
7jivO2NtMx0D0vscRHhIe+sfFXsGVTv0GNscpO3d1/dnde0AvJjV1jpNZozQfsNIIC2lfiR3Yty9
z28cnnKULumRNki5/33svvx1BysiaLChIbjDCwUPcfN6kLJCFjRzkREqQwZdzzH5N6vzv+9v9nzo
V+5ggu/T5ksGNqWC7xXXrj2x/5sB0k2vbZdR0GWOre+nrri33KOTJUZ2fn8SVx+Ol2Ns7gE5eRbi
yDVHY7CzKGlsFv0FYdOzEuTRD8YbatePtBzcWPTmF6PZ40xYV2l7D70cf2MEUlko6+LlTIe+DSv/
uV6OAYjEh+G+hcBqPn4Y51/vT/mfZ/3NkMj4o+cPeU9k2F4va4bboOibyk+J0RXDsZVozWNiKR61
zOxfAcLOB8oHJJ/bIsvvem9ejhCf5KjHlDpkbf5lmMfyhIaD7sFFnjwZWr481HkG/q4q/yxY7RyJ
cCUyNeO040tcPTIvfvr69xcOsFQCTWwL91NHX8YWjLQ7t+XVu2VVj0K/IjDyW2Dw0AWyYx5bv98d
UM47jpkVLuJo1yIGQdPO63d1Ni9G25xQRIVARQyln5b1hZdnMDK9v9PXvw8+97VPHkSb6/l6sVo5
RA3oUDV+2gXWOZPqGUxdP98f4trzgljqv0Osf38xhDJnCYbqwk/trA1ByoVcTWRnN/308f1xrl4F
SCWsWU20+2+rVRBjF7nTYSqor/KogkLzUfJmStqAVDtXwlUbAPY+QM4PvWvbDDe3cLOh1uKn0Iy7
a3V9QHx/Gar8cZmr8zD9NV/Sek2vYmUrrMOGJOvrFWSEWFXu4hqdvLPkp13PeP3v35x2RLxgFkFa
mG4xKw6RhlP0Ei6WnsvfMyqckfBqCNtOxkiOtA/My4LKwQJMLgywQ4PoCQrHEF7uOJ3DXLUEGpuV
sfOIb0wTuA9UYGGWeJtA34PqyOtZlxygx9yd7I+W+Sf4zqxPf2Uu6+fB122shCHwtd54d22f+UHt
Z9ZHKKmFYImIpuky77mQW+jEf0bBBBxUEx3og24mUS8e2iYCZn/0Zi8W1TFTX4Lj4IW9/c3MYyJD
S8Tl7wBywm5cz79c+sH1vg2QByTDToFp+4z956fAF/ZX9hgoOWyeMTMARmeexcrILO5kVyWjnae0
XaBp79wYOfgxMki7FzqyBE1Msde8vLkG3gy/ecUgpa41vEz746DOI1DqU5OS9obZe904b+aJgj02
FIFeABghBWfta7tZlA6cDF7ufeFPD8R2Q7eF4MHYlger6ngCaouHzi++TCShqkwNe48y3Fx9jhfH
CcBV8C8DdwnfHXj1t6W80YKOVWWwB1Mv/Z3QAY1MYix4QNuPdWdUd7jAxDnnpR2TiZpn2E4fVSYI
10vo+DnGSfsVi9gQ/Fl6OEy8RsU7UFOQuHIYTyaKnNH7R2FbSfnnFyMxCeQliG1QtdtcMAZemAlF
5vxB9cRJiol2j4Wc5njgAfREXFffzy1tYiUbL+S5C01Gazy0uUyMdvhVNHovz7e1FWSdcVTWtQPc
B321m1NjcQPNdaDr+DAyszm3Y9nfebRwokpna5+K+5eqmf8hHnbQBA7MCriarc14zPEb6TB4WA27
Lc6d+3cuyT+fXwmDQHYToO91u7wUBJ9tUcGLBzn+fOfsYkdQk9manIclA800RbgKm9v6a0MLBWin
XJaULBA0UVk5/5khsMwgg0wlRMhLGYFyI66LqbpfyqaLCYKxWDhBH5XQHA4XF5WZqQXGpXezJWmH
AC2MDBreS6ObVWe7RktXqzp05dtmWFmNfkKeDgrTupKnojb9hI3KvrfnkX6wJm3FfTX4d2JC+Qet
KZ+sVo2fa9uafqmaQzKEeGOVQO6KP7p5WSdq6uzYG1QTUWdEkt9vfrSaQj3aMpa2jrXQTRGWU52d
lqCtD4T14twVk3titkQfgnaXuHfH+iYo5jnpDEc8e6osIrvjdqKBenjIZ1VErGA0hv4b1N+BUbjT
iwiOC26Rg6q0d8kGaMBT0bQxpEftyA64AZodY0wW3vl5SJGVvAFClUZ56fqPvqz1h9GQxUNgz3WI
bps/wjfAzIpi7kOFCDcSOCcRuM4KBFYC2i+2FFBkMGhazV2XdFCJT7Tsv3PL4ZHt1BSK9TONkYAT
a2IbfYTMNe5rszEeVW3fstE6t0ui52a62EFWJ0VQumHeSHZ2WT+fLPCv406kB+Z6JGy5/8sBzDku
uCxC9OOyuOKFkXDDwWqOnCSBVuWXhlUzUl0lAHUOGFdYAemd0HYnj94CwvroAOUKN2rKPnAe/LBE
OZ7mcmgHLL0C6saA9siJ2DoH+3T+NZjRsjNPY/uFoug3Rr2wmY6kXL7OkjsqaijQrsQngAr5gfnD
nBZlxyO8kW+Fz4yvZt+rhIyS8IgA1P5sgqPlB5rC6MfAV+LWqGGFnRn8BlVV/3mx0GCI9XmCYcxJ
BuBNTSbytAhzSmEfxbNfC9s/9zaQfA5bpBvbTuGHsEFTnArB/+TD4j6OCtLuBQvGuPZnODSNO0QD
tMxPvK/oB2Dk/DYMOq4/gZ9X/SjaYogMkkPTRZrjdyAi0eY5ghIxg1oDi7iXE9Q9K+/O6sanoqrM
kxCE2g+trdmxaMmCxVFFmIOT+TzVtbwv2t5OaM/nKF+NBHUuEU/jnLa2GLDOxc/Smvm3hvn6IbeW
NmywGM8cL557zkRVH0AG4j7NGdY+dE00MXi+zu8JbdjHqmu/mV5bf1at+bXMXLDOjzOqsvYCpfgR
IOQSu7SAhfWATZoesLbBZ2vuzQiyfBQhjOhjq57FAWp3fixK4ytE1B0nnnsFxbtCtxFuM/xDQu8H
RCHBJ5tCRJfquokNZqnEmwz1jeFkthHa8dmd3fUaE11Zyv0xnuYfHv8xmHmEkls4WL9Z5Syh05Zl
TMdaY5Pblc5cV6GrPH6kNVeRPwZDvLiZiJ0+4Id+tquoCcwhAjE9PViD7M6WCOwYnWPes7K5cRkK
9GxWbEa7prLsaIbNheOSQfeeTUa0dKoL68KTF6lHEvHKRW/J4ipo9RZjcbRLq/usBpv8cMEVHy42
L+KVbycyi4rcuHkxHpfKr0Eg3tjIIQ9GVDi8jkylobnZFbZ68irgvc0MPYZ1JUUktTf9GSxp3Eg8
Pz+0KKqzZeZOGPSiZBA/Qq57hrz4CRePAe7FHL2exkA/catRIppFr27bcip/OASEBGEBgvzI4nJN
ArjDxeKdc2xH4iVjRYfPpi4h2jL5LY3JMPRHNo/+CYVAO6qm3PwM984PeSnLj2bdF0dZwAMd3CG/
GdBJ/2HKdIvrm0wnZHr9iFNt3OuSO4eKEPVYu+78gVdKxxpNbSFrFjfWfinSgfTuhVA/OPWaLAlr
3fKLYmN94vNMo0k5DXrFDO9mLoS4uCozwgxszQgcqF/d9LVt34q54jEx+g8OnZqIZ8EHRmgWQxT9
F6T3irAAcBbAiupzLgN0HzAyhXXm9vFQ28XBWMM9EjTLfTki0018QcOy6/AwqKW4U52vIsitD6FZ
TZBe60sjlHbWJKoSLTAayuEX2Zn4TfhRt2AK0QcAH/TdYqrgaAhfJhakEhNwYs2RPRMBfPhsnxgz
6CFrWJBMEP8BWzLV3/DqVsmc8yJZphUqRlo7mgrCk7aETaNlzj1L24HUjmtDHIsgeZJPNLgDk1cV
ubIJIhet9qHV5xKUVEw+trytj8rCuJ6WzsHPjCYMWDl9avrKi7uxX8K1CeE+yyECYGlunMsg648t
UW0C5ujpEvTFmFT14IIKg7cHhev/LEtjiogs3bMNza0nXesxIoqCa8dgXey1MB5VAuXm5UhnAbhB
j2QGCUI0ttAHmsDgEbN+Qr9U1tu31YyillniH07mNdGcF/wQCFWH9YhbA/1C8uIGE0Xza1M+Kh6w
o6W69lGKqj3XctHPnQTXOJ19+4NUFD+6kVUygDrte6nnPAQvdRcGFIVk7vTjEUx7TMYcqxWaAWsS
p1JNWLZBc65M1O88S3QgDkNCzJqD4iRhxTjTRf9kA43yk7saJQLpDSezCMYwM0kd8kX/Eo6lQsiz
oduaws6mUtAbnNksggaMeWi9Mj96MsflDcTxCZJGOGWZz2LegMFyqsH6aC1gDurB+3QPRgrXvsA3
nccw5xk/WMp9KjlrL9Ogu0T0BozWXfK4yoRIoKTrXlpmDYeudrzQH8z6brFcFrmq9WIinBp6bHCr
cg9BmTW1IspY87VsjCXM7MU+I8eeHTqUTA6jb+sQ7DN+ODcuylaOBgq/dYKkndwAMsDuT38Zfkpv
8r6ijkejzClw52nTOMoB4GbpIpU4F212QmnKvuFzzu4UyYujVWrxqVxIFpmO7o9l1VhRrQIZd6zg
sQFNsINjCHlsICJ1C7cANjgPIpx0DuoVMQQJAs4PmuWBE6I4CiqpDk2DRSYgIydcu4vn9bXh/YA9
nSc4EVNpP0421BHskhgyAjUTiewBXUydOYwxWEmnJFOqODUq1+nCAa8RSqv7ekEETWTv3uMgzcnE
GXsQqjTuZSNy9EOY5MApGY9iRDwzQ+HKC+vK4DFYFdoDB+NNH2vt6SfwKPyuHAHGK+ehg4OZUJ2P
n12/AMuqWIj8ZnmzSmmny19225dfgsVlicODBb0p+c+SljTMyFhFJfoGogbZtEgN8GXRqgNXwBmC
Qy8zI0FaEXSeg/JiZ/GnpNfFFGW1lEiQ2uzAiduHSzfap4DqPqkIhdGBvCoE88vXWQQrH29QP/j2
wmPA7KFOYK80dm7rI1NjWgmzBUlyOheJ67DciEbams7RbuZlOMjRbx+bYcpCO2ef2QJaUYZq5Ff4
EbmT2LVkaW7z4daBjld14QFvW3izEDRD8KVjbkvr4shA3QfM+4UOoDFsBYweKb38MOkJrunI/FMW
jHh3aryDRSXcZOZDf0ZmRz+NguYHj4nmq2VW3i16FvuPXk/QrqbEApQ9K9ywVIsSN5ItjhGqJusi
rtQCfxtB+4OacCHk5jJFGiAevCkI5CuwiEBT0SnBtUa9R7hmIlyytjrkECC4babBf9ZAYbURH1t9
mSZW8rDPjLELG5oVv6uh0WuqsEb51Stv+m4wQsEHVoSjX05Rn7tt1MHFO2aiJ4dAorNlcgo36hbL
jxeTjqdKdPlJBKOK7dL7RtTQX1BvhTzZmNWfps7lt0MuoK9bZ04EaofiOed6PqDNRMR68a3Q6jrj
o2+2RWoyUkSlU+SIhzp9rIcZ+1jX3ceh6ubIWeomClr46U2gPSQGnOCS90uTCNZ+JkqqpOFufdtw
3d5AarS/y62Bndo1+e5UEvVtt2NnQ3KYirLKMxDsf/Bf8TgfLQ1dSpxNJ5+HYwBN9zPirS7t2g6u
vaQ+0ib2mCV5yQbELYKEZPR4Ypk9mAdtBBp1zsZnK3PMgysd4yHAwf7YGy4aF/KsjoGmyePCQBec
mLrhxiiX5jC7w/yINHn/iB41CNcvNg2bUasDcO6Rz/0zOmQ+lZlNYs2RN2HmWEa8boZ7EyiEROE6
jAy7UQfTrOwDBYwwspQxHnNnoHHWN7+zUmpcFkN3EbKg98L0kQo2VDy5xhxKME4iw+X3txbN++9V
o6rQKDrrTiCnDFWWBpx9Y+firZ7KS26IMmJ93sblYhxzSkI/aNqQLOZyGUE6k4Asq7sQcIIcLCeT
gOaz/hFqT9CusW0znnpZ36yqF4eq5Szyl9G/BQNEGbc8CJBTKfCsS6E+2rT5xYvefzAsXHNu0MJv
GTsSFsj5nmdW+N9NSeubssh0bALs8eDWjX1DmwAlKG38dj2BC1pLeuHTWieGPkWI5F91QKPjAPJ+
kF0E8P5A6CXmxNXod81y303INFF0mBgabaI+/2ObGnJOFiMPHeBJl0IgpV2y0Ygg8ZYnagRlDq5w
kiiJh6FwVHMcjR5eaABFU8DAZSqos5zIjM7TvGz92ChKEpVBjmS4A9nIyQczXTa2eegUrP3ad3xO
jDHLzos5gJvDqJZLYM7ldyQh3YMv6XS7yPEP2GCrZ9siWEun/DQGihyEzn5qpeonafE27asM4qaT
aabC9IYQ/ihLBtNtjvDEWbRSs8ZIjIwxR5UjXFtVzrogEBt1O3LRrBjaECkT494IrCzS/djHFQUw
hI70nKGXKmHBTB7sHlkJl9vipslacTfYHLS4QCQ8Oz19Wvoayq6tUQdPWWA/WINBnkkADA7OqiiQ
HQ/yNC/Hr0GeT3fCCkTE7exP0JT6BgRW08UcuuZs48mKinwaQxTEoJy6+CP0qUxwLoJNCr5ZE2nD
O4OEZoxLzsGL0fA2agrDD0clWZQVoNxBEcc4Do3hR13rDwcU2sqos5xPyFL6p6Womj/lMDvhMvdr
zJVXSemwAbGYRHmup2XYm8HihKKly6OL3OnZ1ZRHcHmNo+fVf2RVBqfB7Mp4Yi78skJZN525eIea
0Nu8HevIZ60BRPmwLqE3n/uABHFhld/ruiyOFaKvA5eVRlbBKqOKIvPUNAQuN0Iw5wLB1OlZoGn9
kC0GQsqJ119KQuTnbCrci4uzcSzQvoIYEY2tBP5UWJQZi/2uQ15rqOlJjNlyPxAPDS7CEY9dgbwq
QtfsBn08ZlK3EznZvVd1ILRTObwLLz8YDHjjuqr6sGjrIGkUnEymu99+obuwwhE/ESQSkl6SIPQm
SZKlbdsPcJiXkCBTGnYGLArkqGNoyonegTitus1rWeyUKLYVEFC6oIEfnJEBVNshwLpJy8ppdAHz
9pdU07Nr3i7i8H7e99r3wZUGuCb6A8HqsMmUN4opN2imJe31/cTPufn0//q+vSnOjxAD9WmB7wcP
VRZNf8mxgrQq/gd+ZbQzoFELELvXif7J8/HGTdmSjqJCqvBiGYeZ73G+X1ujl4NsCrDKqR0gPDBI
mQMWHO5BBPc+v9mCAMlsNaGdLgXq2RYfOvb177cA+BSopqJHBlRhm8z27HWzWyL9lNbqW6qs73/9
dd8IDIiVgqAQDefr7F6UdjM5og46uEZKpPnNRH4IKbAdmOaVBQpWUcC1EQ+Wum2QgeL4WLaqddLM
qB/Auc1Dd7b+vD+NdRFeFWxQy0d9ET0r6DgEUHOzCVBtDyxUMZyUBg9UAR+IVMXH94d4W9HAEBZ6
5gGmB/nhtu9G28JGPVM4qcYbqUAJ54AcHJSB37zG3MP9bRBz67lAyQT9PagYA3W65biZkWnslrZx
8EBOp7IeLkumQexIP5qK/QSrF/KRe9K8V3cJBRsTDVMAGrqbm8poyeRzu3NSwXhYXXL26/3lW3dg
u0MrMwQAgKjuQZbwtaFVZgl/psm81Gx+Lf2xLuYQydRwwsE3KNJAe3yu29bXf9bQRG0YVm2tkpGb
AZ02CKomN1xg/zyadGbmoDIiL07mHkeRJ2UBGtm5+ThZJBkbgMven+615VzvNR/7CDjsFlaJtG5P
0DLhplDdjObxwl0z+f+NsLkXBrzp+chNN2UQoq1hkt6/MHgw96xlKSAyUPh6vWMCzrKPbBIsApLV
KLKMNko4YEBjmvztYqFHCUcLLM5YrQAKFq9Hmin8/tHTFuj8gyifQ4JE7vuL9bY+ug4BVWY0na/a
zFvz44spjb6TZrqgVsYQoDVpI8fQay9L2x3Akf6Z9PUXI7OPKmiOORJ69vT7/d/w5o5afwIwGisq
dLXJzXpODvGzqujMVIsb+7cJ0Nkewc8bo8MIoPx0fQBAVn6X9e8vLnNJpkyik81OW5mDXTRD3Pm3
dzlGQF4F/7fR8YPS7usRiDv4ueTUXjtph/pc79FGXdsnyEKjfruK46CUvfEInIGhiJi1S5pXOq6R
1eP5EYmlkBSXppvD0r8v5qfR+MqcRGanrNup876FHgAut3a+QhIEnYlvujkHZ0HzdV0sKXUebWnG
+Rr5TzcLspLBMXiQMkZNn53ft4wr+4b+Z+B2wRS8CjdtrqqREqREMtS+3CZpyE3ZP73//SuWh6+u
ghbW6kjYG+CGrjixa93OqVGhS+LOVhey1/JxbQrAnyIwpYD6gK/itWFkzYgYzDamtDJ/UauIKdk5
Pdt2M7y4BgBo4JTCVCy4CeskXxi3yUp3Yt04wbglGNjHCOT2Sx+O/QN8I+un+9XhbuJMqGGqPZ75
q+sH4BZ66ODEvOn9AshboOW2ncBkEHwaZogOz+4TqkHx+9t0bQ3hw1DQzQF/Ak/m9QzrmeYlSJHn
VHXGgI0q5Lkqq3InZFi/8uohxjrCtEFsCFPAW79ZxyKokefiZE59yPUaPe4i47eBIqazakbOj/9i
Si8G29zsLhOV3bQMx1m1JwvwhdLYmc7bd36dz6rSDBcTft52PlTi9QqIA+MOnvyqiBq3Ourua0vH
UKJIWc+AI6iDoXawbVeXERph6JODUb4Bnw0jMC0Ap81prtEg7w7ux0mM96WLNL+jj6oydm6mq8YB
fA9g3v8Avjc3b2l0DpKgwZxC9Doq8/p2sdS/GQKwfrDsr93sxmazWmTykIm25nRU7R9DZhev3uNY
XT/xxvheDLExcUiPc1ZJE0yX/Xfa0LBuHqamCvO/VL/+57IA6fp/p7KJ+ZC98n2RYZymZki8Fkjb
hH9v2Ui+wFWGluzaZPv6sOa4DPmUFxhhLSQxwIYnFPl2Brlm3Db4ESxIbQDx94YjAdQ7dtfV5phK
5bEGzJ0A/XWT9JEvDpQKQdTTnUDfVd3Mk1k8C7fwD9a4x8N9xdSBsISCLWrGBo7axvRqwhru6QrX
HzLonru2hSJtYvPQopCwK/fgf1eHW3l70AQEcqBtwMsVKmPatcbUaczEEl8myCVUKAEr/dnea+d8
E5UA0QW2NfhLHjqO3riFngRiF50sYzpNxifTYQfpujJ0gHNAkLpSgI9NjKaln3TZo4G/OjIghvDT
kPt4o8sz2hYg+ZSOqQaSctReaAKZ5DbnzLpFg7QawftCuuR9m30TVmK2gAauTga0AhAZbWx2cFyg
EvwxtU2xxM1c37t1G+Wii4XfQ54arnBSm6aO/n5Y9B+iFwFHZTWj18PaSmkSyGBKHUQQtXvMTQb9
CxNZURrjX0X7dz266+GHhw3vEfcvgudtpF4FE/KwngV7hVB8jZrSnp99xR/AADj8SF/h9dkeCKsS
TqMHgbOPlKwf5GHTo+zY/3UMuc4DMI0VQW3aaPN7vW44AkDpmWpKF9uLp8V5oKU8v781V14VDIH7
CyRRSDBt3bZ8JqiQy2FKy1boD7OPOiSyWWzH/7xmd6seHbpPweb9Rv69DjLpOERMKUwSCJqTI1c4
xqXVOtKQ9R2+vj+pK48M2MX+N9zm8u/1PMxF1k0pzYEAnH775sc5cA8L//n+OOv6bx4zkCgiNIb2
HW6rbZZGG22QM6eZUhRGHp2sxSU8f+Wt/clTNDSLIoL8wn3NBrZznq6+CjhPFvJD6NiEBtNrwxDV
UEETl89pIYBrzAjqCF3iOAp1nl9d8CyQ2WDWD9vaMZZrZg+KGwTqHpJgb2IjQgKnVwVFmLI8U+S8
HPmnJb/eX9NrAaADaDuYWGAs6ErdzM01CqBfxmVKmfHg4AY2gfsk1YPO3KgA9yJdPrjNyTLucvMP
Gc8AVb4//pUDgc7G9UIGDwzmuP79RZRhj0JWVmGYadfMYY2SISv2KE32htg44H7frVXPxUz9Gtzl
9ZGYH96fw5UH9NUcNn6ctK1KOznmQDmAB9Yh12cwR0Wcf9Xmj/eHujoXQPTxegIFYNDNbhmLbVoc
uJLUc3+62fe9WGXn8//g9F/sBvouFn9uKnw+bE0erpoK7//+KyYNZS9kntb7D+mZzYtYDDZAEAVF
fUMindDNmj53AJleypE6O6/StdQCOA4QdCHAR7L6n7+/mMwsVANGV2NJe6C9aPHVtm4XUhxy8ckG
x8yyIi66kw9ctL2TtLly/b4a2Hxt09wpLTY5ekklZ09INSS59Tkb095UoPc56T0qgGvXE8aDCg0M
A1mibW9VSxoLfqpa0tZkP9zS+NGa6B8E63iW5wwdpM3RKLyfS9bdWgPgku/v6BWTgbIyruW179p6
w2+rg9bxa424zHRCdKuVX/9fnw82BbGhKYs5N/F5xKQgUU56/8+/GGClRIOp4KXc3n9MFYr7o57T
mpFPejLgcTN/j99tPZablwt9j/8dZNtd3Q8GN4KxQ/CaYQAkNx6b0nlGzffXlKNYbhhfSbCA4cCf
ju/P7tp5A2k/qkAu9ghY59emKCVKzzTjSK+pLy587P4IKM77Q1x5/aF79L8hVgN5ccxs5UIlVNUL
JLdi+7ukSS1Pyvn7UBmDoEUJspoIybdcOQrKh5ZaMIi1xA50sPfW6fok/vf9zZHNwJXUghsNhdH2
MARHRg9jfzL3aj7Xd+N/o2x2Q/X+rFeG5tTqEsMKiy/W3jyujvCPA4swdlXTeL0Zwp37ss//ifeR
0qr8/FtlqnsqneT9Td8Zx9kcSz/Plb1AFyZ1EMdNZn/PgIIKnVyl/2YcxGzo0AF/+tZfBuMM4OEa
KTpH3DXot1Hp35K0r9ELqHH/N8TGew0YlJq6CkMw4GRVuVKA7xzCq8YFtxFtYuZKA7559Ahgc+AF
c5GEgfvYgFph0m6ctZfR/Evyg3/mgosYPIUmeDBwob3e/rL30c9DbJTeUXwDcnvnrr+26y8/vzpC
L456haA1qNEVgRycF5u/B/Rz7FFwXVsr+Lu4rFb6EGR/Xw8BLnurmLkw0ryLizZiZwAY3b24/Nqb
tRaWUVwBfQeoNV4P4g1k4QIt76m/AOFqgCOA+87z+5Z7dSLwbEHWZiK1t00u+1WWoXuKGanvjUnA
5YlnIiwCmvj88P5I12aDlx9ePPJWYKjcXsDlmoAgMwAR0h+OtDLrmCHfuNMMe20U24DWMBJSMOWt
52Z4xAGVGLypUR1IAvjq+5O4tlyrkqkDUUAgd7b9i24NaF22OMv/kXZeTXLb0Lb+RaxiDq/sMEkz
zZE0luQXluTAnDN//fmoc8/VNJrVrJbLJftBLqIBbAA7rL2WN2n0HQTVLrWsA+zbZrvhFq7Z8M8G
ZpswEpkrYe9VFMx1+GlHD0CY2yffc/CheXZ/fTYbg4jXI+0rjdaVyyBom5bVl14nKbKVrlgdhLBp
qdDorJhwGvHV8x5XZWRH6l0m/ctYdJp/uj6T1W3HwSPxSur1ohQDUaRF1z65HZsek8dmLlVIrbp/
rw+y/FLRPWI3/v8gggX7leV3tUmgmyWkHqtvOZC1UvvGzjjF7wwF+kandEb2TTTjQe8zZ7boGotH
+EZVuX5yJOW1L+bnMjbfalpork9tdf0cqki8MoswnmBuZVrrdVLpVEuM0rUVAsMtRprVk/NrBJH7
KCEL2DgKIzjWXSzt5/R5gZVvOWDKqrWR24NNAQcGT//8zvT7vCxbnYXLaQ3Fs3gezAnNwuZLUKft
k99V4DApmJA5zuyvUkfHdUbZ2c3G0b7rnI4WzX4fW/CaXl/ftVgLDo4FzUZuRhcd3L5IlUTqKAuU
Wf0jU6Jno0QzTLLaaNcCpnCdTO7vEAO+PQ633g8rWOwUlAMYzXDyamPYAWo/bFbyfnJIiYfCWEqv
2A0ltZ9R37vH1nKizglp02Rm/kDGE5hzPtnZEWfbfJInpXmSIGd7oXGKTr0IdOWYS9khzpLqoXKq
8i5Qi2ondXr87fqKrxnCUjkHk7XE8WIhxpj9Isx1VjwensKvXbWXw8NvjADtlWnYsLhfgB6ikE7o
KMLUFFoYErumTeStaLawkGvnxlyIK6miw/gmQisqmz6k3uGOTkdln890ItQPTUu73hZT6tZAgq0E
dp63fcxA/gTsTy72IGtPYzbmbuPoX64v3dpxgL8BV5mMBzBswS8fomDmvqakmEvSszpMh8KR7vQI
mKRC3Sgd4i+yHP15fcy1+S37RGmbvraLtHlQ9aFv13TSp/6p0F/tVHYH2gs3s7BLDCYeiHfjiI+q
7EyxWk94bcmY72HkPjbgmZ1RcuXkDyt90goyLBz4hVZGfihbdeMmX1va98MLXnw2Vb4PBHv26Hlo
pl09fymaR8XYZ6orW/fXl3Tt1eA9ZDF526l3C4FilIxVZHYqgWKtOvQstS6R45ZO7eqEqMQpkFWD
6xbxZnYcWYUTsG/EXv2dJknzB60K/J2vtaSPktQ6xPqQfGqycPqdpcRxwdVbKGNFJ19LadLWDZay
bu5rmDxq6gaz+jlS4PGHOXlLKGDFvcDTJwEDTgsnQ3zzazsanM4HMWxIrwT32XQs6yfW1ZTd69u2
cjXiGOOJgVGA6Uh8ivXWRPYijmWPnrndXP9NE10b/nF9jBXTAHqBWQAvAjOgL6fx3bPQyMqUTPSx
wLH/2Z+PxvDwG98HE7O4+kSSIuynhGlM6cdK8RoEAiZIPjfWaPX3v/u+8PvlGnnsTksVT3XiXaKM
bnUz/hwyXwIudoDWfpimFnN4t0Iy+Y8sRXPTk8PEVfcznRC3LxFES6Dl0HZciibnA5R2M2QZIjCe
/TzFmivRN3t9gOUDwk2HqS6f5u0Hq7/Y2bsZtHKfNr4O9b6eJta+c7IHPzYge+ietNG4r4022dWD
A7lUsiVMsnKXo+cFJnmpsFGyFqbW5YmcSwu4fqaRbdiZf0jOoc8/Xp/e+iCgki1E050L7JqGTE1s
jaHspXIXuTAsPXS+7O9CZ34ztWzDQVwdTCVxSCUNVmHRGvTBgUkIXLLXNeZH+JQ+LY3orpTFp8ne
Ql+t3KgUwX+Ntfz9u32TGogR1DEh5u//TNM/lfrVjKA+fAPFljlbLK9rlw2lUEDrQHgvZb01KN6t
2gKL10MPg6sGQRYBbbglabR2XinN0QsB3yXMbYJHodJZaPkzxYVca3eOAy/J7aldkgqLYB2T4D4T
jL0OdKhUSpP8MZ1mxlM8dhunaX0GvwYQbhzNnIEVwBDr6dXRHB63RIfW9oHAjpuGJbJQsj7f9LEe
rHZC8NeLv03yo615frORdludgMHrhQ1TghaT3441hHPsUE+ys7/L3DXSrQvt8oEE4IkqiEOGnf+K
d76i+mkMzNg6GRGNZsFj4HyNYALRwnE/xhsZ3cvJMBa4WB0gEBkr8TwWOZ32SjSZp0J5jJ4i/2Zr
Ov+8cASjAXKmOefz+Qe72DlbPtNKuRyMFLf+AtOn2Cb+fKecTEhDWuNEc2hYw0E0n7ogcLvqQTEe
SlXem+3fykK9IT0p0BIoN1I2sjnn4wvzc6Cjo/l6ME6S81ZBjVFHj122RWF+adIMsoDmScOCXxKB
Fr0z5NWcMEkl+lh1NPcjG2BtFM1/dgCcP3KEtgtlM3gsPA2xQ6CYAVvEuMAncvPVse4zcwDXpxmf
wi6Kv7DKkCcU2Udnato/ulLVcETLKHSlVPF3cDvD49I6zdOoWvULbRlUH2c/jr50UmfftfrYPelR
GHht3mUPcxxkd0ZQJ3elBsRNnkAcwDOitve4Is20N/JpfBzxHe8DEg1uAx7iYerb9HtfId5L5Wmk
lm8rX5J5lL4EkyEfrSksvT5Mh+eunlMXtSta3YIZocBYSXZWBnPhkHRKfsfD09McPZcvMZ3yNMLo
2tsYO5/aov03GiTVlUI5pd96jtr5SB4sfKinKfhWTPb8VE9292CbVQTWqa/Mf0ewZP+k6rSltLFS
KMdjXeIABbdyUbA7v8Ggdmr9qjW0U1jCLJTK+vhXkeXG3RDn3W4x9icjGaJ7sI+wI+lJuDf8wd+T
eqw2LrpLuyOd8NN3Y7HJzQveh99MjVb7mnbSjeNcPk7zcYqO132Py+tnGQJ7W3rv7AuBgRkhJz1t
TO3EbsB2QYLh+vdXYPNkLUiSL0K28H2JUVWVDlNdKlZ/Cn2fHn3Nr94gIw5T1ynK5KOWhOrnuTT/
mia/OPYZPeVh2bcvsBFkkls4fv+w8XuWsPT8mOEeLCTlFikbSqfC8yq3lgRaSRpOsZ50+7KT00Nu
9yRVarjmsDZ52qsO7St26HSfQKMCbmobww18i87n67/lcnuXZJaMN0Eq+VJ/x8ppCpczg2ulOqWQ
W8A50x+uD3G5vWdDiDkCrfHrHCs2Ts6xS+jq3rCetYeSxJdNNwSCzheea1FwZMcuME+yPBwj6X6u
/imz1tX9xwCyhN+Zyq+xhJt+rFo9DWrGmnr7LqBnwFQ3jtvKYgHFoe+HhC7RhliXVIog1ypczJPS
H8uDsdXFcel5LzSxS5aQ1x7HSLhWrABtJyVQ7JMyfuqItStjgZPd61vpwrVpoNlAqKTavMtiZrqJ
o6CSlN4+RfKf/VNuf72+D2vTYB6L0hEv0YUiFuSfUonKoHlStMZ+He0ZmjGjkj7PqTa8GL2cbjQ6
qMu6nJ9YRAWWh56jQjujeIP4XRf0c1rnwPGq6nUopwfFhsjlUEdoVOuUs2GXzL/ZcpkckCVsXjio
yAvneeiiXCvDJEFeqrEb51PBW2gfbDOtjlOt5yy+be20Uk2+c1morwtD066Qiu7z9QW7POaL60CP
BpiapZwn3OJBqrS9hLTZCW4jGYELamFufXMVTzcpQoAiJ+FiXOACQoI6Hd6J+GTJ1W4GkdmYI6RX
++szubSsZRSSfjjeK35xXoeFGndWfJL6J8UJd8O89faurdUS+yxcv7xGoqcVBsE06nKenLRMdg0L
fiK5c4fx39vnAWEzEbdCRueCDXssJgOKviI9TdGueJ226HuXDRUMlgPy6/PLMr4Le2OlHcLB4PO+
8W2ODlL7Ac6v16q9i9s7pbr5WkR0jMQXdB+kRi92nrKdNckj1qXm6bMFBw1dQLeuliEDnSZdANZ8
ae48nw59nlZst0VzKtV9I90Vxf317y8X9/ly8X1iXVpTFyy4eD4iXQ4jR4ubk6I28XMv2+FnWerD
x8Qw6w+63w8PmiRbLiqqW23ul/a8jLzgQhZJn4uGt1Av1SZtq+bU/t2nbvx2fV5bXxceLHlKIBGL
6+ZUxdHObB/630i8UXNbuumWBm/msJymd4bmJClUW1x5pxFapcmNta3AZ20KXFnsCmlpVkqI5bVA
0XNFZ+un+kXyP8hoRW6s0ZIuETZfRZgIP8zBxb1gN1c69B4CO1BPLWMdgnwwdn4Na+ROTjPLuQ/m
LvpMQqHYQTOi70qJcBbpx74iveNPEcKctDV/L3yn3rWyX+842W9YjII4Y9DL9CeZHbLXjv2a9Kq9
DwukdysnleCsmtI9pS042zX1UzC0xovtG9J9HOZARMehmN9Gx5xMVynU4L6hAamE9taij6+I56dB
rYa3rOUNH8xoAMPUSJa0a2p8x7wurY0Q/vLBJS6E8Im6gEzCSSzM5fFUBX0LO5Ch9dO+xUV5Uak3
3nFQ8g/hSKV5a1Mu94RM8dJhDVLGIct1blazE0lzRYh0UtM9vdJwk0mHjW1fGWF5FJcwV6d9TTDc
hHAnCGaAxmWovSpT+3GW8g1nbvmEYFhnfv6yqu/OhpEEmVrJyYhA3oPkHAPtg7bVhrNyOoDJ2bSJ
8eZy9woPezw14QSR3Xia8pelNU3qf1xfppWdfz+AWD9JCNQVHsPxZHxyfPKZ99a8c4aN63djFpZw
vauLavSYMAhMRXENteuGNa1txLtVstTzjTAn4ic1yceTLf+ZRR5a3nnx8fo6XT64C7MLfXSWs4SZ
4jUV+u3sKPCJnep0GnRIIjKYvwFh539XphP8ZTZR4NalM+9Gq1BnpBqmrYvycpILbTonlB7FpRdY
MAVtHsIwQvjxNA60rzkwSCq19eKDDbh5Nc8GElEQ0zzPRuKr3UlS9kq5n9LjaG6cnMugjkMNif3i
4C9ggOXv358cPRt1CAzbE09KnwAG2wECbvVX0CPXt20l0XI+kvBC0mbTFrMWtSdH/UOZD0b41Ixv
an40wjs7afaVeYdMUprdqIhDKHE+rLBZ0mR2WYNcySnWjPkhC03jccq67uH67C7PFcq6jIRrQY31
osFSVsJI72H7PPmA3eb4Sxbsrw9wuU8GwFCefmKwJTEpTCNMdCstA0M5TQWvX+jWTrcvgkPj7HX5
cH2oy7ksQ+FjwG60cA8t5v/OJBpaepoZgPUJ7vDUfKW1/fr3L0ROFgcDJjny4EvDBmf4fIA4a2HU
z2vlVMvIFMkQAR2Nru9foWhWDr2ZapPbNVlEa+y4KHH3g/kYTzaQhyJQyS1Pxgdoztoj1CAaCKCp
PsCBHXwOTCs6llU7bbUIX17M53srPC5ZUI/orjbdaUqkagc7Vr+L+jx7k7JkOCY+nLzX12fZyvPH
bEk+wzfIHbfoWwp3tG1LSpLAonry3/w3Bba86S7Z6flOy+/qYcPduNxrYryFxMWhw1Qm33K+FdEI
pfdsJeqpaD/E1V3obJjtytoRQ0KiQYKV1KDoXUBbkBWWXqqnofkQQ/ds7ZTmOP24vmCrk4DRhGWj
MnHBaKISP5h5FqqnUN3jHyEx8N++rwqLVJdD05iL2zp9yvQvuvH9+vcvz/YSaP/6/YIL1iJ1mGe6
pJyGNJK9oW6bZwU4M0Iacq/BQxiq0UuuyNVGqLfsrWBnRJLqgh+EauQCCC4VcFzmpE1Pk3xfxU+Z
ure26l0bQ4g+TRPIRWOYvnJKIN6CtlJ1lS1qhK0hhNMyNVmbOxlDaONT8mcfQ1m+YcMrI/xkmSFp
CxMRiZfz7bfTXEL2LJ9PiYwIRZ4mD7laIzhg1G/X7WB1IBtYIeVUaDdEcGGippITJ9N8susSrlP1
qQ8gGY8ncysXvWJwpMoWnj+VOJxTcz6jziDGQbyNGUXjwZ7fGgAIapQ/6/Cuoht0fVaXET/PCEoE
ZEHJWF3UNUI/bIaFzNQzIVgKtH8N/3Vsv5rdA6KBO2sTYnO5iGfDiUnwvovmIqsYrpv/NNOHoujp
yt64ELbGEGxuRlYlNVSpAGj4nOb3+vCJJsfrq3Z5p51PQ7hzxtEgOA39wpOMh8GeYOr98d8GEGwg
NpWqVRUqeVMf3zXtEbmADZ/o8u7n4ieSJTUNavrCnCHrhQg3KyLPGgcZxZIQGQRtQO7ROvp6eruf
dz6a4F7qrT82SHtEXmQOB8uOX0JjMwWzYsqwQhEpLwW6JUdyfm76ro+iILJCb8ogsfD65hU1no7k
fvM6BW/X92fFxqixkOPTENmTLZGbrMshsqjQmvNkS4YH5bEuA9fautpWrIyuLFJxOK+klkRwoN7D
J6TXfeS12sMnw7//jSm8+7pgwzJ6aU2s8HXS2K8Ajl6UQnoB7LSVFV3bFnrLFh4hA/Ch+Mrk0dTA
qqJEUDDcjfFTkD7EKGYnEkXkfb2Fp9waTDj7YdVrndXIxLb6N5AIMrKGKkRQSYBKpfGP32xBkFbt
4N3khEUsIYwvJJPJLYKxPnpm9BGgQ3RzgxNMCwSzIPuIq3l7zi07QzwnwEmJvNSsk7cyrupHS6I/
/bpBrJkbmrvof9N7QiJlmeu7yCIqSQDqhh/ROPmpG3eO9fW/fV/w1GfNb7M8imIvU+VXNfvWpuof
10dY2433MxDWSS60EewjMwiyBzm+L+W7qNhwyS8fZ3rZF6IgnA7uGtHdsPqoGrOeDa/bz23+5CcJ
5Pmqa0alC7mNe30+6zvya7Dl79/tiG1I5JwirFk2h/1U2Lvpr+sDrB2X97MRthxglzUEkRp5vvRp
NPZBPLqOk7tZGe+JmaGt3yggrk2ItkMqljhStI4I46n+pORkTELPf5y+QeJ9fTZbXxcMTIXBLkrS
PvQ0SXeRU95yZtf2/v2vF8yrnTMU8Rx+fdQt1KfIav6ZyN/74HR7no4s87tlWrbt3b7Pep7Z5TLQ
aZD+so9SuhHSbC2U8FLGUm5FMWJvACfRL9mZh+v7sHYMQVNQCwG7f+nAWkVuINKVht6MNIoGRD9v
LHfWtnqX17aD2J/MmEmHHpj981UapoBqBahS5NTvHOdRkT9qygCFChxs8d/XZ7RyTsiEwBaL5dLP
KroWRTwOoa9NgZeXhhv6wxGFtUd5bN6UMr8HmPqQJfXtfCQwFXPX0LtC9+wFOkbxc7mqHCfwpGAv
/bAbYGL312e1YgagRZgQUIjFyRAeyySzWykieeIpRvCWaQ8KbQ83j7A0Y/FwUauksiScSE2TBgkN
usDzo8fg0dlSB780tIVyi971xdaotwoHUh0jWzJ1qfNKxXSlYKx2tt1/DtRs49pafuZ5LM44AFDp
0IBa/4J6T88AAALm670isbUX2qP6PbCmyvXHwrqrUTTaGO9n6vhyQMBa9AHDlWALboUxy71cj+i0
RJSRfcg5Q5qz278i60NbnupgpJA971rleOtuEQBCzCaT/yOHKcIe044HVDeG3sut+b4u8lMYZhtX
w0qeeRkDGlAiDyhHRU4TW52saIpGFGjy3g1QRkEUTynRVyzcNG93HRRtUYACUmS5erZFLv0zXy6u
K8GugTLbz1ZxweIdW28rneqAB13A8xiF+6S294qZH6M+fjTDrnAdtCQqTTtMOQpfQU2i3cykg57A
vVKW/5SRzv8u76uq37hh1kwZYCvFkyX5elH/lpopK2ajauG60qRdZsTGUxjaID792tld3+Y1ayZ5
TIGf7qnLSnJsa2kDhLjxYm1f0IfSzccU2vXp6/VhLm8XGnW4wuhlBrxJEfP8eg7tLkUvT228zBwf
6IX9qEjphl+8tmgLQ/PSlr/wJQsNAKHV17IZZi1h+EFBvKVvEkAXGya7No/3gwjzsEOrJoeVtp6D
Mpr6vMWIeJlPXlCl7APIEQ68iNpGJ1Eh3a52nm/YJEf/GdMQUeTvhW7dVfKrki7ygTf7SedDCu4F
MubOVMpK52mlQtOl8jnTut+4St7PSvAwWmSyEMZkVvL8DH1WfjubyNkUTGHnS7/TfTPm+0H+T6b9
Vaq/8/vJunIaQe8Re50bL2QiaqPLSe/1yN/GabLPb4eDMgP2m/Qu/rAsykinqWxUJt1yXly/Oju/
uJnoi67+BalHlzZa9aJzpDS1pYeV1pHXi+4z2m/auiMC7z9kqf8WavH3RNH21w/86quFqwKIZGk/
u8DmR4Fuhk3mMGZy54xf0/AFWgU3CXSawIND1H5Lqvper++uD7t2Pmmgwtkk18I/QqpsMK1QgcOq
84z0FH4fp9f/9vll+He+eDgZStw5M+cTlApils3NeX5QbwC+IX0h33tRHmkXcVZt5jCq9R/RIs9t
jG45bWASV7fm/SiCQ2HbWqdMCovk21P6PZV0/SHzA+NzVdXSSzErMH2hDe1Gc/gtcprwpGpTtvEb
1vaJ1kEwAQTOANiEK0HPzXJukSb3Eh2xlKMhbVUu116DdwM4wp1g91ZhBaneeYW5j9W9at/9lq29
H0J4CyQriORx5FTpbXRQG2lf/nO7tb0fQNgnkn1RCCdH57XWD+OHr/3O51UVjleCEoPA6dyYa/S3
pNkYuTbvFZWX397K8675Fov3oilL6wxsSecDWEYSKZIzcRjDbyg2HzI7uTPVB63eaOxfNSaQ1YAg
l6q76EaaA3Q9VcftKfsv0aNc/sbtaf/6vNhZqKGH9r+3p2xnj92Q3jWqczITGnTK6SUwqGV2W17Z
+owouBvg98mVCtaLQA01dyQhPec+QnW3m7de/WXpBd8XVB9AcfgQIIwV03vyXPh1iiShl1iIifav
cf3QVdWD3PnunG9V5VfOIu06S6mMeInpCHbQlGiT935TeU6hH4ayv5NhrMvLrYzMyqIRGIO4xP9T
eEmF8yhXodpN7VRRTnqw4s92dfuddfZ94ThWdt35Zcf3e+SqFHCp40YIvnYxE2+h7IQiHCsllvib
MBiHsS8rCFo/pvBLAarYj8gYpkieS89VmO6H6tuUZ/vr94y6vIqiNSAhhr8Ja84SjJ0fVD+xJy11
akjrepp71Nw1If2o/PgQjl9q/2kO7hT/a2/+6aPyIwf3A8qbSvzJ7t9m4C0KSe60sXaD/u+Yjg/Z
ULtl9az33vUfuWZE736jeKE3dtG3Ztc2XtkcSmlfWPdtcvhvQwgGFKZaVi4ckV6XfqEWplWx28hv
/20MwYgsGhzCWmMaRv5KyjDTWrfPN/zVxWW/3E5ESchRoNtlCC69BEF931Vx4yHlPLxMmSyd4i4C
beGgYhzPhbYfe+ltQg37dwx4QY/838iCIaklghtmGzWelaEyqd/r5QsapYcwVd1Y96z2mJTeHH69
vqRr535BxNGBQtx3kUdGRbjOFYNBdVpLatpZ/77+/ZVnbFEKA04KDZtBffz8dAw9Th8qqqUXp80u
qv5sNNMdpWMf/cdxlhPwzrkEaG0PgaKVnq4fZRNC/A+Rc6dEG+mktXNEIhFGE7rD8M8FIy9RtM2q
aii9utu15UM6H/wt2sI1+yNDplhLpzaMJoKNS/Tq1o3P45JCvWUoH+3ilKBJWv8RFg/RlrGv7f77
wQSP34/lVJ5tBtMnt1R2yVbz2dpL+f77wu7rU5QEMFyVnlK+Otm3qboPmr8bBGR0YyOBsWZnwK7g
0iEVswRq5/vv1ICvfEduPC38bkUQGFCxplVIq/+6bs9rK4bXTUfSAvK+sGe1hOpsGJvG81vJdbtk
iwBp5fuUJjEweJ0ov/8kDHtnx0km63PhwELff1WVp6h4uPnnkwfnKVii8UUP6XyZEgxvyE1EFhBm
Nf+09C+/8fmfRSmgm7RxCM4Kes2yhZAzPPPRlyqKEb/4nQFwVOnfAMlLRvz89488v7YyI+rV6+lO
gqKy2XKEfrKrCw+AhqIcOST6wpCAFa5hW0nNMWtMUtSdoxwjvf5U+c0XLaxext7aWVHvNl39ATJh
5OejJzm3/55ILdsjsXkx38eJs1NT8zHK6r9L3fRoCH/9jTX+9ftE9dgQZhOAgFrv6YvUFHL0W1jG
NRME97G4ttxxZM3P1xhRYHMcy6n3LMn6yczWJhu7uJiBuMQUMf5Xwde5SGjGVZENXS31aB6gZD8Z
1Se7y+6rqnUtdLL3UzPur6/Zyu2wyJxxYcN+AU5TCAkalT4yp48Gz69h5W26+cdgV9YuqpOHsRn+
vT7Y2vr9rG5YqGUAbBEMKFDLMOlMaimWW08fnGLjplt5g5gHHwZeQEJDfFGRlS9jvbE7by4RLDoO
0l7fyjmuLZeKtizpfeD/HLRzC9C0srUzJe29aVJOVpi9djG0DXP6cSy2yhirQ5lQAMKropK2FQ50
3Eh2Y85Z78V6/LWao30bp5/t0b5vO23DwVrdF95tUKAImeCtn88qoDAAOd/ce02ZuoeSf13f97UI
RAP/RQywdOGTtzsfwEHnAknZYYACWldcuRueR7l6VrTgnuhqfiAgOfZK8mLE2t2UZr9xLdCBTY+T
AWaLt+N88KRIB/AWHXIw6qtpfIx31ye3ZnVU4qilE4PCcCrc7DSVyXU2TIPXSDU0n99l/eTHG4iQ
tQ3C5aZRllt86fk9n0JfN/lEFq33gtbc/5AoKF2fw5qtvf++8PiVM9ljhy5MEoTxAyL1qIwl34ek
/+yA1rg+1OpU6KAiDoUkgkaG86kUZZdCuhcPsNF975N7Nby7/v3V7aAUtNRsYUETH6nIV0aZ7m9O
aPdBrZ+06NQ1v2FQS7Xp/w0hvjNSWNfOlDBE7sSuHmbulljX2nYAl4d/bunJwaaENZokRRpbGNMN
/2hnL5P6MnT38sahX1souJMXktHFo7o49InZjSPiRV6nvqrVaxPdIUlyfS/W9ppbHvbfRQaM6v/5
PJR6qorIaCZPit6kXTd+uv75tUIv4RP38VKdu5RuG7VGhiqgkr3ZqrKvAyDwfapbwV0QVZort3N+
oPI0PbZzYu4HGHz3WV5Xr/XoKBvnZ2WiOsLZhIqLutWFsHyOiiHUUhBWKhNZbqd1s/pwfa7LlguO
wdkIwiWGKN1gmyMjVPURvutA+uQrHxJcnM7Nkg/DljboSocOWPd3MxJMMITq04J1D3q1oNm10xc5
044WXbOJj8zBEWUVem8/Bu107PJgV2mHKGx2genDeHAX9ONdnnqFvIX5WTkWRDH4zzZwBThshJvW
svNCj+SSF1EtPmRWcd+aXysfHtkx/eP6aq/tJ146AF/eXpWO+3PDxa5kI9N9UuR1vzOygx5tsbKt
nD6mgrYmtRe4A8TXPXQ0mrksfJVAsneV+pxKL3Jd3G6WUBUvJ4OIZtFcO5/GoDU4Sw0VxjH+nrpF
//XmVTr7vGCT8ZhbsZVGPci+YNfcFTA53T4Azha94ovLfYG+qsd+NKLCaT0IZ+OjMv3Hzy/29i6i
tOJJi6qSzweIgMun3tjSvVkxI6Raf/1+Yf3T0oysMvVbL5ptd/o2x1sl6hUrAmpCbQLwNo+puMGy
TopqgCmBNtvdaMOC8tSOG+np1SGQwKSeRoMSkev5Ik2jVgxTQtBXl9Fdzr06D4fiN2pG4GXwDxdp
gkWWXRgkiqzIiILRq4wd/fVbzeFr+/D+84L7FEAlNM2ONHhKsC/y3e8cM9AbEP0sMKoLxpe0tzp5
UBMczLbcK/zZ8DfWtmBR7VTwMbkqxAyOFRYzUE2UDpCAaQO3yXbz7RwA1EzJqlnQdy4ZHGGX+3D0
E+unDJ6huAdqIbd7fSaBs0W9bkmuiCyRvR3oXW+2o6eOu05CZX3DSperRngeaZSm4oumJAQD1mIB
744yIaEZjyk77AfPM8nvUqt3WvRsF08xjbjJuFFQX3mJzoYTlot88Tw2PqJm0bz7IX9verc0f2fF
4DDnEabGddEDmvZ1L0M2P3htepyzu/Dt+tW64k/QFc1po8vUIS4S3ve2zyFLyBGtDEZFQpNbs+6T
0G7+UedS38HhIEE1OGXBUzAX5mFOqvDmiIY0G/EMoy+UZWKsnjiS5o9LrmaI/oGQdjRuB2qfDyBs
Uda1rQFhOcmg10l9CseH6+t3eaXweZtSJ9l7HidHuFJyRcH7TAhjrIHapv5F3dLvW37fuUWfDyDE
SV2fGYMPdben12geHOr4NKp3vzMHEw99Qehe5CSHKKzsFtEcL6leAum0RR+1NgPS9MRJ0GmBbBUu
dUk32iHri97L9OjD2MM1iLsekTe7XVeMnMJiyjotZlwzwl7UNRBxo246L5OLg5VFdzJ/xmkrIbOy
5fD2ofNLYMlVYwnuAkycUQ7rVuu1J5MeSVXeSi5tDSC4C22syrmeagwwQKBp+26obVyTP4M6warw
E0hw45cgJSc6DH3QhnXnMERchIfJeC2Nz2nzrzF8zaZ7We/coK1cNNR2ZZO63VTvJ78+pLcD3/BY
wIspZJMXPJJ2flmTgMqlRfv3JFWDa9vVzjQ2sBUrpkdECwW6+fN+E50WBL2bseta66SWmqt19SEv
1I9Gmu9vPkCkteg+wG+hM1iciDx0jl6mlXWC1XGnZKg2je3Nz8BCugdZFsgqHgER4ar7dhP6Tmyf
MrN0i0zbpfJG5W7F6nCtySoxDN25hnB6tMgZZEmJnIX/Y2nM6m+/6c++L1xkllT4htPHzkmfdm26
b77cvgfvf75gTJFs9cPU8vmh3I1ZvovsLZzJ6gJBtkeHAchpbvtzc62CdihT+CZOdZbtsgwE7VY3
9tYIwltV11MxVCojhPnr/Adh9vUlunSOeGMhhgQtQ/mMMEGYgFo2ue2HfL6OnyddStwqcnrXlMy/
Iru7rx3pAeKv3zDc94MKqwbKn87/OnFOYwXBryTv8q3enLVD/n4EYdXaRK0nx2CEOT0G8S5qHqLb
3VZqMEujr0pQQopXOBtjGCdNQwn/hJ6Ca8hA929ONLAvXMawRSoo2Ina8Y5W4B11vnVCRmn83G4p
oV/6qeefF16U0hhmQ+35fA5fFcCi0DiW1UNi377X9N7CVbIwMjn4lecGFgWalg565p/kAhaBFyP/
ft2AV87H2fcFAy7mHCQ52b3TrO2c6qjdHh8S0YDxJ9VDYucCH6vnMy/RXPsna/wYu1n8ev3nrxjq
2eeF5YkDshh5z+dh9eo61573t8uIn09AWKC0N1J97hiB7qTukN7etMPncRvINWCsdGye729PpizO
rdbnnZPdBz3ZEo5ZMVPKqXiJS9Mr3NHCMbMjSfbzsZa4//LazQNUhYrca1rNpTq0USRcHQsMwfKa
UosUQWmKGaWwGw24u86PpvtmaJ969Zu0BYdZs1ge7f8bRUxoqCjgDE3GKLOd7c3eoRx9ewBCT9py
6LjbiUSE+3WkcynSusE/7c2s29ntltjp+gx+fV+4XacyNOTQ7n1Ys0I3eNLm33ggkEEngEI6azEv
IQIFbCklPX1Kp1z6boffo/3th+7d520h+tAbvfGHhKtbGZ9S40dg/FClDW96bYmoapCXpCMBSISw
RHCJlo3Wlz5s3sVRmeXnoFA+X5/FckEL/vpCvkvOh6cbtPDyE97lNdTUqtQ8dJxTldCXN1vBLjOV
g1E4d5YaHMFWZrvrA64dD54hcorE/PwRdgXddiPoFeakSPquGRLX1hJ4p7wq3HA7V2f2ayCxNjRn
Y9r1IwNJ0Ud1eA2LZq+1JcSmzknyty749Vk5xk9OHXo4hVmpplRMuoIxa+3BPPT36fw0WX9fX7k1
a8CHpsCMBhZQRcHgKnRBYfDHiZvTmIyNW4JvvT7CypJBbYE7sqRJLxuGOl+LZSktzJNmv8XVfQVl
fhh+jaXINYqNoVYmw1BoulABIaYWQfxFl9hBnffmqXu21U9G9+36TFb2Y+EUJ3gClQaBonhyKlsK
4p+KK5qyj7K/srx4tAfP6bfEsH6akXCAoBpenl8F/CgjCgcI5ZvULgfzNPbF5OZz/JSE+WNnmvsw
GX+MwyCjvqS9qcawH8z8cPs0aasmh2cvcnYidDzI00mN2tA69WP+GOr34YtTHIPMuf0eQiqP9PP/
kHalvXHjyvYXCdC+fNXSi9t2t+04jvOFiJOMRK3ULvLXvyPfeydtttBC/DAXg8E1oGqSRbJYVeec
Ofy6zA8DpWA2fQUzvbaNo35NY3RxDs+/P6/m2SFkjRMyLAT6OI1eRtm0tdr9CHkxflPVzI8L5g/9
jqxxB80uIC/cudF5M5wZFa1dpaTBoJSj7X1FG9n49friLOymD7MmBTXIh03KYMDA1PNAzdC2iuRU
wqiP9kb895fr1hY2FOiu0TZn4mwFFF4KcVK7IYlmY0Mp9Ggr32u6lu9cGg7YW2Y5GVB0XyhIl+Xk
VkA0KyDXtH1Gnq149C1r2mh5ucmyenN9OEurc25NcoksJW6HR6VyjHUNorcxCB7i7ABKypVpW7KD
iHCmh8epd5HaK8qEqDmYmo+sEfuetbcUVA9ZvlZdX5o8sNEAIIs7Fig5+ez2jFHEDYajU8jZALl9
RBpkhLJFR//+qYRub6S4EDDgPS6fR4o9ZnlrKiCQMmtk24LMWzlaF2YMVI4gjQIlAnqlzfnvZ/um
93KHVmbhHeM8tDxo5kYa315f/AVf/mBCWnynrHWLshIZnYfEhkzOim8tfB6UUTMHBupEl0xEqqgV
s69c9wi22H1TsagokpX84HzfS4cLynUodCG0QrO6vAoCoec0JHjQeKYSeOYzsx8qe2N4AGB+J+19
uwqMWhrTucH572erQisxQR4bBrtvbZwHuANW/Gph2T2A7WaAEpjWLsq0MR76TO1KEJWAJEjZeZmv
GE9/vezovAdrIMprLvrcpCBqGNOxHA0DRBs3wkHfx+765xf2IDgoEeci4gA/hNwRgVdfIeJOi09T
UxpB37l+nUw7NvxSDKi+9Zb4ct3e0pLMWfwZ3gfqELlqUGtTO6FlKDmN7gEKV/r+E58HHcmMtcNJ
KfNsoyhMJ7NvkpPj/J661PdWfv7SguO7/35fSipwUhTxQFhyytjAA5uzkJIhUjtzTX5vzZAUQVUl
GFzqAgNBYbDLgyIP2mHl0bGgGgUAH7JsUC0F39VFNVIXtkudFjQ71RRvWofdQsZ7109GWLj6bV46
uY9yWAgwYO1Dh/GUaB4ysRw0GtfX7D0TKp8LZ79DfpSkcdwbYiDxyXSU9tgamVVFzNAfPI9APCq3
sghFB3YwJwThbmd9y2O7Owgwnvus4fovtV7jnJcmHzQiqJLggQ8Btzk1Ij/H+t5DD7Cugj6HN75Z
n5gow5ytIWql4/C/VpAkhjIDSkMykrJzKuhJOE5+Kuktdw8E2NP0MSntgDWZ342PTfb1+kQvGpyr
MzYeMpeBsUoNBZ3NaXGCzI8ztH7CN7Xj+TS5a0zHb5nqK022cr4sTiUyAqh6o/B0wUKqKJUYUpBG
AIC36/OIa7HPycqjdsWGTBYSV3kPnQiMK7FS301ggX4H3n3FTResoNsE/ThoqwTrggz1cIXn6Hbh
lCCmeJnql6x4zvTn6wskHY6zR3wwMf/9/L4SppNpo1WeenX3W/dWAoi1Acx/P/s6CLoLojYYQKLf
2qm3A5+ykq6RnsxRyNlevhiCFKVUgw528BpGOu2lU4utUWQgUuZBnK0UuNYMzRfb2WjqpmkmHNPl
yepRsQ1jZQfwRLHWo/9OlH1tPNJ7xaS2IbISZmzRB1n2ywGBKrOgepVsLJ5FTv7m1HRrQzbFHett
aYOfuNiWI9Qiq6PXK0GuvwzqrVoIFH5uawGmiepVj2vAtB0Q8mU7no2Rq9f+1P7Oy71ebPB0/SI0
vhFeZNWl7+m/uUv9MnvJIRpZ4ilol2HtaGHM1TCl4PC3fqnD16yM/Sx95OrblEC1pdLR3fjsJXeq
9pel0XmBZ7qsWStlCdZMhwnCrUXJTrVya+tV1FrpypGxsAvmFKI+d1C+w6o+rmxl8ZLZFsClujYF
MwfvKjXywk74YEG6xeMprnnlUHZC5nAgWzq9WH8pvvLfafozCOn+7rvB8dwmB9LQfdP122atCL7g
/h+GIB0VQ9eoTM3w/VG9y8dt7O4hXImXzfUDafZuyfs/WJGODHSs9ZOpYykAwTjkrg6Fxm1rcd9m
G0UZI69/+4Q9NCmgoWwu+cp4PS1TUbPU9epkpUXA4tx3qpNqbxiUP3XlEK+JOyx62qwWaCN1CHEE
KT1gOWlhdiPInidhHMz2NS/WcBGLFgDjmBuuAN6Tn7hcN+J0iBk79eD5d/xuDUKy9n1pBB1XOxQ5
K+xG65uZv1XZ4/UFWXQz5E/mhivQMVzQ/OW9mOoGcGlHdEHVP1L9a15HLlbn/2dHOs29wUwpFNrZ
iWhFRJ1+W/cH4t631sqtsejQIJKem6/m4pe0LZW0zUyV2KDKsP3eDlqxKzWfpS9KFYg1EsbFU+bM
lrRFtYIaXlxh7gh3N6wQYT9k+6FdKwOvmZH2aClY4VIdQ1LI1gWJ5VQCs7bWjbFkBPMFDpM5XwN/
/ngmo0/ZAgk/gNNu2YSD1wVl121BOrO57gbSa/T91IQOJSRjITHkANbx0cyQMuKCka8+YYn8rD+6
yYPp3TTcCUzny3VTS54NvRW0ZyDFNaMXP5pybGJkxMrrE3eN2NcNqAskaJEdvH2Sxw/XbS15Hc5R
QBrQVI9KruTd+P+R4axLDMvyoSc0FhHEraE/PUBygK4kWZZOhFm2XYODzxAEycO5ndaDGWc10mnP
KgIIy/jEGp0bkNxaJKmuQPW6Pk1gSXKhUZm+murGgiitsb0+bUvecG5J8uyakEoFPX59sp6yMWRD
EFcb0u/Fmrz5oh0gsgx4+Fw1kJy7JgN6bnlSn2ID+hLdqO5oTsIGOgO0Mw+eSD7jemCpnGuYC6wN
ip3kajVgXInxs1R/auhw6fo3Lf55ffouvG7urJipbUEMgAyr3I5Xd4DAWDXLT0Jzbx2cc6rYtSR/
Gkm/TXLlkBprCDo0z2DXfAgYYBMPJH3Gv6DgJ+vO5G7PBcP4Tno6aRutgZBg1RrmrrKdYlsPsR0p
OaBLSY/KBeFODjxTU724BRkOSHSlodIL7yYxPLoxi1iEA+LvoMyQXTE81Pd0wbugQTvrxvSQ+wYS
JjTb/CWDtGDkJbYSpLE7+ClVjFA1Uv1pYA6kmkTb+S5pxmgwx/omt1NIlHXa4PcT17Yc1QEfzDfl
LRfA7+uU9vddWjivOUKRKK2sI+86PUBN/sCyTashD+N2fpM/VdOtNmaPTeXsX5JIJPbeddCK+Kjs
lXx8sBV9Twc9j1DqEBETA+CKmsp8Z0Q3W69boJJXAfgVmNwwS/B7PeBZ/VZ3WNA37aPKpt/p0PQ+
Kdo6SBlXfV3PtSApqtZ3FNfYprzgwSDGZ0NRulCpDTssvJZt2kH0GFmsB7RrrKBSUTYyQU+TlcKG
eLRwg6pr3ZD1ZAxULf7tdPkU1rzMI6WC9jYrZo7SPoEQHiXNRgFrma9P+AME7NIQUnyVz43G8Bmr
G3+yi3xXqd7vikIqpS64uTFQW/Zb10z2Y4ogsYmJGRqZoYOACD04NEdWnI15s1FNNCZDX0cPILhB
A3UYkq1SU8t3S5HvWC+Ib1gYYWrjKZPZeR6W+MnfICGc3PQFSkbop+03FDTERwAU8OQnrnhRVZqi
gZ7a07b1uiZSJ3s4gPOOYYvZhp+mwtylvGkjqMx5sQ/kFD21tfGTT5b6isRSt69TAMuTsYQcCxJE
u+v70bw4Z6AUPaP+0Z2NHQLM4scrR5CckUEb8ABvm1trqn098R7Y8AqpnltwhvtppTww2zg46T1z
tjnwBx3pHnm9VVUR6mMeIaIAk0wKDyB3ReOFaTsGNR6jZTLClagveBaOKV6CEM10p9e++DVqkM80
p0DgmClv2IBCpZv7inYXZ/fxaOGgyyEk/iWuBzDHHPXEAtf9luq5z0zrEbnalSlYnAEILkEHFgBb
oKc+zkDJc9oIINgAef9loHmmGMqIiLc4uVeqtU6Xi5Blnu0zW9I95XRxDdcYka8BJBliIRxbgq9R
eV/ctpIR6YpKFJOkEAPGgKwXJ39qndcVn7k8Tz8MYo5izrIcaqdRHHf4fpHUfk9/eGt339oA5hU7
MwCO3ZboI1YEEkSO8FkfXh/ARZglTZDk85CANmP0CpeoLyBYeKys0G6+tNaKX62ttRTM5eVkNz3H
zuodEjA0tJSqChnlldfpihU5T81KMYIyGmPJ6qCtH4f6KzFXoreV6XrHXp8th9FZYD0VMFH/o7l+
Vt0qfai7KxHcmhFpF7pOVlk5x5rn4AU1Nho95k1gq//P2ZICUVGUbeKNfXlS+gDkR9BnVMbgunNp
aysirXvtFb2VpGoJql3VjDITAreIcJifMteABj0QYkhiTX7hqEWQTQqKGR0u4arM8wg6Pz/qrPip
Je43bwLF9PWftvzLII47078iGJJ+2SzQRMpEK09jErhVoEx+tYYWXzQx47KB6ZiJ/qWtW5jMZY4H
p4/JvSgemPHa6CuZ9cXT4cyEtHunTuVoF5xvLBqCKD1e6/ReHgJKIAgYPWBpJR8BMXrSm15cnpiN
NDFBERUofq1aI8hcHAYaGpBWQhbmAtXXgXY1c5S0PFE3idi0N+y1Vjd9cU+dmZD2VNvHeJH1tDzh
JQlGn8bme7c1Tb/Ruz5MRoQ3Bi+fx1JJg06w8S4DqdPO4mMb6mmT+C5PXV9oyXcnKz0fVeUhqNtE
DViOurWgGgt4PdEI0bUdOQDAAHdMeOiMAA95Lm58ojl/KVWCpmO0NkEqYIaRzWqh84jPjqKROkKr
E7CSiG968mQhf2Wf/n6PnFuQHHhMIIPTMFhAYqmwTkN/C8XRz5jAKGaoGoIvycF6J4VIhTIUp8F7
U9Ov4wCx25frJpacC4QC/5qY/342T/lYVETRxuI0ajdZ8YOtIXnmk0J6Ur2z+EC7AUGgLsdMSqLm
thu35Yl36t5uR5CYeaGnfeXWP9X4DBowq19jAFhy5pk65H8mpVlrhaMAFtdgv8T17dBloS1YOLna
TTOlz9dnTy7+zm4GejmQCoO62AV3tOQEQw00pD7Z2cnh9d7tDmiwHeNbWtGgpDu1Kjdt8w2Kj2N6
W/QHe+pXUDpLqwd+PhW9iuj3BY754+pV7liCJFQvTsQ59Qb1wWS2chOsWZDO0D6bEiIGUZxyI2yg
7bHWgrb2femmwROSmCVqeyc1HUIBWTRtrS11yR3O5kiX+rTQ4tblnaEWp1i/STy85ZLEpyokJowu
vO4NS/fBuSUpE9NyY5gMitVIFBFVuh2ZVoUS2hqf+PKAkM0E8B49Iq606Knq1tZgG8Wpbzf18BBb
u5T4+ZrE96IVNNuboOKBVI6Mr1BRlM6UGPX91MYjuvrRTI+V+qvnj9fnbHH90QYP/gYTiGJbunm4
U46or3tI83zD5TL8JXPU+zWggqMAiSS0HwFx+XGDmCRucR4wzFX8lJb3uDRW9sfSmp+/iqXFUM1R
azzSIcbwtqMbcTzP/1JI4H0MMz/B/+5/6TybzMSkuEjLU4XOirEFN9VKWWFxDOiVRJMDKpYXnTTO
kOVT5rjFKbV+dDzz7Wqv6nnw9ws9N2T+14j8/BhqVbQEyBbk8zIN5WQtUGNzrSloyZvAJA4Er4qC
z4V4aAldHH2qkhKp6sE/qt3a1ptXU77Nzr8vnYYpIV3K2gwRH8LJcju5GxKO/Y32+pm5+jMM6VBU
DTJWfYxh9MUbSW8t75/r35d7p/7rUv8akIEuZQbsKG+V4pSR6kBBgZWZIoIS2mNRa6E15ZFD9JuM
qE4A0ooosZGgNNf0a5a97s9vkE5Lx+g7kJgT3Cz10U7AbkqeR2utS2nRIYCrQNEHFbOLzlYSK6KB
EjL6LAjSrsgMGVbzmRPgzMR8kJ5FUGae6XhlINxQkW2cJmQ9HahgfupFdmZFOmecNBk6NmAg3lgH
TVkEAxiZ42lz3THWpkvybz3mFtEh+3OyRIhjf/xMaIZa8r/LITm2J5quJTZweuX0knk5cto3XvUl
S1b2z9LddWZGbqkq3QKPFAfDyJCbmyrdFzFI9/S3yfhE/HVuSPJhlH8AAjUxnsYgWA2KHhnl5/Ul
Wdwmf6bMki5ISgAxbhnG0mgsGjJc9g0Ni9RdgTgumwHjBkJ09H3IeO8CZgp9RJyuVXcCrcy5/kWj
D9eHsrwsf2xIl7GdjZ1BRF2eBsAN0u5OUZwgznlkjmvdbst+/MfSPNqzPUk7O2Y8wWiIeAX+6aUT
SLJfH8yaCWnbx47XcKWHiYqLEa2H7LGDEMB1G/N2uLhuwLH7v0WRtmOpcS83bdioC+c5bk6GM0aT
+Ypyz0DNwEuTwBg/8eQEz+Z/yNJn7P/HmeO9YHob44azSdTr0J/b5r+vD2rZ0/5YkBw6VgVtIbeK
pHMRTb+SZtNNK6HGkp/pqFIACQCc2IXgNmDBcZXp2JWZtiVV7gNe7pVRnK9RtS3bQasP+PjQPim/
vpg3xp5duhgJanR9XwSdPfgVv2V0JdWw5GtoJvvXkOQHtal0vcVsHMvqbeOAjp3/JVH6e0BwbkE6
mCeOt+lYwYJn3Uwcr4lPHC9n35cfYaRRR73U8f3O+anqL0Z9aIaVzTJPgrxZzk1InqtTDfLAc4cr
ATFwgdxp7d22uMR65RUPj6Duf13348VFQWcwSuE6iD7kDJNAhQwkbgSn2fBi9bZvlt+vG1gKNmd2
AXT7zOo4cjuZN0AFtfCK6lRqIAm2tkPyIxmysPfeymotTlqcPHQQ6A7yJqCMkd4Y46i5WWoh4as7
h7QNLeorP+Kt8UPXP+PKZ4bmWT07mQ2asjHVYchtfAR9k4iuT9riQID8mt9kmnahTosaYC28yi5O
mlGFxIBaDTuV5Rt3xkAZd0ry9bq5RSeYuTjQTAACcUe6aNAhkWlV6eHJj6py/OzkK0626ANn35du
maywDUrKOUhGfVQJEPdN3iarj+wvBWf+cwCcGZLiS7MfjZxaGEhFuV/Fj6pSgph6pT60dPSD1evf
2ZoX72zxdeqCws2BkYY3z8PQ3uccHEja2itw6drEc9kDQxwUP8CV+tEM0StVq40CFSKebjIU86tf
qiiAFoBeLUAgrVVGPCOfuXTOjMorpQJ2oQ64OEv2kPAi5HHIjDJstc9kmRCiASOM94yGf38cXeN5
AxlmD++0e6tF6XlL+5VNunixAbI1A8ZnzgvJGSazqzqmaqD0RvmJeLdN3fm0OLrul0/snjM7kj+A
fxHhX8WLE1OCF0gVfObrf0oAkhuoMSe9G/f4eq3dTib/orh8Jf5fcmjEGWgZwkwBnC5dm+BuQKe0
I1DEgkpVbv0wWsNHzfPvxwGYDTqH0XQ9U7d+XHDXaLndVogCXVI9qMzex265dv6b+IZ8eQL8iYtm
hoddtC7bcd9nOanzU+brYrvadbf0eXAjOx5+PcBJ8o7sigHAAFTrT5b3xeqP+soyLH1+fuDPiH3T
ucAxD4U7DH2JOgkY6IrJz9aSfGvfl/a2MrE8zWP4qZVvXEiSrTV7yN8HBSwocvDsAqDNAMGzFBLj
ftfaxB67u0RB07j7Vg1JdN2H5B0tW5AODQNC8a7Gpu4uG3cqu7e95+Y2s7bXjchMgZj/uV9v5vwB
qQBA5VIINkFhEaho2t3VowYavXjDSfxFM8ptnv0o4ic3SU85yMcR79woylfLeEW7V+L3RbZyFl/k
t+YfAoQHCrPazLIns6zkUO/WJjBl35HaeyhU70dXkt7PKDEhMpRC9M/eT6a5K9J469Tqm5FkiW9B
A3TlwStfRO8/A28osPHj91wAtyEpUKOFBz9Di4cNwLHboTWTsOPj88QStC5lKPu7VpH4hnDX0AHv
PGPnWxqbAepNwEKDA9gDx4i0GLFBcvBS9s2dQM/ylgx9ceO05V0jXA7dHbJVbOUriyv3jvH2BrTt
3xtj+G3GzS9t6p+HGB1N1CNPqksLn+iFek+0rtk0KKZEhI+POdP0MIf8ETr1RNhQZZ9Ywk+maVM5
4sbwxD3KmYHTgl2/p6jwTuW2t0FETMB2aHLvUAsoq1Pm/Aa4/tYatDTsqZcGbkw3gllbiobLIUPR
vq3jDVR0956OUqHaPxW6kwQKgEux1mfhdf+93IaI4HDnoZUW5KwX4p1eT4Thiry5a78W8Y0Rrzyt
JW+A6PEHwKrcHVNnscicCoBVNKlvIBHpd/kXZTzG8UmP1cCEBNMoVjogFuSXZpVLNHBgHywkxCuw
fJSODcCyB0QuJv87Lhnf0eqnCTLovsmGduuMFQs0F/PcZx5DqYc6gej7wa+bYgrVltUhjXsagmjI
DNOU5gcQfjYbz1wTz5POqP/MD1iLZrmVhRRUl6aQ/x5nQK87Plg5fEzQY2xloeexv3uOXpiaPeEs
ENXQypuhSJycascAC8WPBEIFZO0Uktzp3cjMnQiqZBxG0HL4aMThQo3HVpBjW+qBhV5T9Eb8lcNe
WJDvJTJZhIHw+Tj0p4FHqfv1//d9KQ7smixNchvfV38XaWitvdjXJkgK/7hqF13Z4PMlAY1hYLKV
DbfkUOcLIAVOdpuqauFq5Djahzbn284kQZY+5Ga+4k7zPJwdtf9ZB0Cu0YAP0nDghD+udElSVugu
IUeL3CnefsRp5vaaX2dHYq5BVBdtwaOg9wUEECLPj7aoMangBTQVDCq58xLop7EH1nHfq7RId1Yq
g4sziLhqZhLT7QsoOatz1QOEXTlW6RQhuxIxk7wklfJrjOuV4GHRFFru0eDkQQBavrLpUPclBbrp
WLQ0MOJbveWRHt/maBq+7tRrhua/n+390aLgnhQwpOc3FAKzebevrC6YnJWzV3obvDsFusJmkASE
KC7YexiweejzB9meUJI9K9I7FFd2LY9XlmhB0Abp2jM7kkOMPahjCO4uEFF6X5KM/hgpciu97kVG
Ie4UNKlXTrsBjmHTqeq2M4pv1+dzySGxbnib4IJBoV2OMyxgIhDeghclG/ySIRfOUKZWnnNQppVP
1229FyblnXZuTBpsZU9AB3ObHOPS7je5aeKVnTu/WOr2NwYZ6LZmnR0YNVUDxdAg51c28bTzmvn4
gkf5+tBV/oiescjhevWLJs6LohUHl9i4kUV7S2y98D2e67eWBuLhBvRpmy5XLH9QoS1cQXgtUMDf
gGCx88ICvA5+xsr40c4ysmdt4x0KDgoErygHH8K0HtAfLdk1KoLPAdow90mZegHhmnfwYjRbZVNz
ECCdDyFAn27HyXTR55mN+7o0q3tgO9qIlIBvuIVN7pos/2fq6aanyDT71lg0gZraw73StSxoMg4K
BB1cobxsu73egzwSkjsmR/dofkgF8CaJx42gImBzjfHsjiozLnbZQL9xpUtCRwWixLPFGygsGr+g
XDmSkqobIUzPH9ox2ZqigKSpMY3/WNQdw+vLerFVIMAIZn+Eqeh0gwy41KKTglkQGVTQuFjJrVd+
Vewgpz+vm7jwUsmE5KWU1E06Vmp8GtzML9pffdKHzoC02jcK9ojrthaHg7MZnH64FC6YghyIQxO1
a2MAtKFOXd7o/J+O/HPdxuJ4zmxIVw6DhpFloEng1E1KWPDB18a3qmF+OxwmY63QsTigWYMPzSHA
Ssv4SR2CPUAHp/FJ4VYY69/HQt/UKvnEtKGPDUK9cwICKa6PB7PBqVu46II+upqCYureyrZ4La9c
M0tDOTciPYRFTBOzS2GkKeLAVc23lk4/1CnZX1+eNTPS8ih0EEytZw4y95lnp0rcF2tkrssmPBU5
e6hx4Nb8OF0DYljo54K8bWBDGqAWudOmIQW9w9rqz7/1w5mLrYPHGrJc4KC7fEybBriIHRNMu/Z2
sr6W2kqZ4+I+nj9vg8gHYEIwycgtlGxUINPdKxgH9+7B/LKLqXFDeRKqo7mSF1icMjDWA8KEVNTF
exz5C2iqE3tGXb3ayS/i7JJp5TpeNAGhMRWQxZm0b963Z9FFAtLQLtEbsAFlW0JDU49iFn3Ct8D8
NTNMAHwrZ1nqWjMnCLcrx5alyZ7HzbS1h4lsy7Zee8LMEbi09NDembldbYR/Fx3uuTuNeldBtlTr
+VPmFZbfV/E3UdInnNi/G4HwE421a8nIRaug2YLgw6xiICc8SxBrCCvrtCPrkyhWt2k5+Vb9NSVR
LQ4iWWsVXzhKUfaaORuQt4J3SEtmuegSGipPPZLqn7iEzCwl/og0leEc6mntkLtIAsxAAQ8Y8ZmP
FVtK2rVE5dzu01I7ZqBZOTgGgl1Oh3zTaDVaVJQ04qVjRWaBwqWZOqtJoaX1RC4KWw1KMaBu+uid
U540Yxan2nHQukDVvzXNIwFu/Lp/vrfyyV6DYBDoNbzkL3Xd45QlHm017ejqD4nQ/X68QUnGRw4s
dcKYRCwD19zbdaMXpwiSKyj4oNwDl7nkua17tUxTxcVTePBN8bAJBn3lnFra2RCm0cGXB/6kC0UE
gyCy6ztERq5yGofvjP0u+pXwdumkPTch3xou5AlaTSjHHNBiwNnW6KzWvi8tv8lB+00tfF95mg7V
StFo8eNzVWrWHkEuSPLs+VLlhkdwuNKk90Xu3CluszJB2sUyz2EciAhscE2DUVCuTAnS6mDQRiRi
TsXo105SbnB4kRu3N0GgHI/gBHfH3Ae1OQuqIuWbUtWbbaamaWBpjP5UWaeFBsrqkSWyjPtK7a0B
mxaOkw8/UcpqGANojpo2R6Tp1T/rtO2iuucPDlCrom4CWvYryYflef8zJdK82+pE0FJL45NDk8h0
k4COP6/vrcURoRN8rq+g0C3DUHSWKjZLcEPb9gv31KArDhZU8QR79KaVx+TiYP68BHRpMPFo0kK4
I/giU/6cF+ZTrYyb66N5vx+l4wkETUDPzpSUIJOTdkFH8EjN89o6mlVWR5NT2eC9VJKI1p26K9TW
CPtCe85E0Qy+04h2O3RdGQjRtb/dxp3QGFlp9x5LGt9jDqoKqt1t9SZpXgej7Z7KphG+UfPsbqyR
70Y8qz/qtSg3WoxtofICVxrAUA9oS32deF3sJmfSA1XtB2TOAfRzoBWfh1VOq8hu1GSjiGyK2hqy
kz5E12PU/y3jSIRiP/WNkwa1xtb44xf22If5mf9+FsLEAEskrdlZR3ChoX69SarALvCQ8f4+GkPp
FGK82KGI9+W9nAM7V02N5h4td1dpB4Bl3GRlrReG8sGEtBcZ/LnIK5hQNN+YORduEr5Xfl13qEUj
uE5R9wKNKqb/43ylgmXZSAf36GZPprZL66DK4BprPY2z60tui+rpHzPz1jlblq5ORK/mMJNbRYjs
g2b8TsZwQi8I435Rv7rVSreGXEXDPap+sChtlFwH/2Fbde6R5F4gOjdwUugIEBp1XgVuh4PONwZy
Prr2NhVRb++vT+vCfQs8Av4B0sW8bH+aaidmupK7RxArHKbaPhDafhndNc2HpWjFRKeQAUw/5Hou
1LKShpuAV0JZLKurwJvAJND6SoKIU6l8O/mhZzelaflQhPzE8M7MSq/dIoOyazY27tGpvgzNFr2c
ILz7/5mQHJMKqtBe1NABi6ufBs/eBoAwp2It3bHk/+cTKDlmX7SVo8WYQGN6qfJdPSef1O1oRH8/
GuCE5vwQEhG6HF84FJJUjOvOEeLePtMfB/old82V2HVpLAbohFVIm2qXV52KY9xJJhC8m4MRldwL
DKEHrPjR0pXRmIuWQNsDkgc8O0Gg+nE7W5XRl6kaQ8WpLbrNlLpOwIQYno3Cg8qeTZtvjkmVDdFU
7ncTHTcWIfEuLWtvy9sC7cwYAES1FcW4GWlZ70vwtAW94aQRCB6zm7TJyxuboso4KqYeCN3gr5Zd
TYFdgykVAgNj2E+tvUlrF7SjgzqCgrGy0uaxG4T9G6wQ9WGycneDZBKIY5iJ8MJJrbDtiXubUIWH
lkubTVo5070mUrrnXoq7qe3pfccBgoT4UuWz1lbu0qZfo41beB++a9D/b+qkU90UjQK2GyxSPT6b
zdZsbxsQpPTtDRMPY7G57naL6wQEHJzOsmwksj+uU5VNo4173T4OKQrWxa6ofmCA/qg9Xrcz7xL5
eMdNOMsZIWt4kWNDJ3OTpq1pHwVAg4n23SvWntVLFmaBlpksG9TAcuWoANI25X3sHpOgQduFt/qQ
Xjqx0ZFmeygUodosd/kUpEeFrUpwYs+9DWGa7dS/JH94v5LOTcyrdXYJGl7GFHM20WoPWew7agB8
VPz3QSi6RvCChXoORNzkUpSVp9wUqQrtCutRIad0besvrDR0Aed6If53EfeMOsURN7RwXwM3DJhs
FL5yii0E7CCFQ1M62j4AupZTakPTOSnqlAQde0PAhuEXrtd9Be4+I0EYCdD6yh5ZsydtyG4o1L41
UepS8v7eaMxtGfe7WEdJg3g3VdetVNZk1PW7F5yPT3olNMSLDaXh5Eg61kDYWtMeSOL8Bla+3La8
8Ta0yRuwCsRVqDrNP4NSvhI0kuyEw61jZSTT8/W9u+T4oE82cIrjcsIW++iVqZq21jSBqd+CpKTy
G1QA0xqOfs2EdMkmSjs4hTqLAXh3hvaYd4+Vu1IuXzof5hreXIVBu4jsNeCwBIS2puRIp/p7qqRg
o3bo7vpMLT3ggfOFHhHqPZgruVroWHYrSttDnsYVmm8WfqLtgmywEwjRpzulqW7aHL5K0y3RICnL
vb2tdBGIcV7y3Nxe/zGLA54RznPBQbvIoI+loQ5GlaPWlWigoUrzl7Zdo9ZYWjfXRrii2jgSL1r7
lK6pY7PUsTXAFuFXrN7UvTmhl1v7xGsKTWYooAHyAqCtVENLuom5FJLsx84p7noNxDhZfm+LtReV
LnOFvG++c0NSJQ34Ae0/bS3eYNBDzVJ7o7s03+YjeUFBQmxUFApTpTHuJkOpN4IbZN/1A4sEsexN
CfYw9LzVbSi0AaRQDGBg9Iv+NFAL3ea8jm9K4fRhh5YzX9FJEUETyowSWmjQFfYGJKAbBbaY7b1a
Y+WccjTfh0lboZCKuG6bOyqNGO8bv+nyJqx12gZ5rZUog6I4W3rDcMjpRPfe/5H2Zc1x40yQv4gR
vEm8kuxDl0XJ8qF5YYxtCbzBAzx//Sa9u6NuCNEI6ZuI8Tx4gtUACkChKiuTk5kFnQ9BFS9hbgSw
ToeWysXZ1w2rrzm1yN7O1mU/tzOaRgenDrQZGok9+lkPBcOJTUFfdtRT0OIiK7l+8xcPAdQ4FYe5
y9CkZxgJSIlQlZ16rj/aHko0K9JRbl8EXqMvX/SEmleWs36r8H996Uc0KK3euh76yn723PLXWtje
3pw194aW+a0NLvISb60dqPKq+6z228M0zWVotVMdzI2lB3yl4y0YwsAzvJZLWPrUDvyBLo96ixgQ
RCxd2DV5EoGfCX+BOsyuTlECHcyUfXPqtIsGAxQ/g8vKA3Sh7FBj1hwC4sm/QDLQPdja4IJ8TadH
Z2ZzlHWQiXHH5okU/mSA8cUwd3jLV2Y4cRDTotqKwnjfoCRFM3rnFU0Wtdm8gpcOxdbSWl/axVsR
hRj6bmJmC/2hjoMlHGEsIDbDl7Fm+s6elzJarLTcmZU93vRTZkDIbhjxI5N/hs41vyX5aFyTzptI
uBTaCJAnNZyo1iyo2JTJN8KLOgDgmewrMrxWI8gFkJmvXumg/WtOXX23lgijOamzx2FBw24/TFMI
FI+Hl1jjQbWhIY8+2afG9ZR8nWufgNehcg+rwxP81sW7aWpniChtoc1CUMaP2LA6t0WdVXdVqq/h
ODQkWPqGR2ZdNd9S02vj1S/hjHCl+mrGrgn0adbxlM4QLBtQYfG0zkQdfvSMvZ7pIHzqime75K9e
11Vf/GGwQlTRzFe7pf5GMUkPoE+ebgm4MKOhs5v9DDLlqOQ1Orhsr78vW4iIaCZt9nXbj9dZXRYs
AMwBNOz9oEUeQoObHpxd16jwYqBzlUUgjnyZOnBsjlOaPWh5BiaTvqffTHcyeEDAMKuHlI76lceK
5VA1XRtY1EivjVwjRxN8zqG3pulVlRj+gfXGHDFjGndt09mAXvUglq+n9Cqz+uYwrq/jAG5K+G2P
mnBkQRZbEQdJDnhfh1Y9XoTQCYFc/fm97K1e0plrn8edvVvBJLi7fH9IzvazzwsnoT5oY6onXR5P
ZgI8ZP4l9/Ur09IV97LkBXJmxjwfRZKOPZ8oz+N+BRPoP022T5t9kiiCXpUVIYbJFqwWSdo8XrVr
p7nS7CfW71z947fU2ViEMMawU6/hBCsCvuygaZGstm97oghHZYkrWEFRHKuOlI4urDvrARMCOj2P
l8YosQNq/w/IOotrKHIvdwNDJhAbpoAWZmVXYT5UemTPJI8qWjDFeOUe+PZLBBchHdMoS/FLvCSy
lp2mK4aq+r7gGzxNUfTy9Dw2l50bLV102cMlgT30rlDM0fEuRa5WWK5pKjQzn7Bcc/9QFXfm8JgU
sZVdcaoKXySWbEwTKFDxMDFdUWJXh6LE5DKW3DPQAwRVM7RBX6d7/M+vLOG3bjf+uTw0ib9vVOB/
ue3hImL+ZaaD1dGuh/zxTI7Q/CgDBsJQ1iW4wE2VSJBkmTblmr9E9Kg7iOorbLF8Bi6x5D6lEQ7Q
RoVnln4fpeutiQT9bmLZZOhys84zIF0re9iZnfHQL8oWIclpt8nZ43mDXP17QmavLvyO9Jl7X5QH
PTvU+U6bPp7yPTOxrdnJ6x4Q0EJzFpgYGPpszMCkWlB/GHWMHLqHFwgiWx8dT57g0yXiPcNKszwm
QeNed7nicSpZCizwBpfdNOLgysIYTLxZlsLJ48oP3cj9MOQbvx6wJEiqocEG7ULChtd0Y2PMX3GA
Vn0weahBLU+XN4ZsAHhAALIOVA7GIMxPZWipmy4GyIVp2IH+cfj4kQWwxdv3Nz87WeTZaHiPbpUs
9n7k9n7WFD4kOUhAF76pX4GKCzhp4R5raAdhVRCwxY1DrjPyHYqt+TqH3EMxj//+xFSd2BKmCnGp
U5O1z+J5v9hfdf3x8uelQ0EuGpcYcmrv8lCzr/m+u7A8HkvvAQhV/GlnbI+0EfikFauisiW4bVZb
bjPhqRFbUE4MZ5r/XEcdSEnulqEJCSHITNg/Lg9PcqCgV28DMG3v4ndoLE1fqMWXPI/TOjvoye2S
sesseb5sRObNWyJMB42ZCTNCKJB41qKPuNxjm3wBu1CpQnlv8yKkbdGZ6SNju2kfv5PrNUlm5cin
5HHSecGMtxAHV3Uy7RKigJ+oDAkb3x8z3y8bbHzL+OP7P2vNDpLuyWEKNIHED87GI2yfqu6MOqsR
UGTrPwwY46b3ggps5w596M1/L6+NxAHObAnbR/ObtCgMM4+HJgZ/ztjE2XT4hAlAcP82S2xY/PPD
xk5TbpsNlr/IfnJ7lyNK0hVuLF0YwIIgFK1DhUHss3OWyq0R1WKXFuViBWmVp0+plaePbZ/pUWs1
uqKsJ3Hps6BMOEDtejX6tR3h0toLgL9rrVgW1feFo6CrNBfCtnhvkK5GFtW2i7DA2/Lywmwp2nf7
BvckTnpclyjqnS/MMmpQPkfbX1yVeOnPYar9Wodkt7XN9BTqBtWf/sMasQSkcNipxqbvABFX4Sho
wA1BUVUp4nIEDdhDbceXhySbNyAZ0KkNCV0kfYR12eiA67UgRWxD/+d+LRRNzjI/A6AODH1gBHqP
r2r6tCVQRijjzvnXZuG0J+beTZ4uj+F9NwkmCZgYhJKgTHxfAC2LKTHbBVY2reHu65xHbn5TUvQB
RhpAFBNfg0ULuaVi1pNO3sakCipl8r785W4/pphW2EUTxtPUKaIC2ec9FNX+bw8mlL/O3S0pa+ht
dBPYLKEVm++z7NfleZN8H8BOH6+k7a33XimLOnz1rSyLk+HRfm5bBRRD9XlhtwCpVk85wefBc5/b
WZTOKpIByVl8OgAxL8+qmhtTCY1pN7Gv+07/Ok8oADid6kEstWOBZQAd2lsDm3C4mFbZ9LVdZbHe
d1Hvv3BkLT+BjAcs/s3GdsedRJhVPnrQ4UAIyGcIoI5o2M8a1Bg+HuijbAYg71+NGhABn1tpOjeb
cPFncdsit6Q96UxRK5FseAT7260CdnEEtMKiUy+1aZlYWeyAjY8mrwVv97Z206Hf57Lzygxh54Fa
AmBvHDHCfOUOb9lgOFlc0fvUetWGVz5Ds2pRlSVVdoTL2Ow8YB5WDMgyftXlNct+d2PkcZX4sGyz
bPBqRHuIKt+9APSho5W94oExmUuUkDRgleo9Lx0JKGaAQMVT710pfTXKTneLJY0haU4DV2+Ofl5/
szztqDVrcHl1ZDtmExT7/7aEiMxc2qzoEILh2jJJQFoKjYhFg6Sgk6jIk2SJMzS+gzwJfOC4ZcQK
vlbmlDvpCKV5JMgI8i8QIX/xe+3arFnkpOmr2eu7Gcc3SC7Jbkz0l8JOFOGNdLwnv2Gb+5PdW3OA
OxYf44XYjAuqS3/XZ/UDctyfyA6fDVZw+7VfczCq6DjyfPe25MjLrL3/QSXNrVqG3ntcasBEbFzK
wurVfVnxldtp3A1hHwJDd9k5pL5+8vnt708my3OXmdLEhSP6kYHH+ieuNQM5EhTbEeFCPu/88wYZ
Ot2k0PGuZlC36052C8o7TTEG6WY6MSKMYai71pimIY31Nrasf1PXOphmFRrm18tzJXUs5Bc3WMdW
9hHsMLAyOf1mh3hXCz+g+IB6hgoMJ1sQNMpgpdFigWqsYMQDxVXN2wJ3j/UKjBXVFVGgbBAoIYCk
AjAYqGcItw7EE5q+zH0seL2D+hZhu1J1CkiHcGJCWPS0rtaSlzBB2h1ES73o48sAAJ/3N8zDrSZs
O9SqwAyzIP/WQAuqcoxg4buKKaoZkucFWPnejAhXDdPLIZ9c5BaQuHZ6UPOCcOZWa45F+e/Q/uKj
Ij6Tr8qbue3nnGxDXrQ9zSnMMf0pSTMwbIBDSVEGki/LfzbETEbN5qrQgRGLS/eq8A6aYlkUMyZG
G5W21j4bsSyzg1K7Nh+XbD62+rDzy+Gut6vHbrL3KCgrNv+2EMI78HShROqjpkX7Wj8XMKv9Q60h
yJOYmHFeT4e5bwM0Zf1PzmcKvk2mZXD1CpNIF+3ANMis242ZIKYeFNGhwiPMbTVPPGIakhn3Jwy5
7E+SPrg+asbz8fJgZAfniZOLODWPmkbXGSBV6uguy45tc0faoFVB7qR+h2Bqg6uB4FDsGctplrne
jCykVmWHpMgj/onOIQhXvlkQbnxDs1AfBxo29lgTTM/ozFWEUKohCEeOu3SF72twMl7c18eRfuJi
QbzpAtC0xeqOsNYQpUd11tUQcEIyJ5sf2uVHnXw8L4c5erOx+duJP9GyqjhUc7LYICysx5fVeeqH
vb7ibf562au2yXi3I08sCatheT2k9RhFBnDa8bULGrAfmOBozAFk6NN1f9mafGnexiUsDcm5a9Ee
c6d5R9cI5kxxvmy/9tJohIsAbRhOaWg+UvTGbZ788vPvrPCDsfh9eRhSMw4wczjM0LMg8qe2w+C3
3jqjDlsRiGaxG5ZBaURbw7ywFek5qSmQaG4ZEXQriBUg2tLW8UaSxWvlAt25mPw2c9fhYA/1FPvV
pArPpCuEnAbERoAafldbLBi3cx3YsthPV45csDaB6laVRpcaQYIeL110b77T0ZlLZGdQNctiu/2V
JzWqfopIVnoenxgQ/AB9nczNOzODKJB3ZD66PYj71Unp7rIfyMeB7IOBwgYywsL9AkHKDhQvOGny
aa8D/VN/PI+F0O/t+5v9k2Ogy1abLQmuleJ7C6iNihtH+vPBLQoVEBPJUjEr26cez7q+AnCi+GHz
AyKzT0zPyfeF6HUGIqfgGnLlxRrS8QHj+N++L0y/OfeN66dtHvtTRKqd6rUl3Xo+egHA84SuJDFR
sjqjx8BShMz4+sd0lnCugaZ2f9SrrpgnqbdiofGOgAIfzpPzZSa9RRu8AXAjGi4YLYEOK4zQmabo
8nTJxgP45CbKgrvLE2EDzTBPSVFNKPV6/la4qsCLszrR0JuKC1iUOvz7DAazJco9oEtFH4UQIFt5
05h0xqHVpeMhTeonrUfn+6jlIBc0AAxkbR4W6RjV6WEqoTVPFijyendFMh/AYXfwVFxzMkeHUvuW
V9uIIsVol1IUO2sfNZRlOj7zSRGYqb4uuLlVt904JrgN+E9riSxVg73MO05/vODl9qI1HS2WPLbS
fd1HS31v8eePe8bGGAikB+qm6Kc/d0BwRFbT1CLcIIUdNE/eDdjt506VENwOXfFyBg0CcfCqAXBZ
RJwXTJ8597CfEloEg/OFg5CjOE7ssSGQESw/0QCzsX78Z064Azq3mxcw2uWxkX3D29Pgj5cnbZuU
d8OBHAeKgBZyMmIBCBreLihGfRqvunVvDdMSpQmSqD1EGhpuRwRlTpoMz8Oo8jdZyAbWNBxM2MRI
b2wOc3IrTJqu5cQAnSFu1301zZHFzP1sekfT5F+7iShOJ5U54XRazWr2mxrmUjRCNdO8L1wtApQk
hOb1PUDonzilQOyAviLwcgLTse22k9EVY5Ml45qlyOfmz61VoLmiAAhCg6p3rTAl21nApkAvEpJn
OKkEt8+0bnL42KcxVDDH9gBSLsBkLzuJwoSog6U3YG3lHlJqTf1ssO89/T2TP5dNbBMi+uFWvSPo
9EKfhXjY8sKpHEJR/1jam6L/mZLvl78vGwJQZi5Cte3JYwox+5ylFfWdrIjrFk8De76xjcfGV3VO
yEYB5IZuI1PnGKhNnC87vAwJIr8oIN30q6Y/5+VweRSq7wunaN1oOfwV5WC72wNZW3SKPLbscj39
/Zv9E7ctfch4QQW+iHvyFcB7PX3V9d9uoXgXqkaxrdWJFXTQ+5SndRFDGG65dbhiELIT+nQQwlan
YEuugAjCIPjtpGVBm7+UDM0Pww3qHY2meqir5kzwLG1pRs/kMDcP4VQELHl0loMyo6GyItwDUL1Z
jIRvnmX3Qd4/pzbUa9nBK77/bx4mnCauN6Rd1mM0fvParTVIhZ4vGxAJt/+GVSfLIx4mtb4B61lZ
xIVHjny8KciNllxpyTeW/cn1ORzrR979tsjVYOwtQ7seVZtIMZUip7HhZSsHN3oRJ9D4nSOaHukK
poury+OUOrmPkBsdvyBnFvW80tIztclkgB47BxsYV8XnZfcZOEf/+7xQaK160rUm+hli9Pbmzr54
6YpdYhwylSzZ+2EAiv6XXR/wU1DkCP6QQs2pGldgXvCmDmwkN0dFmP1+NUCXALQZFDbAOopX4vlh
gPNm9lKflzF65YMp+wnumU6/nkuusPP+AoDuDdiWYAjg8HfRIVtylOg8gDWa5nlcHjvr2nQUB4/M
hG2jqXID6yDtKJyeNtoEJr0bs7jWONrmIHuuyATLFuPUgHBwTvZSW6yGAVbxACBHrizcSiwgYQKG
GQBpoWwqrkZu+CN0x6oqvlmab930dHlPSCYIuFAUS4BzxStRZIFDWnYiraZhrcs+4FBrGSF+QGpV
kfT9BQCHAsegi7QMCNnEao1LW3ctnLQEuu2hSnboVHoos4cZgXrVX9v8w+/3c2vCyazVbud0PqwV
R+dLpmJQkSyI5W7cVChp4lmtC7fLbJJqbmnWxBrkyudHXykPqjIg/Hy0/6GJgcOAn0NEPZqH3eU1
l+zvswEIB0itzZ6+Nvh+3fycnesJimPzde58/bgVD5XLLSGw0SMJOyPLZ94Slrcx4pbmOFpXHT0W
zfGyEdlU4dmNxlv8gQBPWIumMxKDZF4TO79b8t02v13+vGR34Oe/fV5YiWHKdDYbbhM35RiyPqyG
yE/W8BNGIO1g+8Aaoc1MABR6nrZmjZ03sTdcdymBBByUpRdFgCcdCTgYTX2rmOIFdH6mMy/LtJSZ
LPa6ZT4WWTk+21k+fLOnlkSXxyNbE9Bwmi56fdCrIoLkqqZ1nDwrmpgVN7GpfbgiBmTJydeFgVTu
WrpOga9z57rLmsDSm6BTyRfKdghgZcDgobccfD7CDimMMmWQgcMQ6Iz2jqtlgaDV47AqFkUyU6jt
Y45w+gJYLurnOtqSeB54b2Jbf4A05weFKBDWATJy8nkhINFw8Wp9ic8n2B9NPH38+gZ4ALlFdPtD
c0ZMF4BWzPPa2WLxqKFVtUUvl4NCYkRWgysiK4nzboctaI7QagNTQkDi6HnlWPnKYvgc5FeswBiz
cAKx0mXH3Vb1/MG7QWzezGzLdfIIShCFjokFM0Xzve1mtC+QwHTuE/1G02JL4+G0/L5sUTowslUr
8MC2QRJybrHt65rT1cbSz1UwW9HC7rVKcQ5LnezEhjB5fMQZVm02su4PGOsj7r9cHoRks2zZMGB7
9E0sTfQDX3PropxWGpvN7bo+avUAKTF21KdesT6ykZwaEra+B7laDVA9sDaGWYFG71kV+EqWA7pV
G7GpC94WxBDnyzF6ZQMKho2b03zWvT23rmwVFEoyWQ72JDrHUOF9zwMENvYZT9NRuzfJVzsHk7z7
i3ttsE67y4simaszO8JcgayAVEMPO7Y7Bax8blX0we9fO4ioITGDmJFsBOXC1VjTbAEKCqozkNTB
TvHDhppB3xshMH6B1X0cXHpuTjiRUT1MiroBLWhR/OicO5Ls+vRQ29HlWZOwuG3vBNSsNiAByI0E
D+Cst/XWTMGHbkB9oAP3QrU3IL7Bm2+z99MDgr2on5Jm/rhnwyyCyY3FEKBFYY8WAP0gvdvQGKwH
1fOsUv2WOsPJ57e/PznYVnOoSEsKcIkWfZiZG5GD4oTeVls4Os8GsO2sEwu9oxeEdOCrRrN3Gbns
oGU/dGhyNTuVQKJ0jzpo+UAzPmoKIsIcUUyRlxmY18tKfzQ0kl6BXbq/MupPFEnhCyeWhMPZ8hgI
FjaJFL8DQSEUQBWRjHRVcNA44IYC0ZX4JrJAeT04EzoJut/6fMhUuoWyicKTEQloaF+9pxBfpo6l
dgFg+UzHZ87ZrrDIDTz/4zEMruQ3M8I5wKvJ5uu44dc18xl60l+X4TO7AwAlHbckglfQrZ47V+I5
fTfUPIspu1m643y4vOllJ5lJEHwjOEayQwz2+sHKGbOcNK69jTvbjLqcRDm7Zml2ZViK21i6Km/G
xO4hW2cNqZkHlOpa7FLq/ID4SDBO9svlMcl8Cyl1qEkaCJY98XQGs47BSg9mRn79At2zz3wd80UA
8d4IS88XxKeNBU4OoJEXN+rHO6VUpWySrI3M9f99X7i8zJnXeHcBUm3zR+J1BzBKhaDbURy6KivC
27Gmjt/aOkbhsKe9lv5wPYUBmWNBacA1wVSFPu53ZSA9G8eeYWt4JnhKOtAdJ9Uj1+ernGi7VMtV
SRbZooMJzkEmB2k1RErnyzLVpLG8BPsE4VrwZcBT8vKyy8YD/TF8Gfx/3ruCkF7ppZ2hHTGe+bU7
3vmgwEb3KImyP5ftyBYGh+IWiG+XiljPdYa1tAezhR2/ygN3SI+m1tz5jkqWQDpfm74zclLIUYh6
Wxpo7Lq5xXw1t8XoBxnUty8PRG4A3Hngz8HRJUoCMDJWoA6Z0XrTpTvf3Y25SopCFk4iQbE1dWyP
CBEotGZ+7i3+jLOr06J8SoLBfhimNAJ5jmIsckuI9dA3iOBYxPTQ3vB7ny+I96Df41XBGBRgGprd
8PKUqcyY5z682mVBfQ9m6IS6A7BPLaDdrO8P/vz9siXJaw9VALy68UwGcEVE4TQgPjTnlW8BbMCt
ozPtbeMWnevugBd/mHSK217SEolg4sSecIuxBJIeYFKi8YJAuQZQxer2YMGAPua+BOtolAHmxz6R
YTgzKoTNutumeQooZmyVYVNGWqPwCtlW9SBOtLHFucjwCkeOARpNy2AgWifkLhuXqG5vUr/9H41s
PnMSXI764uYluIvitX0avQ7yU1feonr8y/Yq0ohAJ6MrGh2YwkxBz3OeCg+PS+Y+8/FxsY+X3U06
U8RDHxlyDJA2EBx7IJbJCESy4sHK7od5udpwliPkHy6bkfReIYWh44iGyg6eZ64wWdpitj7oLGGn
0fqA8uSatsne0op4deZwWbZqnh2ycQigZBAOyRS55cepSc9/g3Czumbm5Mxp01gje1+/WUZVgVd2
E50OUthLqe1kpLMwyHG6ydmzZtd7b3UjCDQEtq7wPplj+IaOxwb8GyGi8CQc5sZrpsRDmM6Pa3Hl
KWIpmV+g9w/CnuBcew9p225bH7ktGtdG9TDN7p1mTg89miUu+4V0FHgJgDxSR5ZLbMlrV4TlBkCH
aGZd+n2Ra96r2TmZ6qUpO1RB74m3GfK+7/Px0HOYQZaEWLqzEbIx41A3V6RMAwpmztSZIod9HRxV
nCW7M06NCt6gcbPiJjfS2N8oH+sU8L/nNk3CVFf5gmyxkOnaBohjAgDj85Oor5IaPFwA9kw+21S2
e+hlZmFGht8fX60TO0QoCaCfdx2sET1mULKI6GxEqYrqSXodEdAkIZVugOdTrJw4hjYnZr+m8ay7
N83afE0q/74etEAfaQxGoCdQ3QIr6sZFMURa3u4uj1A6k8h8I3jBpgJo73wmdX9cEr1ItjVLv6D2
GI8JPSS+9ZkLCqTX3oZCRIFFPA7BdjIDAztBLblZUOZ6nfmL16gSk5LBwKtBcgTM10bcIAyG5XS0
za5EV4UJQVVHu1r76aAV89XlOZP4Ocy4LpS0EJyA8OJ8ziiYGyvLxJxls4di9gzWOzek2gMd/lw2
JB0PSAg2HgV7K82fGxqbdMoYR3e92eVXdLQO3HBCs3c/3IoGXBlI06CwDugmWl7OzVSGDQ4ncGjF
mn+k6UFVmpeO4u3zIpWtmc45Nxc8vxoNbKkLD3zv92gaiutBZUW4HmrgW2lWgFOhd3pEJiTQkABb
alUMJMtMghUEfN9QFwNUQuSH0TrwgM7Iusb58INo5b4dk7C0myiHXvoITmCj+GqYbWBnD5d9QXLV
ntkV4hbKyOQ4HIvkoJEuZSl4U78l7KpeQcOaqq4PyS0FgCceGBt3x3vI4TLOq9aOk3aPcs8/ZVWH
fTZ9+/h4AHBFhxX+RCO1sIkG7k6ma0O8yuA/u6Hb6QC8kV/AlUdaqWiylexXD+1o24sZCTJP3K+t
1zFgw1sKthBE+T7UjpLdOqDDbv1ECXk7RF2APsEchP66851kUxu5eIZURrX0u2I1jgPANKR1dpfn
7m8eWkjzntkRbtra5UPDqAXU6aLdJZoTQtx9P+v9IWsfQSh3sIwytJMhHNHghbLTsfebcGaqNoDt
XLj0K4Rzg+dQLQWJLW5HbgU2Z2FVoGI+3xTrD5JMQaGD/Gd9vDz0bWQXbIrYsbw3KkCuENh4bo9M
wRfq5+E88LuhMw8Om2KXKxKFkq3gIcoAwSAOx/c8PVOdt7xu0D4ND4uKpo961QNYYUEc0tDm1mhx
gmAmuwOIOXD5yyfmDLAGwNTAXY6Xz7lXLoXVTMjy0NiowSEcLZCsMiJSPLXTYfoE0AvFgDdb22BP
3ojNRCDOZkGYN1l21Lrxyq/2rMh0S05CmEA6FTKWCCbE2tBsovSQEgfP0OnGyPdlcQfCDvveUxWh
pOtyYkeYNm0wqJ1sZU6LPKwNZGN+XV4W1TiEqYIUOgP9EL7fZTvPPHZuCLr68YV8nEJx6/nAvxu0
DEUt4WZstU6DzGeFl43r0aO/JN+b2f6WjTYPpoXbVzk4bRWXsWxoeOJA2Q9XJBZLMDnptd94MwJY
4tT0C2266rqjmrMDWXsb5uNK9mQq2Ovl+ZREAB7uEwJaKHBFvouWut42e6hqwSjkgJvuF0qLvxKq
uEukRpBAQiofMTv+OPfv3oCCFqjMKQiPfnGiBfn8DeyKiumTeR4oCLe+NCS/cG2dG3Hqmbv9gudN
kvfB7DSB6v0kXR88aDcqSoTJYhBT+16vAWCYxizw5puM3NgtKi0/Ph5XIssCsCHEGAAWEd8WHkNb
BstrvC3057y7TtuPNxwhGfBmQCQEx2FjT6teIf3g/sm8Ha1CqwDPTWCW4exEl71LuiY4PFFox4jA
13G+JkNR9mTgFC9q7Vrb+f7V5c/L/Apd2jjfUf96X/ziIDUa6tbX7lsXzDhLg34YsBDeDlOiapuS
RUMnlsTKF2jtLE4ZKvhby97aP4wVD6H1GZTOx9Gf0KuBshc6gAHXEF8vfNETd1xwFfgUCnqQxfFv
0tWoFXGxLCA4sSLenpVTkqHa8jaeXz6b1viFDc7RtJ2vtPCPiD1DUvz5+FK5KCZtSSgfTyZhd7Ym
b7vF3SS0+KFKeUDN0LIVcydbJHTRIXNooSryjuDOXVkBoBfwD+awBob+pTIQT3l94Bu7y4ORGUIV
AXUR1MfeS0KPWjnlM4OhxGmuE0aTILW1A/jWI8rWTxTGcG1vqQ44BTS7hcOTEncE8wHaRplhhhDT
9FS045JNemZgG+1J9EHQvuCMOprbJwe6BlArGD9xDMACKLUgKeVBXUfICK0NTTRGbXS+5hB+0OtA
4VyS9QBMAGi+TUsOrbzCCKizcu6PG449XcqAY4sy0ws9Or50/b+Xl172lAWocnsZwZ1RQRbi92rN
iyFxUUdMxuTW79iL0w5hCn0WNDseKV3jscuvSWPvOBtVz3XJ2+HUtngKueWc2ZTB9opyizXfVsD5
TfoN16Zd7Ty3XRZak+KkkDkH7jwUR9DqtmVgz52jRA6E0BKp1zaDtstymPU8vDyjkkMc/M7wDaTd
MadioN3XE5lJ0qFTz3PChdDAnpyoJKp6qdQMmjU2gXNEO2IOGTXBOdOLFWkuy702BiP0/eSY2kQR
Z8vmC9ULZNw3fXND3K0AaLhM25i9Le/YU8ihKKIcycmNuw4Y6L+Jp3fPkqodmx5eiYJIUYVOe0jG
I3jCRtcPGIhjKsdTrI4k6PGRFMT7HO85NEILW9eq2l7va6vAc5WFS16gog3uFfPopfTYebvLriDd
XOgV2TrSUZZ7R4fNeNK1OWmLWGc00CDmmJYkSEcDx9IUmFCIIQPEv14qR/U8+tvsLjyRN9zkluyA
hjr+OPdzJCW9tDfRQwismXcD0FMZpF1n3/BynkFuqFeRazU+ylGMhQnyi5BfGopgdKbl2ncrEM+5
9W2SdXkX8NTLH0FJ0qPZ2SW7lvkvqbc018Nkz7sG8asiYJQVzRAnAvoL18ZrW4Ss64Y5LjX1CnQi
+beDkV0xHfgGZw0b0HHjrgrNVoNAJDWCvK2/dm4dmtAeu7xyst214c03yjcc9WLYUpv+4Ph9U+Dq
LZ6YvQBQZeOuYio0lSyJgy61/wyJkYtbsGYB1VgRty6ZA6ZnV32b3Xp4zrL7vhmPSMvedlMdzRC0
gvbdXnPKqx5inJeHK9vlgHIhM7/x26Fp7txb3LqlIziBKlAn8MOUasf0E1VIyAO8WTDPLXhzM6yD
BwslC3r9ZlDpvskWDGEYYlof/+Bpdv59q2utEnu+iodqve7KJx+cFNT8/Ylpgm/agLaDwEMk52oM
s6gsP6liZ9yYgKJSBbaRnYZQEvnPgHDxZ61tpU0BA4DC7Idy2E0L9KuwZV9RPLqeOr0KlkpLo8vD
ku04pDjQibnJHaJSKByKM4DQrZ+TEoT3LLRyElIXpFfFi5PVAfeu82RHRgjFl3uv/ZMBb3TZvGzp
Tq0LzjeUY+04iYeut+Y26ciusuje71WIjy0gFw9E6GtAiAaZZlDIbr/iJCoE+NKHbhCtkMjpA/Aq
HSFFfZWkLchKSvNqIgATb+V3279ezfFHvZg3/pzfsYG+XB6tLLbz/Q2ovXWn4nw+/x0cqvRDVdRw
1Badyjbpmp1GebMDIdsQpNRiiq0tmV3Qf28k9sBv4ZLd5uVk3FpdWbwnrEatuQ4BIAwz79EYnz48
KNwxSLuADQb/Ffv6iV5X8zLjFu9zoJ4AFgy4C1nxAeEx5IIv25KcVWe2hAGtxexUSeIXsVHtbRIU
Znj5+5I9iGGA6mNL9EK7V7g5rQHdfs6MfsXceswMZ5c0t7x8bcu7ofoHeskKa4YkBj41JwYkydAB
qZ3AnG8+GGCCbq8MMMqm5Z2jD0Ex32ULZMj+bfwhWJavnD4u8xzVUGef/h2T19rda+T18vil8/s2
fjFTaA3WOqLfuIzncb8+GOPV5c8rpvfvWXTij7YFubxOK0rwmmghWR+4DznDh5E90uR7qf9z2ZiE
owhh68lgBGfxaqMfXZLBGujCl/VnR2+a5R9de2n8mz7hgZbclKwPEm6GLL8v+RVqREFtKx4dsj14
+iu2KT8Zc2sghsLVXsZa/3VogpIGq4q/Q3KsYKBbXsrd6t7eNu0nJhbPhdJ4j1UrnGHnrNre0ctj
Qcx7QAiPlydVPpo3U8IGGaAP6egVTOnlTZX34QLtMBVXkSRMR8YDWE0U0VD1FjOswLE1We3gtG58
SIG6/5DJj5bbMuzp8+XByLwdjwF80EbXH8Dz5/NWzB4uNB9XX5nvGyhL7i5/XrYsp58Xwp7U5rwz
LYyjzY9ZGek+aFeBfDhctiJbEWCWcH3rW+uXWEaFUxBucRMRcxrp5dXUHduPc58iBXViQvCvkvRr
wxhMsMyOSnrHtgfFJ+TMYQXtC4Cxoy1LF1vw9NZd7MlA6E+CzLul5Seujg3YhZsXLzLkn84XW/Pz
Ab2wC4LtZgjmL+DUUbxmpQuBNwMAmHjKvuvCtIc+d1p9wrOBVhAj1MNyvLVdxWki86n/Q9qVLUeq
K9svIoJRwCtQo+3y1La7+4XokUkMAiSQvv4ufM/Zuwpzi+i+0S87wrEr0ZRKZa5cC/QAkAAEwyHB
1r0cBbOHuhmGkkJjietbCHs6GygWlfuihHpnT0T1fH13LdpDwAsgJl4GoOq4tCdsv7LbhpYPGQYj
kZnZifQzClXXrRhLF8MkEvJfM9NnnHmwqU3D8kdQK+SDezuUJPCS8kSLdFPZ7k0KOhc9LaIK6aHU
VUerMQ+iAl29Lb45ff6lN+mJZ82mscgdYd6nlW+bvMAseETnDrq10YgGis55tndKkZm6jOkDsr4/
COt7BI3ofOXQJDsmBTg/RGEXAdMlNPSM/JZ0bAc+bPE3C3/2FbNrxNBjZULvF75KJoH7qvQamtNd
0NkvfzVcPL2nRlis+uycpLgZG4s59MGS+Z0GAXadGjsrxX2ZVw1EodMTGe2n1pX3RVm9ELkWIyzu
OOiI/Mf+HHFHUwnulgT2/fHZGp8SK9BbKJat7Lilw4rCGi4YdzpLc6+Z1SVjvV1UGCULrf5UoZ9Z
z7bX53LNyMxvdjakhHWaVQ/C+V71e038UOaKV1u6KycOV9SJAWv5UGdlnfTdJCHlg4lyu85upeaH
Ohn3Gj2ylqyMZwmqCCjpv9ZmNxqY1EabVW754KZfUdpBu1QaIkkeCAvd5nkaJi3ohcujbd+huXZl
xZZcxLlt69JFNMxu9NKE7Zw7QWk/Cz8NQTAbEBy+Ln9BbW7Fny8l8C5GOztyLp7fetp65QOU67dj
B9JO/dkYqw3nj97UIs42hg2lGL4myb60bRxi+hO1kI725Fk6Q7R14lLVI12Cpg7POkr6zeBrUN2l
jYOEP/YMkiYTY8fldA6N2zUygcdlqn1Wjn9TVsax1wmqWaN7yOI1LMXi3jk3OI36zMV3YG2uBxCD
P/B2m7EAhLHKijpvlxUgQw2E+UjJvl/Dg06jmPvuKY04lTvRDz8vQFtE8QE8AgBba2Gxq83N9QO+
+PPAGkzXk2F+aMXxqZ10JkFbUQ02sLK5Y93+uoGlrTAhM9+zQkj2z1aJkt7vVQZMo3CeRH3Quqc4
X8l2Lo3h3QsC72cgNzG7evu6H3PPgsCFWd2U4s3NVpIvS+cWgcp0l7wrOM+C7HjMzDoVGEIFMrHa
c6KGa4/IjaDbQT1YrdiUqny6PmvvLRzzZT+3OfNTOQXrHMsAmwWR+5ZWRQgWnl1S62DCLTYFKHgT
ZLl5SSN0OG1rlm5jkkXIxiIHi2eGVz0wqsIMf/P6+rbs01tQkBwqp4kwmjDt05+5XWwyk9/0oEnT
ShZ5vD/UnX9jxe6B2WSjlyq6PqbFnWDBGxA8atEXM1smoLQV+HanlkJx4PXGrXfln3NRgzkCiU28
GOARgBi6PKHIrueOlzXo7uURkisaWTktiy7gzMC8dGqi8yoRgOg+EMcLHOsgQUDr9HRLtEfqbrru
sdd+tCA307212VvchP8ObZ54syC6hCYCIJC5Bg58COG5n5Lxoeke4roP6Rrr6OKROrM2235lPBAT
wn7Q3+rFc5/KSBTF2mtjMbtxPpmz+5CMACb6JYqZMSn2VUcC0TpBQdogy+wDAaceq9RnwB9ebJNt
89J7pA46jRwrTEdwBw7k9fr+XBvz9Pcz9y4K1Iu8qbbqZmCt7FFXUiv38eIJOJvV6e9nFuoxFujG
wKE2IF0k473qn6w1cPfaPpmdMtJrmelyrFxeizC2P0kQ1SX0IAuxLeofhr8S06xN2uym74readwY
B0LjNxZUMnK2kgNbKgXiTOPBCz6Y96r35aQlOWh9lY9lSUx0iraf4/wT3vF6fBqNx0qcPOdJU13A
ihfRvJWUBbTe2F0c2lYfULGr6Wej/t6P24qtlJaNaSY/uOizD5s5m0y6ZcIkPqwgJ1HnkQfIfNI+
6PJgdjJqLIDa6wduflfNT736Jtg2jX/n3aESX67v2//jHP13hkDoeDlD6PyvjIzC61FlhEwjpxHw
viAzqq2DuET1etCBqyex20gb+52Cup2NzwXv9N6I9SN4nX5e/6DFiYGglQNwHqr785eJkJAxayQa
iTvJA6s/oNVgP0AernNWLv7F83RmaDoLZ+dJDRyieiMacmxTHivUpbuqveGrEgFLRwpYSXSQg4QM
HAizYzvmWpymFPe/dJwQnXUdGcLGgcge5CiHLNnReK1BenFvnZucnWIl06RVLbw97USY8a3vfR2R
Au79xyLTw1FHn0aRRmP3ecy26BYKTW3ckOHU1Qi3/TUJhsVnBMS9HFArA2f1AUVh+Bo0MqeepEq9
yWYH7eqgHPa8uXdEFojmm91/HouH65toybGc25zNADFTaojJsTh+tm+CVKX76wYWV/VsUDPPVdVd
bKgCg3KGZoN2r7BqvvhEC1TXR4b9zJPddXtLzxWEkGB7t1DH+8BQ2nc8H12JXdQ22U6wMRpiB7WR
4Y5MbSOFuTK85fn7x9w8UrFMkXPbxA4C11gDbLlYGc7S2XNB7I7zDbQQ+EEuz15VgPHf1eF0TOB7
HbFz0AWcVdvrc7Z8Ds6szEIE7GWbc0AKHhqBwoN8sslNVRY7MNCM7XMlnuz8PjZvIXceuM2nBhy2
cfc09tuyPFz/kMXNcvYd02yfeRpwYZha3OM7hLotX/08FF2gW5vWuyXu2pjXZnbmbjqumxC6ha00
/abRR+H8hP/Mss+FbKAO+Mqch17uSP7VYzvhNsHUeAsN1uvjXQx0oayFFUaeGaD72cSrvlJaDXKk
B6t61PsXXXZh3u/z3Akc4ML8GIJyrh0Q8pivncslTAke9VOjE7Ac0OOdmfZUozIQ2aEBiQ5s09uG
99QL+TV3mjJAa/0vQhjd6KkRbx3S5wBK578zabbPPKu+D3m3lkRZXHrsciT00aoLmMHl0rvDCFrF
qWmttdsNS/SHFMKWGl5hWVtsaVtEXKy9/hZItA1Mwb82Z4cLXrj1GxcNeoBvngB02ojC3NCq3Xi6
3Gq9iOwyv+/K7tuYx3u9ziK4yqjps1thmdH1nbA2/NlqEE+Y1TC9BGzpBiDXDrNJ66+FgDHdDN5e
b96u21vc/WdDn500QxOVJky4Sb2D30d/OdRzfkuXfrtuZm1Ys0PmiXTQcz7Fre2+svyI8temhweL
WZjoqHFhr103OEWD82jxfEln95lTsR7M/vDHWVI9x6z6WY7jIY3roJIg/bUbO+SV2KBwsv8Lu0iC
65BpR7PR+0E/81yeZg0UgibIH6X8zqDdbaU3XyBwsClpcaNr1SErVOSKv+hX9PHENy3kliADMgc0
1S5wl0aF/mLTL/aZqg8MmL0eMJXGcVZmdnHHnJmalvpshHVq1LGd4rBYVG6EoT0ZikciL1dwPtMC
fVhAdLO4jo5Ozw91pHLsM5vpMFNUfdBlNyZQDOWmXQPYLN7bZ2Zm+6SS3Gw0H2bMuP9WaPbvvHZX
RrK4Fc9MTJHK+YRZSVwOCh4NVIt3qZXemg2ngSYdAWwbGgRp+6YKuaklZEOvb8alwcEwmptMsFgB
8HZpOQG7pxg6yAQ5bRFCtCOI2UpYsmTBt6fUD8CxH3sBhobnhrAB+HWrQ39q8v/nz8+8k99qOZIT
+Hmt/Cqzb/Eanmbx8yeyTUAg8NiYF0f7QcPnK0DK0Qh+ypL2EUdoJb5YOi4os/9jYjYE9LVRixsA
eNtelDlhKcJ0bZaWNti5iQ/LXPcZdziitj6+8cHq5TYC8tzyvpQ8NOziF67Rey1pw+u7a+mEQupy
KsKCahEUf5e7q05U0lapQj4pQ1ZO9RvL4q82TU4AN69M4kdTyJUDjobuCaC58O/SVAWtDhBHQ5UO
WxCQw+wrQyTSxe5jXXskuj6shVhsSswjzLYs8Miac0SxlpXKzyctJfBth0r9BPIgUDIPtHrXDW+6
0eAYIddDsk2urb1EFwcKvkSCQNCf1HsuB+ryXpl23EBYiQzoHwWEONSHxtohQmuNgIDPZs3ix/2J
0aKKDj07YPHMee1oHABVbkw86tmgvYAUGkq4BRI9K6mDxXFNHOmo06ILYN6eGA8qZpCMANmZhHop
d9oNNewj5f6tKdeI1T4eB4zozNbsxBGiKd9pcRcWbg5ufO2mKM1ISH/btHGUleVG79ljW4qVNs/F
IeLunXYMNIvm20YVpCFgekCDJLejthrRr5oMgZ/1x4JBv+/6Jl1aNeilEQcIXGTf5zkfFY+NU1fg
zTGbn74EgBIn3dVWYpmP3hGUSUg/vJMg6h96U8w2NljaIbHkSDUiqcVQeGNrfFBLRswJ0T5JWWAP
zm5H1+RysHsETLX3jE6LwCnXOAeW5urcwixgGQaniN2Jq0SBFqeqUb1H9JfF1ubPlwQSZcDNEvAP
f5BgS8wY7RAclUMVH5l2qEgwDised9E1nduY9uBZKAFyrkRve0S1ss6D0YfExGvZyojku5gPwWA+
xv1Jjl1g2J+uD26ao8toDBHE2eBmqwRaR4MqC8+S3Go3TWkHqf4lRcNpowqUMQUICNb2xfKq/Tud
s1XTeiNphQOLTeZ84mW7Y4JGOSjSVk7SQs7jcmizayx1O0CsJQyV5Y4ln/S8Cv16b5i/0/R7S4uI
0ZvBfkWHYmBbxxKU3DYXocUPbvp8fY6XHMjZHM9xLDUk4SCDhnKFq7dpoA/Ok1nxY9HSLWfm4bqt
lfX0Z/dMxhLPR20dWX7/ZMhbpPd9vQhi5DyJ+uKutb+u7VvfvNy3WScSu3bw/FP+fZH90s02SgG/
aKAemGi/4wocINUEq/9hDI/XB7pqevagziBvYprDNKss0us3wJSz5tfgPwgPN3r8xVJ3UN4IyED/
f+5gDpcw0KVTpBqG7PebUjw2xmHkK2ObDt2VQznvtmPZfw8loqLXwjYPSZvu8xQa2pxG3NVWTsqy
p/7nRPoz56P80YptDzMpjN/g7Q6k+Hx9rZYu7vMDMHMyXqo5ud/Cg2oWCVINzEg9iGpF1oOGIr3p
NO/E7f5h4GsQyYUU2OQC8IBGCg7jmwP2xrbOtZIiOrG8dFcYaaCMctcJEQ5VHapm25fbPjPDOJ/+
K7duvGGluLW4kiAJMEFCgYT/HFesDKNzxhI+yNdPYxyRuAhr+Uy0TxJ9a9cnednUVOFzpjbKOVqv
SvJGiAaPhQHccWbY11Gd7FISOWtljEUXAxLL/xiauzPbzfQxn8ABMThdjNemFsGEQSyTW9P+7dZP
14e1UDTBGp6Zm3k05pR54VST5KX/TCtA28oaKuUvpDnq1s/OvSvz/cBWXvaLHvvM5sytJTVa/msk
zsBD6+6Yd2syJ+j6O8dfCS0XT96ZnZkPk1aqp5AURiHbQRLwlY0/r0/e2lJN9s/CCjvH85iZGEc7
thvemIHF3I0r/EiCWaY16yhtUda+bnPxfj8b0/T3M5uJ9L2qgtj4g0P2KaTSaVha0XUTq3ti5rEq
ZnM9KzFvjlL3lZdFSeU8dlZ2BI9gVOI52ej6DlXwvTHKFduLvgzsSSiiT9ib+bOqQqesDvpF+LKq
C93qNgE0CFox6XOci60Xf6//XCUK+x8VPNAhowqMtrXL+QQE2kwBYMpAnWFs69L/NpR5hFTdr+tz
Om2FD3cOygVTEypEluZ1KPDy2cKr4Klo3oSD/61xV0ohawZm42iMWiiS4N7stfJtHCB+TpLv18ew
uN3PxjB9wtnW87R86MoKJhxHBlb25ClvlwgW1P2jkb/a41qIuegmzuzNtnpeuCrpaswZM5Fg+pQO
WjD423WN9cWpQzYObM4E5aB58iCNRZ81I4ggch5CYSn2dtfnbfHInv3+zN1pep9LSFYCE+WFyfAE
Yaq1oH9pBEi8TDHGRIkwJ4HqUpBk+tLFCDKyqVFj0bvoz8dwbmE2Bi41nhbSw60E4gofA7GtZofK
5nUrS5csmkZ1dKZ4aISZQyQVb9y8rzRcsqD7MFu+kcMXLekCZVth0a3E8suT9q+x6WPOtnONh3tu
djCGTvxtm91r3prq4KIFZALQCIvkzQfMeM8av6UeQeSX+0HJAfRrg+sTtmZhtixNRvuSjU728MlX
L7n7ev3Xlw4gYADgd0X93AfPweUMxS5oURPAYh+6oNb2cghRUx3X2hCWvAqYIk0kZVCC+dA6q2xB
oC4P6qqs/NWUcI5ZFoJxMShw4qsksPIVxMbiHvNQZUKyAc1c89Pus2TI3AH2JDZWzL42hh3m3ufa
sHeSfLk+gYvLgwz5pHQ4FWRmwVUNTLQzVsgEMeNzD8jPz+s/v7g+aHJGBh4yLtCOuFwfFlsapQV+
ngzORuvHSNku+M2zkA0rlpYWCZwFCPPNiYl3HukzFK5NriMiMIUTdkMe5tpdVd807TDVIU9pWvzF
xoZ8E5qpdRtSFXNmDS49wcB5ifRWFYmA6uH1mTMXB4QM3bu2w6S0czl1fk3juKzz4iGXXEeHAUXh
OlFIFVsOypvjoKImA9kcqq9vBnDtX0UFVoDUidmGKuhrl4lQIRTvjd3Q5cNGA/9agC7YBvQjcrjP
SDMEKkEHauwbP+1a1mhTa5oI/MhoJNL8EdViS4+oxr0voonVyg5f2nUojZJJ5mHCMM/uzSbvuUPA
0PugpdAR0SFOhv2xViNbutTOjUx789x7jlRjimIC4RlYkQcesqmD9Rcu+tzIzEVLt83A0wAjWlB5
23Gto3NxovDSAloOr60PVQOr8kF1n7YF6CxId9SZA3UPpeUrkdnSKbU98ExN2l0uUrWXM2XL1k6A
LUQ/pJ4fdaoFpag26CIKVGOvnJrFRQGbFTqUULgEydKlKdfrksFJnfxBtxu5HwmtQVMbu4HuNtn+
+gl6zz3NI1pg/0ACDnJmAlrhS1sWdUlBNRsNkj16dByFE1COrnXv2BUEF1Jv8ALPqkZA8GK+6VSM
7OrYeZ8x1V902VehLuw66kBNdHA1YWPvCBXoTmMhReq3J9xGbWTpGvhw+nb4TDMoq2ZtK4/oMW6D
BKXVH7HURQzep9a+Z7T/oguZ3vijKCNkPeyNRzM0M9rcu/NQpQlV6rkPJe77kMj6M3gcxqdWr9TO
sfhnZGe+SV0WT0aCRsgcSKMb6ZFi06M3B9xIePbI4rsuWbLrVT6RxQDkVUmF7Jc5Pou0zSH1y83b
0XXioNczJ4CYzwkc2WQ/1K4T9ENNA5eWWdAL+kX35dcUBCQhABZqmxav5fjJU481AIRgAdmBj0xu
i5ZDF6VSQRrnQzQAwAQN0E6A00iGdeKEcQ0BLdfwdo1flhHr0Ahp1RY6hm1kBGuL1mFn9t7RAxIs
ZChSbfOmZmsOYHZ4bNT6pn4ZQAWhtAnG53nogaPjq2aQp+RbY+09b3t9f80foe+/D05T9IECoIv7
c/b7prIqWrTaeOKO/mCZHGgGUCujIveEpCgQ3K3/YhfFsyaSY2+tUWbPDtK7cQIcLTgBTRcudObd
2GD1sVby4cQxhZV+au2vtmIrl9DMCMRqJ/U1CJahPIte6Tn4hNdU8ULgOa3A4GG2Zajst1qsXAZL
4c65kekiPPfTnJodTdIcuHQ9hBTzq0n9jSqhWzMkW5yZFQ+0gPKeBgWBXBM7A81aM3u0x1h72ucP
udmLoMri4cFPtfpQEz++qeEWQiOV48bVTP/G4Hr63DGU6sJGH4c7tPuSrcVyehyRftj1CbVWMk+T
AzxzWu/riiIjyraTeDaE9S5nwwM6j9O8lqe81Rq8x3Tow7R6i/PpmsMx7WvtrbDt5MkiJbuxwSW2
lr6ZnZr3NQe+CglL8C0g5TDz0A31CrAVEPpgyDd0ysUv10/NUlhz9vNzOC01UApRKX5eZkc2HgHd
dZ2taDZW9qPKVuZyaft6AM47cAB4qs1fB91Y62AVQoc8JfFD4iZ3BHTXnK7hppauT1SlgdACGBlH
ZRYD8LxODO73aJOesOwV+nvtKK2drcZXbrT3kunZ5nhfm3NLs61LoLmMWiSHJZLc53zQA66Zhxia
qI7MQqCUo6Kjgd8Ne8tVm8HvT6lpvZF0DC3Z7HtaRtpgRsOwFkAsTjSkPHDLwh8hKL7ctKmpd/EQ
D/ShdX/Y9lef/3LWNJSWvASI4P4xMfN3lWVI1uSSgk3/W989J/692Wzj4ikBk971Hbo2mNkkUxB6
pibDYBxbBn556Mepo3jFsy7vGYxmCrjQkjOLTTqVgVG16kCegjx2PIrQRcolcw+oFa5YmjmU/+yZ
fy3NHIpG9DaLa1hCk4cegr+jDfNMWUczzrNtbMGpZzXUZ5MGl7IuUQH989kEsocga4UqyIeAj1ho
VZQ+yx9GX4VUr6NMR/9l8XLdytIg310W2FInqejZBqRV3OR2i+RPZhM69d8On/CM/kE9VQdtb5P7
pORiZ+DNcUtI5ayMcWFvAmKN9wyoY5ClnS8maKgaUJCX01MN0HKn9G5VnB/iytmznLxVtra5PtoF
sihweSEFDV4qRB7eXP4qtkBu64tkBLINsnXFeEPSN801tnl3AghHi8tNl35mfhu47PdgD2GmH5v2
h2c94zEWYKugzTq7N7w1FsOPvh1BNoRw8P6enuDzYhfk/LQ0SWJ5qow3UTQbwj7LzAJg7Zfq7GPj
P12fho/TjumeIiAXW2vilr70OiMjhabZujw12dNQfmflFwq+79IoIt34dt3Ux/11YcqZPcZB1N3W
RCp5KsoYyJ+tn28KIJs994UnD0xGoOm7bvDjLYxDgz51pLXANYIy7+XYDKqZKZQt1Km0trmI0pWb
cfHn8YYAMy2KhR9SWg2VlpQOVac2oVFt/Lbi5+vfv1CdxwC8iboJdU/kSGaLQyE1h0SwJk98vLd7
aP2YB02+td6p6Led/VDav+jwKJ1+xXkvDuxfs+8x+1kw2SigEZoiVyfg64j/lP4Fjg9E3ICCARkJ
ECFEAy8XRmQOTZscXQNF34Y2u8myqUVyp7WvKxP4Hp1cXvaXlmb3ECGSp1mRozGnQnO0BdzB1hn0
71bSei8llEfBm1CTz63n5oeSNvahsEkTcfAKfq1i1X53XYbmZgefp49ut+3RZId+F0tuS717xSPc
OQEjBuaFrCAbwOndlyROfhbcdXiYKSf+oXxdggB67LYeZfyzlbmfcl6bYdORapc4tvhUGmM+bpLc
z+7b2jR/Z0Miuj3BO+EGTS/sRRMtCxtOoDc4xN5tVjbjEyvLFikorX9MPe01dQv/ERoe5cantb6j
ckRGKqmK9DQkpN2hzOwUAbQcrI1bNo0XiswTB9EVIMEmqYbXOwdqkppJEghAgHeWKNBTwTXIWCS2
tW26mN+U6dgccsPBk5wJdbTJkBzsGnddrvp0p2HDgOwebfodnpJbQZkZJb0ZPxgI91HLQf+TaUtc
H33XhaaVJX6Ax573eahK7T7NW8kCZ3DE98Eb6FFXW6/lv2O//WYD8T1k2l7lVuSCYeYpzUl70+ni
MdV6e1eNjB9yUo+btAbkCk0xOh7JTIaisfvQBZXTfSya9sRRgfzimJn2s0b7zDYbc/Fs+5p2o3ym
Qmn17ldGpppQ1pf3TivbXUFkjhU2lAwN6aRfW254jzViALBcZT8VCDa3nUKyEqTB2bZsWLcx/dTd
qsypQ9+NhyNKTVAEtMp4P6R+g/wAtBQAswHesTbH0DCK/IBGIYJfGUTYjuZ3XnsVyA6kipTjpRGC
zz7UKqBUwhc9M8JCG4snvXfLF1W33lNh1vldCl7foEaZ66ZyE+NexBTcH3FbAn8C8afGSJo3VnK+
kx51Qwr++51LY+fOsBJ0zaD9AiT4SNtIs4NWJiS70bXv9oHhUPdIncr6pktL+230iBX9HOQLBM21
h7Ys+EbUerXLuI7JHkrIdXhDvsELCwoOsu63rmaIyHQ6fiBxbRw1i7c7NwFPbRYj0aFJg4Wsi0Vo
5rm5IzZD4FR6zorf/xh8QmgLLETTsx7xxLwKW3DArQ1B0vupS7Uuu6NvNU/KGv844zeZQRoOxSUX
7n/mxaBxn7uicNJ71zBCgiPZkRcmkRIeVu7oBX98YWjmxFjBNAlNufSe+2852BYoQDDXHeWSBWfS
VIUGEEQS5slLyfyG1B5HPGOMgebo0CxYuVMWwhqgttGbCUVnxHFzIKuv/LrL9Sy7Vxq2madAOVQF
raYFyD1GoMMNzTXa7iWLIPgCiAcwYDQbzcLZUiLWzboGy0M99wbRgXurHF1tjIr5p7QhXhHotEuf
VW+uaRp8fJhc3jqze9uOtcZt2yK/Rz/j1vQ/s2znQzwh9n9cXzZ3IaTCXIJmBu3Q9qRxcHmRInGe
jEU1ZvejlZJvzHHzEnphTneMLcLhhJGC5nbsbVy9V3tEMgSb0/SjhrD26BqFH4xloUHp/ivqB6ED
+Z27sc3L0ORfGluHlrPbb3gG5olB9eohLfXhu9fBZZkk23b9YIZQCDJDpg/2fYV0xA4y2uMmH9CR
nvOyi1hL67s+7q0nVEfZTjNVvBUxlHFGUw0PGde0qOnom/S7dp85yHpqdu5GggtwB4MffZeXDf/O
e1ptS+L/kBXkLROGXI2rMj+s/di6kwwJ59b3tqbDuyddqmHj+R4DiLkg4plZBd1b2PWbtuh/l50F
WZ4WjB2W1PlO4MQiDNXaNCwpPNIIviOge3Q892NLBG6X9b/7zLADPRfDLu4giZUWEBRmtMvuS4M3
YdWl7HGo5FrVaukweubkU9A9giLc3K9kNdUcYaT3uIBqMPWhybICSd3K1sHOmAdG6MeG28bGhyCB
dblzzDhB+4RU6b05RJYA0+lG5REAHzn/C9dybmga7VkwGWe5pnCxwZC4j+0sqMqVZ8VSlIy8Kk45
ynzgeZi/W6vUkJCu1dJ7ZqlTKtMXygcB1vXht8qGxzh1UKcw79Dlc9ulw6+GjS/Xp/Kd0ns2l8jx
YSbt6TCiwn05ROhy5TbIMOOTq2qZBSkp/V2HdPeLY5ZWwCAGE5G+o3uROzLquMtu25J2m6EZoA47
svwLGB2MO6iRxxsKXc9QkSZ5qQ23jHyBHdBCe3gbx7q/b2NPbXF3/0ZDFbtjPu0OSZ80LZBbBt0W
DhNPFVXkMUWrU2h0VN4OKXqRTfRiRiRzxwiFHBQolF+MXyRW5TGWwn0ELWzyO269+lOiI8i9PjnT
Zp3NDZkSxGgxmIi35r1JXel1Ahiz7J5a7l0dp9B4ic1X6bKjX9FdksaP1+0t7obzy39WhytGVlaV
7uL0NG59S7J+vGVIOW4Gh5sbVTn5MUFWQAQIw/17qyf+DVepdkThPV5THVv6FjAJ6nhWg3Fsympc
bgwqRaF7sbJOpsHkLh8s86UEJ9WTa6ry4DNAkAiS9hBxIs02yXHGU5b5W1MZye/rs7LgUlD5BNQF
CdZ3ZsPLDzE8aQ0Jl9apofSYlfVxLau6ZAB9NlOzFHhzkb68NGCyqigSmbin6tZw7qu1Bt61n5+d
sHLQxqyzQCbTiyOle5Qer8/P9P/Pdumkn/TP508X+pmTqoVNDcDQ3BPyoZX4CR7wbk0X2pzSGx9s
gPAUx2Ai3Jjj0YENsw1ZZuTUuLSI0bKuuWAKyiBShi72wWUbF4T1j1OuSu5YBuQxyqLNUYsBveva
5AlykwEa8qxtIdz6MdcMfSNQTflWsEp+YRk8fWCyKYFtOGsIvcXZP/vy2eyAmTKnBTq4Tq77VBza
9s/wu0g+QTgdGwcYEGj9oFB/OflehcJ5bHPjxAsITOXdLV5ib3+0vpMJBw24gJogiWJ9ALZIqzak
L0v35KUmD/xeS1/1NB4QyAi+Ymo2WZMpgACBNp1kuSZd48vRoAFdG+CEBd6KiV8GNLX590zDC/mP
RwTXgr5WB1TlCPxmQYIwURRGjCVQugROBVrtXLylxlooMq3s2Z59HwwCEJBfvNNhzzEmGcPr0ank
cIpHa0PBfcbTDdFve77WsbdoCIojCGSn7tI5JNBo+3jQVT+cDINXhwYqvJu0BRFb56VfDJyL6M9n
D9Wsf8zNZo/VLjpJCcwxlgeIrKNRJRvb+Xndyiw6/9/Zw8sYGS6Uzz4075m8crmpe8NJDJN+Ndl5
8mTbQ5Dn3zrgBH27Bbqq2F43OnNl70anTlVsDctC1X72WHRByjFW7QijYxuM5gNpWZBZK+XmpU3u
TlLtiB8Be/wgPGDqvdUB/nSyMzdQr3H3h12J76M4NzA7RUQybmOPDyf9FWrngb21jTXtvGmN53v7
3MQ0xjOfD5EUSSmgDadkr4NCSvsZqhgZle/Xl2NpYwPYBvZZlAWgXDV7ClZ678U1hxUlAs3fjRDz
2JK/mq3pDQj8KSCI1mzNE9fl3ZAW4pR2/hZJ6UAizrLJr+tDWcBqoOIP4TJvepSA2nR2akjvtaww
0BpcdTiY28waAoEMVwrYy03hgInrVa7xVC1ttHOTs5FlGrCiVlKLk7yz6s1Q7a8Pae3nZ6szIGxn
poeJ65LHXt1DbfvPfx8I54kyFz4ape3LPdZ4tWmgf5KfGq8P0imzvMbIu3TcJ5EjG5hNrMy8atyC
EicBMpif0vzFTEhExdeSfv6LUUx1lAmkh308O4yqcKXtOAU/dQFSKaHdaH8Wfr2fdtAqejpKKah2
zK+Zfog7UFHr4lSayJ0eCn/bV7u/GMOZiemcnp123hLXyLkhTn13FHLf//EIpvIMqpb4NyGOZ1PU
CL3w8pbwk9/Xx6bv7kj3BNzZn47BgA4zBEEQqqKkNb/zR0Dmjaofx1PTH1F3xlvw+u9/9Ij4/Xf6
aoSnNjrOL+fIGGTBOXB9JxsEToL85kh2p+oY22JDbbpSPVs05uLR7qMhB3na6e9nC+JBFTXTk3I8
+UZ1KOWdjx4nqWeB3juB3q3M3MdTggyHMel/ItmPWuDsnI+iTWxucX7ihvlKG/0TOhB+WV28MoEf
3cmFmTkuxyatQgPF8D+kfVdv5LjW7S8SoEhJrwqVXKFtt+3ufiE6uBWoRAWK0q+/S74PX1kllNBz
BudhDgaobVIMm3uv0J373P6rDlCuwUPz/je6vU8QAm4uKBCBmWvOp41pXLTwxejO0fijNZwNSrdQ
b2gCCFUE/yGSO/XjcXKZN5bWUeM0iuZU3ZkZw4PNReQLi/txjWwpk80KxXOOysERgByT2AT9TNXF
cTl9wavlQF1accOWzbkq+3KDSL2v5rx+7LXIfnB7XYYdUX2TXQAlTb3aKaJDSqwKnaWaPQ8wOw1j
PXG9qiJjWHbE9KgQ7f7+jCws2U9/4+wMMcdSywohmnOdqSGLoama9cVhhB6JqRVvQ16F9+MtfWtQ
lVCnhtbKJNP4eU7QxXAEGlLNOeJ66emRstO5CMH6OrXZqq7LtLk/p0OaBgUZFLAma1KIa34OVndW
ofKyas6a/j7274nyzTZexPBFg4hpgWrpQWXK3qpRjuJ/pLHyBFya2evg08a6+vq1rihu3PHm3BQN
6rN6/5Pb/YtkquuPBdkZYo2oN7fp+1hvNrzcUCpCZQSWrJ8jSjZZZxlNc87Uopkq3dqOGwnMZfWh
BsK5Sx+qzEgvna4AUlRbke/WgIlYtdb5OJ6tlS+9dD7hgY10VDWnDsnsMGx5lmciHttz3QNg31TK
hYnsXcZrOKalFXUdZ5ZOweUWpRsVNe6Cn7QuDZRM8dMs9tviHzW7///8IuXFbT5VZedFWSfKKofS
uj13sRL9giBH4zGWxn/u75DFeUNhEZg5gtfwHCxDRDNKMmjtuXX5l6EYdnYlw6SJV/R5FsOgT2Di
RQ+g0Pz6wDHcOLSPMBhS7Dp7eK5d2+9hXvkfDnfbAr3PtAH5AC/286JU0Pmw3aFrz9yNK1QoywfA
kDYF6jowbbFXrE6m02O+4ZEvQkkSduh4L842vJsyNx/BWD3buRVISznBGvVLJLXcpw56Y6A5bNTC
+aOXa9newjti0tIE8Q+wbyRM8+lkGrXaQXebs+k+q8oO+ApssSKgCguGIoiVt7qPcOKsvFmntX0z
XlyYANDBrfjGxbdjPLNR+m1g/V4FgAgIwPUgVlwoAJxmlrst7TzeSrqmW7KUE0wdSCSGtgohsNk3
ZW469gpHWIGDJWbkGZDlX/d3wRyN/bHZnKnRjbQNcLY53rmpWyPOdAMTOooxdPtiDKkGWBBtFcMr
8G4LIuAS/Miosq+iyPJwMO0xALREA2OisjyuaxAvKpBW5p36jyjN6Y+DdhGwEKjqwBRunrEAqyzb
IWHNuYCSCDoAnhEdFP0grLf7s7Aw0QAV4W0KXWhDRSXx8+ZpLDQDE4E4Qn2T+btWFyu7c2ndfoqg
f44wgBid9lkOfKDcVOB+2XDwFkkOrPBzrYEN07+i+uIRffTvj2zhdvwUd7ZT8xy9ypwgblO9cjPy
nQYaGLuGPaX09d8jQfZi0rnF+XObcdCicJvpHrbYT9h7xPIsivcGVZjx6X6gpY91FWhOzOt0akIg
s0MqpcMa+7jmFLX287O14KpNnJoU45BoiJuuQFd4rWK5uBquhzBbDYAW5LmhTDlLdR6QetolBVeQ
bfL2ddSLACvFZ1q6GeyVqVu4jHARYTu5uFhvpT91iyrw044bSPHmQ9iVZhtO6hTHyIB5yv2vtBQK
ei/WdEXAa2jevANdPnNLDWeX67KjHZu7mB5rayX3Wwsym8ci73VYZvfNmbYjjGTeGvtnAvLX/ZEs
baHrkcy2ELEbUPMdpO6xs4+mrjrZmfqLZXw13eB/izQtzatUlkO4tK0yDGeMg8T2UStpLD9qTmm7
kpQsrfHrIc0uFmGMgLeqI+4zOjyokfVkM+PX/bEspItQ0Pu/7z/996uxyAzuwIaCWSPgZEXFr8TQ
fB34uDV1jsWh2DYqWGjSIOAs/dVbbsc8w1Zi6WAdImKpgVTGMrw/mqU1gAIs6JkABU/dts+jyRkS
NpJMz6ksd59EjWZZzdQSuBTDCdqk4IdWjPXb/aBLU3gddLa64z6NJS2whbTsCERCbKDJflSKl/tR
FoZmm5CwRfEJ9z+q/p+HVsfMiWDx2J2ToRwf9ZHLnZqVzt6BZFQgnKF9TN1uDbG/9IaykXajvw9i
LeZ0tqmEip00aFgeo/JImp+1TR7qpA9hBOWDFbblRARWfKJxeqJUBvW48hxfODigyI6GEQSlcVnN
V03ZucDopm19bozC6yMTTmuv+ho3eWFmEQT/w61ogs01GyNsGVSe87w+x5p7SCKAhar62El49GWH
SqymGNManCWpEBL4wHsDko927ucPaSZ9m7Morc91nj5aGVU9Pa3hEcp+Ws2EMmcs8SJhvuSi9moS
+zLn6eb+WlrYjFOJDHQAdC/NG7KJyGJaD7nLgRVIf7j8e9J3a6TShVT8OsScCYD3M8ShGpufmbZD
ZfyUDgRePc/6mHoVaZ9M8z+sFJhmTJ8Q2jywlP08q0YG3mxkmvycFNVP0skX0TXPikT6dn/qFjY7
9h5+f7KkB9xx9vU6aen12BJ+1lITRYRT3n3t2keSfL8fZukLofiHNBegEtT8Z8eycEFGsqOan+lj
a52cNWffpVGgBDGlf8Az3Sz5oeh6fAmO2VLCnj8I8bOxgdBeOY0Xdi9wIgBLoeiBl/X8rQtWfqUO
gEGd88w6NErjjx3sgJhcCbOw1CZNkwmABNipNf/0QDWzgmeRinaofK9i8ztt3T9t5xzzXKHegLKj
p+E/+fe/0G3UCWiAth9euTYeZrOrJrFbd5DVoJ4tSCMHYzc6AdcVj0QmLCJY5A8UhG9tWCsO3y6M
KSxaKCgZasCDzhg2mRx7rhSZeq60wHwR2vb+qD4m6/Pp9Pn3Z8PCwxL3d4XfhyJo5kFJGD7wcLIN
OpmdYQcYstzcdn37W0/Kb3jR/KzrcVMpqCFqY+ErWUODUbM2cnDOY6d4bqxDbsz8klJjlzrysRIu
9orenLKRi0A1uheIO3+VUeTrUbUtHRFqOn9mRQV4sgALL5IhRZm4BaTe6MhrDWl6lIISoCHa16Im
O9ZbPlEMX2u1BybEFjfnSg9jjunB2xb8jkneG5VrnJQ3NZSCOClhPSa8itllZE536MtGPxVSE7so
1rUnOH8mwgPGv7y4pvpbUdr6eYiYSzzSbSk5jT/6uKuyQEkcdnIpKQJSOb/rqkZJv+2Gld1wu0A+
/sxJ7N5Gr21e9VTMrrQBASSnwQHp5VsU3F8gGlkKMImfIUXDNYY21eeT1uZsiIeysU6FQ3KfJ05o
pcO3pht9Q+tDuLgknsajgFN0wQtjA8LfwaqNJGh5sUfh6xdpKZKGmj4qtrOXZrorinqPnwpKeI2o
rPQh+IC0bWihzQgtpMJhXTBIPL5rJ7qobcsOYPXBFiYz3/XBeYhKHfgEvf7SVdExz9xHXtbRgyzr
UxeXaGgkPCQl6Btpsk2NofsbGRy4Xpo2QQ0/aq+yoVNc0H4rK+etSNsUSC15jmXRe0xrQkXLHvQp
8UgMbnh9DOfczh2bPU9gNZb3pu4JJ+tDCUfxIGEs0G3lr1OlvgRLxkkKsGdKuF8q3LMFZGegYpR4
bEjaDUUrg3s0zr5LhxxF0b4llhv0hbM3K36xtOZkpWlgGPFT28Z7SdW92boPFPr5SdocoFP8Bjr3
PjbJDjQeKPR2wdiMAeuzjUb0Uy6bXVryrzat96MVHcc425Qom47t97LUgr6xQmErJxjL4Ezu3dDq
K/h+DrtysL9qhD5lsUDX363VgI3kGNUqCuS8/2kW6ltp9AFK+WeS6yHvXfBMsnPB+nifKwIoY0eG
eoxV4OhhnFi/4Hh1UKO28ws3jfxidCNPDlm8KbUoATA7OY9GimJ4nz4lsgmM1vylFJa9MWE9FKBu
CSGavvhhRHZ94Em6JR083VDLIhVIOMYQsC4zt1aU7007B8Qd4po+2FKoMjr0Z5rE9SGrXS2wuQr8
j90HDrC9Hthfsd9F1Q/ZQiyMUGuFMeLMMIA4L4imohiu4q0z4btneTqQ3RUFZ8E6kdouQOQY663u
dM8F0IZabPgucO2G27FgVMd+42qJvtGrsQ1qVfmtN0NYGV1AWZyHETybRyEgaOCS6VzZC4U9KaT4
1sk6ANWm348yy7BAo/iYtvAGHmTLw6oBR4uN/EXCOXhPlNSvqfJd5dVjr6igsvZP+Wg8KkMB0Szz
mPQ9O0ld5HCzGp6IW4SiM7c69k9Xmd8oy364efyWRbnlAaiv+Vpd47x15c8iFT8srT3qanUaTC1I
RHWys2of9aPPYtfwHIifDG3yA8V23AKWdUzQttsMUVSCh6YfW2j0ssb8qg4WjgLum8Lw1bremLFA
jQDAqVhoD9TUd0k6PmuZYXl96h5R03q+f5rdpv74WOiCw29qIoDPC5dx5qAinghysloR4SzglVd1
w1OnJ0+lqniUkJX0ceHwhCIeCtQQxkMdd073zItS6xsmrJOpuD+0snyLxcr5/1Fa/3yDY0z/F+Kj
qHX1oscjN2sb2Vkn1W3UMyYxghpmr78NSlkMPpiEuLYsI9DUDUXrbQguotb3apKqYZ3/NVRnW0A7
WYEWtnznPGhx5pzKrgHkweDknKs1SC4kKIxBhHCEHwP4CIyvLNWaI4Pf0Eo6cptkTVQiNCst9CvB
lJ49rdnAylywUTu5YwG+ehw79DAUsn3umQvzS5BKoaUTD+2paIbynx9Jkx8EWjRgF+EmnVf11ZpX
zAKb78SQXn5B64htoN/fryT6ZBrC58+Fc4eAoI2CxQLK09FRjrc72p9iSI8duVHzFztv833XcsMX
qJZswZaJX9BCViaHCvIrAxTsAMgRpDQj1ThAx7+ePDWdV1BDrWOdtAwezFVmepYdg6QgeVJ54Nok
z0ORyZBF1q+y1qPnbigr5utVE32RqSqe8GK1QiuLoHGAloL6qleG+ruh0PEzRYurBYcT1HdHYESh
Yvedqla7cUvbfXGojlfQoBQoG/H+aI8NPZpNJR64EycnRUl4gJJpuxs0SOqKjragu2vJQ9dIaHTp
zP7SCDp8pZT0L6KosMyQ171regMqLo4LPwEVk3o8JkoOVXoS+SkVNZQxpbGF2vFaDfH2XYRuMSSQ
QAuGn/ZNSxOZqSOcbhhO+Rh23UXke4hdm+1KOfT2EECUiVEIUhcuijmgi9uCV5FTDKeUPw7F5d+h
ghBZsuBIZML1Gutq9kTt4RfdclXDV3H7HEa1puJpXfSmEnib3D8+l6YLTSnwAdBdR+N09liA6mZu
y8iQJ00+O/oGn0PaD/1aM3EtyuwQQDlMq/ppldlG4sEIb5sZ39upwGu93B+OtbAVr4czmziFQxi1
VBFILf8iXYQsoqq+/W8hpqVxdThL3ZEW0xGCuX4kT43pK/1K0/f2TsPnnx4rE0D9llvWMpNqbT5N
V4OND7vA+Cdv/QaQh2TldF74MCB7WlOzFU6FN7pBlSa7sS01cWKWLf4kuTpuGVyBLklq6CG0L4CN
vz97ywFR28XDZrq4p6FfzV5WlrXZVUScoMgISiPbmRhWAQgFlWs+0wuzCLky9Mx1FB8tbW4er1qj
OeS4aU6iIfp+7JJxW1QV/5PHrnw2WjX1bdmDCXZ/gAsnA/rIU10GWCkwaGcDNKhkHVcycbLMmof1
oKobYQ/KyndbWOcWcJJo0E+d+Rs1W8uoOyhOVuKk9fXwhcuB4eUeaeHQGWsYkQ8A0+x6Q29p8opG
aQawtlk6zFQtAtuFiVM8ivQscrP0NOiRXDrCmy9xNRq/2dCOJ9u2onM9jsrPNGYJ3GNJD9xbXnxv
Ryc5UNxnYUXj0S9agOGUrEufXOHi8VVqFCUDOHcYxTh6JLf0zo/aPAszmB14MoshTCBbaE3zkm+k
yJygr8foiKuw8yu3VT1cKf0uls3vtjIFkIkK9kxX8nCQ5VaqEm8LUUHK1iggYogbzBuIDOsYymu9
wxLczzLyADz0q9SKNqa0UKXObHefGC1O3jHWA50r1r4r4GdCUjN7A1vwXZOt9e7KkfhN1bZha2rd
Qdd6GiZxy7dpwdlFLTogTzpUxd+BWFdOmdPqmWdoKcQdSN30j21K+2KlonWzLICdBBgQRVTAAQEP
m51NAIpUWWyB+sp0C1oBzNesb/E/A1xnQaY/4moLq6bsc2sQyaXoG882Dm6zklAtjAI0I8OGJCz8
TFGk/RwgitGvMHuMAoQp3801Pzdf83L/j/sUNVPQmTSICgH1fQPmUpgdQ0HEAZk++07J61qP4Obw
mX4e5fmp5UEAlJwdAxJecxyLOL1UKpImBTXIhyIyxU9Q+EmQZjZWP6RCgvtjWpw4iAKrwOpOVKrZ
l+lzJxp7jSYX0Nh83eH+4O5hQ76yyG6O8GlogIlM+E/M27zfTCyuVDIa8f2N2OvMx0K+ps0k27Ly
hW5eDpoJ2Sf0zslENbrJ3s08hoesZbNL+9Ghd6S6aSs4A4LI/gLHSO714L74ZlpZ/+FwxcEKAWwC
1PNN/a3KI31Uwac6ma1KT31ZNj8YlGmOWlsOK7XJaSnPz9aJIWaAqmGj7j1bJmNNKyMWrD81Slds
Rkz4hVFBL1yBmyZEpoyQtmV2tPWMvuNtFq98ypsFg4txEiaGvCawJFiqn3caa5gCrHndnxxt+F13
4EGTFHZcUbZGsbjZDiqyMgscJOSZQEXMX+mdlsUGZJLkKaYeGLxOFDjicUgvYs3++2ZxzgJNi+rq
cEporIJmg0CEVH4jzw2sruvq2Yni8B/32izQ7JACL9myW2NEij7uSuUdEPL43zEX15MGyt3nsXRW
L5TEwFgSeDimXyu+4WvvmIUFcPVdgAL9HKIqIERUTdPF8nAU21L5oa41qhaWOMpoaDzj20MVb46a
ZanZow3niJPRtN9qPQ65JXyHG0GBWlpu8c3Y06dk1Tjl5vTA90F7ZTqrINN407lyGhuHu570pxI8
jy75WyYvcbvPYsBooWVSWj/vL4eldQd6D44sbGbIws02MgSOuKtkhjj14yPa65APfijMN035cz/M
0qiwY2EE4Jjg2syLT0OqZI60qTiR0vZpZOZePuTfbMl+q9AynWScXkdoiazktEuDc9Bqdgj8UsBs
mA0uznrwZVMxntoY6KnoMlo/Io35Y76mNH8TCKkFSkQ2DiT0AVHN+7wcQcvBud7z9GK6Rxgf0fZb
AaiW/f3+JC5FIVA6AGofPlVIbT9H0Sg4xoxYyUWIb5L1QO1qMBqxAbBMVs7XxUgmipIYDTgt88+V
sspENxMXcmoZB5yBW1OUXpeVh4w4u/uDunl3YOocC43MiaANxPDsG3XCGnsCiazLkD/Ym2pceZLe
HBRT0gesMwoFoLHdVD0HvdJpDvj/pVaKDbfZ1wHdA9KMK3Cpj+b7pwvxI7k0TGR9to57f/ZtkDeh
/i3hAOIaeWBUG7NAu+c5YSfaPYGbm7bPFQSx0D71UvkEna6VlX5zT32E/78EenYhOm3J8lZtkXr2
9tRneq6k8qODg0tKq8MISvD9jzbXngD+FTkOEMeOjoLvlOx8XooK50CNgrh/MXgcaoq5RZd8AweD
H1Jv9qKs3mvLOjEyBiYvjnr3937424+KEhasRABThMgfsIOfo0M9LHPgLlVe1MdG+lnrRf8MUwHw
5yrCvNdd6GpuVgQR0Da2nlrOi5+S6WItJV0cyEcJFosTnZTZQOo0okasReVFyk3xR3bvxHm8P1W3
2wuEvmlfIWOCYvUcNCI6N+NjXVQXM3UbP+3NOlCrfo1LtLAeEGayGIZepY563Ow+NqSeslqrq4ua
ZWeq6hBhisPSfTXSlyI1j86oBbFGAMBHp7HNV54PN2MEUAV4FfyDogIuztliHHrijDzVxkvTCHff
pEqzcQuYMdyfyelbfNrhsyjTX3GVoSmThnTuTGZmdJsMQFhA0igfnJDn+zLbmmPrYdvfD3lzDCMk
qptAyqATASrjbHlwWFfBkrdQL7aQ9Fig0HDJJU0DHQjQwDXqdGWxLMbTkeriJIZaxrx867pFM6Y1
HS+yzhO/r6zQLvKjW6W/O7A47o/tZulPY7uKNZtOtywMg7oxzNGr8eIYzVbU8omMWvhfwuAxrgJH
qN/g9pUqAgAAB9Elg/+MN9atn0mn8HjdrxyJC3MHQQ5QXaCEA0TQnCwE5zIIatFBuRj6cazeWH02
2p9NGq9M2y0sEjxsFS9YyCgjUQRU+/MyNHjLOFAwykUt9SfbkN7IQMoYHwoLnos5lKOFVgR1La1j
rNBmJ9CgDx0BP8/783qT0E1/Bt64gO/CyvJGeUmRQwmoByQ2x07z1CiMylAkFPJLzwUTsKre3A+3
sFoQDkUJsAihHT3fCcwiCphTGHWSHVIHytgv3Zou7UqIOb3W5YlimbRTUPk4K+ybTrbNGlJwWtOz
I+R6FMbslMzA1Ud1tVcuWbbpiw1jK2nb2hD0z2vDSUrs2RqzJFjpAZMLLZrM0/vX+99i6dOjfAL4
JioAqHDORmGqZa7kikMvrfE7djJfc7/07V5THtxhxAt5Tbt/adJQL54Myl3IR86T+CKNdSNydXrp
x+8JxLF5vSaAPrehBs8CdndXIaYRXx3tgyKqTk8RokI5/khy45WBettD3fmiZFW+awbpeqwt69qz
jPGL7kYMPr/DT0NaAcQYfUqNpzIh8Jhzumplwy99U/QAHF13bBXVpNl+r420MiNK6SUbH0qITEog
Jty1Msf0I/OFifN+umOA/LwxaYPPtTk0g+pcBjyS9l/pg7Emw4Su8v0Y7qwqIOIyMRs0+S+6dLTL
kKH0XwgIGFc9oDmNgyJzLqvfVWq7G+EY/beS8DJspGHvBWoi0Ih1vkNjAdLHafSnQVoYaA0UiVRg
fX2Lu2kgckscSoQ46ECM7Liqd/uoEAoq5QI18Fa3xVZRm3Kr5djhEcTTOs9RO+KZUEnbQ4U5DdAC
T7xhQj8zomlwY6i4r5uJ6lEr+WELooWyEwWq8RYJGmB7MgJIUtM5SmAmJijUPtfAQVOfeoA3nEGU
flTLGD7trp+rGfR900jxhqi0vbaGoVYqev1sJCbxmK41XqUZFQz+ZH3sUy0/6r3d71RwarepS8pj
0rq5D1C6clKK5BsvbKBmS0fm3xoh0UuQSVYGaKQMcLgZamXLx6oNhZFaYcvi6ksaacYOBGT7LY9i
Ywu4gxEMXdIe+pomh6IkGQi7SntQ4M/pqXkyPDS22lzi2AbyRlSAlEKOdgtNsdc4gZ8K7W0aDrpd
HMyxSXfMteptl6tV6MagWcR4lwZweiUAfzTZBewl6ifUynxk0ZjPnLRBoeAipkwYYU2MYtODHb5p
bQXmcw7kgKWM+mPZxuYhMVANizqN7aROqxAtKjTEYjgZQSPKhaa21GGTa8b+UEkZSLDMvVjaw7Ea
6g4fqOuP1GG5J82ebNVR7b46ytRkSW16qe2Ubnq8qC+NbSeelfSJl6HLBiUlgIpMVXE2pkXPBm2z
sKEMeHigAWE7o6ov90/Txa2HW80Aa3TCRM9O0ww61KKlxLnAWNS3Y8B3ey0PgBp+TTv97X6spZMb
ms14sbl4od4wYRLHqpCnRPTiysLxcBA8mBk7KboEQM4pwbxhgZa5K+ILi/seoAC88QFcv0mMqiyB
QVHW0ov+w4HnVXh/SGu/PrvyasMdS6XEr5MSvBAAF61upYJw87TG5YBCn4p6I+TQbpxTAKjK3NGS
9KLl2SEy4m3G06BwrS/Q/iw9JSG7fx8RXlJoU6CyDeLL7DXj2H06CjThLu6Yv0M9PazT5D8MCb1z
aDFMBbkbAPmAtk4njJ5eYK3kt6Z6tEvI/2t/uNWGsbLmoL10g0ENDXBeZAyoxMwqPCAo0TQvNRd6
xaAFQ4aAWekmG9fQx2thZpd4mvYCkpijexntS6JzT+n3uPJX0t6lxXA9ltmLrM2NHiAdBNHyS9nv
88oz5LECLrVZA3Mu3JZXgT6wnlcpSdWloxQOAhndtrcf+/KJ5NAPiw04/v1trJXy1crczZ/vI2mV
OmkGRBPui6Gk25YMDxRH8f2lvRgGdpzQYXKBdZoXI8Axwi2cSfcyjH6ZfkHtXFH290MsHaeT9h40
EiGMftMDgzxOZTrjJL4aUV+o1AOuyylTH2D5+4EWygEg3kOhHYVzHY4q01ivPhCFHG5R2TA5UoAp
7f8myBJgbl7T0E2QyYCtAFTn/xZxlgnqlKcdjRHRbfimKuFjVz1K6wd8rby+3MV6BdLHWl1x6ca4
HuVs75IemVg9ICY3c58VOZKDV+ICiV7lmybjfi/NlTfM4gdEKQcQuEmeei4TVcHW0SZQ7r0o3XaE
UUxkAYpNv5trfjGLcdDrmvr1WCxzJcNBtBFDYRgmVQ2BQCNkCqofkdtsaLuyk5duqOn2wGpErxSI
pc8LRVMEA6iRupeqBt/OCZNuzQPwtvqGKwo8JHSrcBuhjz5bi2jQZkYtJLlAPulScHObO+Qr7yU+
k/XUpEMIQFTmTYrikISNt25q/Lm/NBc2NoABwA05BDiOG1shhfWRpSU5uWgDZGdzEZX+MMJ20uHK
GN4PtXACIxTYdgC7A+c+7xcw1qhdiYrOhShvo9xFPfJgRnYJbC7+XRoB8N9pVJPABgrsc1xCRlze
JE5NYPVg+TF1AkaHrWLTo6CAN2ZslUi+OI+YRUC/0E+6YfxoWhvJdmzJJYXxaKaMX01FPUnX+nt/
DhfDTG0R9P2Axpof92o1pKgZU3LRTa54iqZ/63Sj3Za6Va0kM4uRcNSjfwrCJyygPi/+XuWsKQed
XJq09WxqbOAwv+n5WjVqKQxkCqdOLXw20en7HAZwvaYqnRhsha65NKouPAOUzI0w4zXJSEha47dm
b2VsNcOexBEgjjvfbBODAv6svXWpob35OCh2B3cJqnlJVIMndLaE8OGio6BXEPM65CQBigZW0Z5S
V++5Kso3kHUk9/S21nbQw4CEu5XXIEto5iNnUf+AtFxuFF4mAUlzWGNnfTV6yK5b34JzUoC/6n1g
GpAXWi2eI1HKAKyoYt/zrtoncUa8xq0J3E8i9xhziqKgJRofMDlooyRKwc+R4hpfdBqDGRPlg08S
m6FsN1pbqrfxhZYtC4e+jUIdrsbIpksRRvkoYNFtWU8wNSB7Dpi0V6umCCqIz3vEKgu4jnbjKUr7
X0WOv8BJ7OjQg/rgN0gqwGlQ4VVjSnYAERqiBdrk+RDV7rbiqnFqRQPnIS6+Rr0qt7JEVhBZqfPg
ALm2jSNa+sD6y4coYy2eDxHoBGm0G81NigZoqfEHC9WZBAdrV4QJ5ATwOHXsQwXozQ69ZrFNgYh5
0KpRvQy2OTzmde9+RcdFf2giSw0VRS28VGeqZ0pDPeRE2u8FxYBYbYyHGIC4IIOLxAFuNB8EBvcr
q2GVBSZRs50s7TYOkII+PO61Pf5t9AzWRX5XJV2QGW0BookReTgwYEHvNGBiRQaoyO3kImS2epDB
Eziw6dj52DyFr5VpG2hgJ/7tpK1sC5oQXzUS55BDReckuGUe4HnRn4kEniaCnt2R15AYomaq7Jjo
tVcWqy0WliGllwhHeymymq5cZgv5ALBNgHQAFQHc/7wF3VtOZeYNgflRPIZF9qJ070JWoA1B4af/
VTVrcLRbHRQcwdcBZ0mPEcOhTHEsC1SRS51/l8avgp6TeGcZjyh3eo06+mIN3LR0mlzHnCU9yHsj
p1MQExCZSAQ1GH9kc/8EXkgKINqMXTd1dgBNnYVI0g7aBxa1kT22gcAhTKvt/QhLgwAPE7oXcLOe
vtbnI5FFOkA+WM4XYfzRKOy5xhwI0jVO+gcyc34awvscPb+JkXkjrir1DmkJUFoXVljKBpZY5a6u
oDKndOUv2XXmA4xUjLfMJKk/QLjehz9aHWR1CtAYs6sAI2ge07x1/v1B4yJvnToxsF6+AYhZPdPh
Y4T5tRyvVIXPcUq30UqqujjFELzTUTlF53PevQVHJyskm8bO7b/AoURH3SBpaDAIpt//mObSvpus
BpFkoRRxCy1FVZTF4+hcIiflQdyDwNcJ/gbzXN1XE/sPOEh5QMGJCB34TgOmlLJtW6STghTEHUfX
jM6ks3IP9Xo4gCRlsqm1UTkmSBrRvYH+pRigi5vnTN0rTmrAlbJGuRn+ZyjGudIvk1zblxX45ai7
kYeINGTrJjIKwd8pXhPIfIVEUbqNCbXrvLWgtIN6ZdAVJf4/Xl8o8DEJ4DAwzSgLSpTXpBnifATE
XIVUmAnqJA40gVulgay4U0NxY2X+Fu5sBzc2DhMXj/4PJtTVY01twSMo3QRFttE5pXW6h+3YSnt4
aTFAhAxsFChrGM68vK10mZJGjbAuEf8rIrgjBS5///dRXIeYlQqrKmsN6SKEdWycDFZMazCm6UyY
b2a0SSEwjLz3FnvWp7SDe3ZmoYtffic9HeESLwePJuqrVTd44KZrnO6VdT3X6iBSN4aMas7F7i2I
WtG3XvAgIXrkAf28rQfhawVs1u7P49KnmlzhDQKdvlvMW2mUpAWxGkHFcByq8hX4o68wSbRX4iwe
8ldxpsFfrTo3UrksYLl36VG6GZLEM8c1J+SFV6x7PZRZPUp3M1C9kctfIN6mZw+NhePHfI6R8f1P
U/YhVXA1FBuEuMKsMZSIv3ZEQwL0suoy/5Glz5ff1WDmLXQOB5P/R9p57bgNJVv0iwgwh1cqd5LU
3Y4vhCNzzvz6u2hczEgUIcIewPCLYZZOqlOnatfeEeGtecxS8rh+8h7pgi2r5Utd+j/DRH9jtDlU
Luo+VPznIBBtLa3WvZYtBDnz+4OrB4iCAtJ+/PeLwQplgnChXprHRohWAs3HMS37MKVs7s/pbGwz
9vvhM5D5Ix9/bUfrvCSMhNY8iqGzdmCIQpLVbiR1r/bKl0JTf1YBjfFDe0CSbCFNNjdEAg8CECoB
t5TVlZgoDWo943quBJiP2Zuv90c3bwEwJGRYAC+mEY5cpEOcWpl51JMXsY2Zw9ek/HrfxtwBI7yB
cII4h27DSYwjOpXYED8bR7TWvGZbuQuzdEt9yYVxaWBygjXBygpk50go5y+B8CU2a7vs9prxJIYv
prOpSce21r6tEXzSnuvsuQsru24Xkiuz++TyV0wOeR7TytoNDFOMXxBctQPPRMxuE6awDZmrxPsl
OZA4LeQIFub2jyzZxSEIOxk8F9fz0YjTYxvpH8vIXHAq8wMDzUqEyJP6BpyWxx4yHF5gHIMuPOZ5
/2hmYCLUNEMp1fms+dE3XvZvVeH8CGRzYVb/QEam3mZMgNBtNJZZpqfcM0Sn1KSUELxWcnFVoZu0
MganPJi1Wu/1PPNXuukmHyK/d46lx7OYlsMEgRqIOhC4Q2osE36UjcsKhE2z9l3H20uNbMCc37Xr
qDfiTWbJ3/q+0ClVW9amtvQADS5R/NjoGogZMNHbsEfi20nQeLdbGWTq/fMxO8GmpoAVBuCg3uQq
WqYvB+rEIXTknEc6wAF0EsDi0QOwLkDs2WZUlo8JvCI7Sc7NQyyGxfv9H6HMegJKaAAqASxBI3ft
5hKzBJvlGcZRDvHW9W+9FJKnptXlvSFn0jYN4nBVp3Bj5EPKG6UqzG0Wyyk/t7c4VEJ8RghV2MVe
3ZxbuF0o1A4GzBKhr22CsobcqXdiy6ak5exdgme8mS4+dJ1T7CSyKisApMIK3Eb+QDJCfbJQyUJY
VrNOjlOnm0zIladco2Ac6X3+0SoWfNRcTHW5BJMHLPFUafpNbR61ahSmHTw7V61RM5D2aPkcafn6
/nTPzTaFCbAisGPz8pvMdpNCEyxkeHYV5eAkQJ7HcdaF2y9E1PNb6yKkngSjFcxF8igLfOzc5MXV
egc4evpYWUpkN4p3ggroW5p2XytHW6llvLCnVLbM7dk1gZ9xQY/sW9dbCn6WcigI2I4+PI6KVm90
Zf/300hm9D8Wxl9w4f78Sk16TeIBKdb+Og7LtRDDh5L8fW3c0mFaHSXkx+z5xLNrnocIgikbRzPL
32WU8wZDXjAxu1AXNqYPk6yV5CKpNeOY1sJDVOsUAvThl4mMiN2FzVGVgk3XCQ8Jaq6Dt0QmNxef
Xhqf7BK1Uq04wCkeOxXZcOWzoZ9Tkp3oK9xfriU7kzzzkAO9lCIGmSNBjmRQ9ZLma9nc3rcyd5b/
dBMgK8+yTOsBRulBaZ8n5rH+mA5AkgBs5LaiQce7EDzN7u+xbeH/DU2cBq2BSMfRFnkc1JXCOpkL
F8PS9yeBk1foZYMguXn8DBfHCEla8A5z3x9pfUm8kBq5YX9HSJRWmTA1j1LhQFZlQaEvhP8QpRsk
ncEwiISZU+CMpHae4oac0KRci/Gr+7lK/mEVSO+M9H4jSkIfXe2FDxAyz/X0RjEoXsi2nsJVJDTy
X/fdE2KOpDxoI3AR3RBZgFIqCY4kjDTJflCgNlkS35hdDLjLR95yCnRTZlo59Hw5Di2eVW66Vcpv
jmsuLPfcuRjj77FaNuaoJm5MzEWof1LPOrri3pK/8+7YBOGDWgz70F1wZ3PX24WpP97uYk08hOND
SrdACNxnyUjssrYr5e3+MZ+dMErPAO9HaOi0mpRbYmoinWcdDbE/gSM49ZVx/gcTBv19VGsVEsAT
v2iVeu9KWmMePZFcaWEP/hJaYHYQFxbk680bBoMRFS6hXxavSt/+B0C2NSaXKWlTQ78h4PCGug1j
h4QkGcOu+VX4eznf3Z+j2V2FKhidODSG3wCvnExqJT12MJHDeRFGFvdGG4lrKU7FVVHU8s6QoXi9
b3R2f5kGvnfEdAA3vp62RqvcRInIQYTwZzbaY9o8dubv+zb+rO40fOHKpyOHPUZRdHJe3KpC7ywq
QXIklOJy63vRS58HDbaAKn01qpDyr3MWzepI1e8sCQX9GApKVoNry9FABVD5TJx+qJSgIZjMnzzz
t9f4dJcpSy+02U1EPzklGJRHzekjXterOtA0ADsC/IjqqV/qTpotH9A2MeqyAqW5AbuJmZRVMrqC
xySmArpqIxt6XupjofqGElT+RUy3mWJX/kpEXvmvOc5xvZfGx9Ff+BIe9n2RKZV1DNIh/27lVbTN
A1M+3F/tMUcwXexLK5NbJFbNFBwuQ9Q81a4HA0akkzXsUTGWAh2a0gXnNdcgAgQDjhHwnZTdpzs4
zFUhCWHLPmriyUrS9eA8tB2s3ccwpewab+S63TiytZJ0d1dJSzWRuUCM17Q89kByZKe3smVWJVlP
rIOi3ipD/Nuwiu2gOes4yk/3J3Y2sr20NXVxOnQRaQNHYTFQXKVquatc9V1OhveqgtvR7VK0Xuut
0Ym7AUXRhUtv7mywfWh++TPWaRuE5zlOJQeCfvS6x/KDUi1cdEufnwxOdKJiCDw+ryLBu9X46/7s
3To62HbJCvD+YJluKkrUd0i3dy3PguxnUrVwfe814dd9G7djwAbvM4P2wxHhPAkzi14jdwZu/hja
gYaY2oKvvt1r158fT97F+dV7OYXrls8rnvAlkSuUzNInAShmrmcLh3h2JLwGWW84+ciYXpsKlEGW
c7fXjwNoOzSt7PDn/am6vewYi4UAI8gSWAenIFmhbOGUU2tgTTG69SQJhq8dnq/JHhVzKUUwO5gL
W5N5y9PBDxoXlJGcjASN5VqzNvdHc+vzrkczueA8NIM6T2c0QXn2jHVSwQJGLoe6sF7/Wkykz42H
DDrU9twjdCRNFmeIjMozukA/NoH0lDvWbmjf748Huc0bLw4HBFJupDUIem5y9a5Aoq5Se/ekpxDj
bENTSfaxnNXriiRbueq0Wju4ijlsYrkt3luj8dYBUPtDVtKi11jucOqEXDuIaLGdkiTztq4Zqp8C
P+je0qTqd3iw9hOdJNor4Ue4byQn2meK3tjDQPtELpbBuvBp5YAYVNY2cFvlm5CqzBuSdqyh46k7
p0M/Ja9y2DCMqNlHiRytTZ2WcKX0zE1SGsFWgbHFHsTQewijsPBWRleHD4HRfCkK/beB9cdSisRT
pRewF8ihtaEb4MuQi9WuiIJm7RVh9iTU6rDtnFB9hKtKa2wnb7igm7Q/Rp3uHrW4hGABDOwqt1Rl
q3nB964vQZennrRyMyhm1dwRXqw+aZ9Cyw835Ncb8DlhtrVaUV0PfpuudcQQ3xRIq+w8glk37WrH
ln3P21hOoKB5I2evTu3FKxhojI+OoKdbJ6hiqLs0YZeCMn7M8kCHALmTD7mhfs6otACeMlUb/Qr3
TOK3WQkugCqpBKtrFlL8iIbWd7eVvHVSCpTP6uGXlS043LkTDsvGCLmHVwS3e+1CjEr3VRXByZPT
aFsrCh9p8aTzB06gvtwlUrNwf8z5dwAQ3FAUpEkwTQLZyiglrZU092R43jaG/MAp3cfIWAIIz5qB
jpsOUACuN32gbiXqyMTo7kntpNpOE++JxT+29d8DZsgmWIgf4n/BQEzPeBN4sYIGknNMzfSHqsFx
VknOQhJpzo+M/GOAgUme3rBeFJUci7VVCke5p+6oQMATLeQsZkIWoMb/NTF9vkp1rHIr0mTa6JmO
RJzV2Gkc7t3K+iDn9VkvjHVd9ge947AISwTRc/clqJjxdiEXcFNu4Uloar6ROcfOiLZB9C2jphH1
34JhYR5n7ZD5QWl1JEWZpqD9qlNqMR5gg0p6IHAfEN+1a+NVTT7f98qz60VT8AjoYPvJkxAp64Hm
6WXoHJ0I0M1zuNR6OfN9LoKxZYntTdP1uPcv4gsITv2GANs51vGraSfx6/2fPwPbBq0KFyst1HD8
kz+5/r4vDJYJyk844hpkdgRM1ImAfh18De5zrYTIFJSxCctwVe7pmZTWSduZe9Ab/vr+L5kdqAxU
ilQErG/T6KYdhrJOZKgRm3JtPGtLehXyTDgA5zSZlFGKGUD1ZKApPc9KR7v/sa9ACsm+TvuHZjUr
LUGTJYik6HPfohGKUpe5412erYrGCXaZL2p4bMf7WXFlbbvQpeWhzAMApHW0U7Lhi1m4YLJBt221
MOyRZhDcTZTVv31Le/Qb7Vcd1urzUMr1ugn8mEJQ3y449ZmZG7HAQAUMsng3IkUGpS0rywvtaMoB
hNVPlZT/jxbGX3CxCTu3HpqyrMHkqGdXK+1A+fTXiw/JBAwh4zh4hk92eanqSQctpHaUSXDaRhn9
wwBGkSNamOljvvEGCqoeVklZ8BiXdrWPf/zDr7/4+mR6iqK0lLri6xRQEvnFLJcetDMrTPYJpDcd
zaPM5mTvBg6orl4j8DPoLXVsWjgX5mfOW5IKovgDkIF32OSRVDd0DHsFXNiBU4FVBOttuqvMSO1w
iR9wzuGwH8lqoVJGzXv6ZLXgru47pXJPciDtrQC0tec8Zma2Jv9jC4G4LuP2XOjqt7CKn51I/GtQ
JjH0hXn5eivXbl37HajBk96bXwZN/qh51a5t/pqEmuQDsfpY/YSGGJKRazNqDmQsEOEnEIwI7Jqy
cSPjLCbp/q93HmZMWmcgptCpb1+b4R0iD0aF91ZMx06BVeYLBm71X/4M5D8WpuC41kXpLxI84egg
6JOEOY3MlMVTxTjFg7YyqwQqc8EukIOEp36nGvWp0czHHkSKqycHXatXglfszK59lswS+Rx/L0Hr
cn8WZuI/Oi4I/EzCmpGi4XoWJC3PaS43uTqyZ91co65h50sCfjORs0TDIJJHo3QBRIzXNqJCa/tM
lIRjX786IrD2aC2LOahWbRv3r/fHM3dV0aAI6gfOSnIXk9OohyrN6H7knvyMVc1/CKa+9sJd7e96
QV7pS6LvM96FuFkcSaXBYtxQFwV1kpeQQQvHrn8Jgn3+8/5oZrcQ6Re2J/k4U5qeeKAHadnIMI60
nSah94zKvacpEEFlAX0PA5jwuLLk80BR9skxzAoeIyMCvOp85rZw0ZZSnE2sKNGb7kTOjy6CDyCL
1cZuDaHaKnljPMIW7b7d/9Uzk6ISN8K3ORYXbnRMyqJvC3A1KqiVE6CqbKH2MrNlubOZEG4kgtQp
8EdFBANRpFw7Brr6bHXeTtNxQ/A33R/FjBmEqP+oesMfekNSlvMGktuIpa3MDy7qAQoMFyiibO5b
mbk9Lq1Micq0XgjDzNegA4JTo14FX+v2MQgWMq2zRiBfQZ3gT2f65A6sTC3XuyTB1VGrXJMKiVG0
hAXYKWIJwDmiLfcHNXfgSSARLpKbHB+X1wd+iNyW13oqHAUQUxmQmdb6HYUvVQ5vr7hw4OdtkSkf
ZYl5GU0OPDpHsVWmjE0YEwq1a0txvU5hyM4kwUY6aWFXzPkXWpP/Y27894twLlJTOdMihjYEmu1K
OwvGDsP6WMlnv5AhmVhwz7PmUPLVJOpNt51+SitZQZmNT9pkl3vcA3Zo2TvgWPROrf960bivKGWP
WeUxrXw9Mg2pkAIOLF5LXrsXXP9r4yi7VvA3RenvsmhYyG/MOIlLc9ONX7R+nHomtAyQDsEpUMef
7w9n6fuTPRgZZWz0Ot8fUl5gdhwsbARpnI/ruhC9unTNkMsgGgPJcD1fRiUqpTTyPPSl+lM21oAw
hp3W8OzZcNl4oY00JhIN+kaMrTc5yL+KcWNrUsQzxvjYte1TnmV7R/QXzvrMjhl7iOEwJ3qCbGuc
l4sNqvedDLMib7XB2TZCZUf5g9DUduh5+86NV3TDLkzEzAG8MjiZB6kPmpC+QOdoCogPhNZDkjBu
izdb368HQVo4ETMoc8xRnKKgqYl8eLJP6bRzkhDu3mPfaD2QrvpZGZKtWH7Vo7fUzldK3+4Up9ln
g7oLZdbdzfQFpz07x/C3wYMAAuAm2d8LlWeqwpgggTJNFV7qbtdkW706WtanKFm4TWf3GYQI4P7A
st9kfYoMUhZarTiXYrJWI21jSk9u9zMF8+3gB2Jz5egLCSB1dk3x3GTRyNjhyK83kdSYYl+nhXP0
9NeUNpVMR6irgrtClcBmnY3us0kjterZ/F+UeSy7oXMwQzK5lNKVkJSr8A/ZBdmj4Tk0xLXltjZQ
zpfA1Hdpt6+KYoWY2KrUZLtz9kIrrwL10cgffbHnrgBRUR3TCLICZ2dqLwHZPLd98f1vmrPXwoMu
fxOsT712GPKDB1T3vt+Q5haX7YXLpS7IBEz2c+m1pDHgwju63dey2cT9MUEkwvAGWxp+6H1i19Je
1puToL0kbUDzusezq9/IVkcLpWjrYgAJ8xLLrjy3IuNPkqERItyc5k8dNep1KYaERXeRXavWXf3J
4t1CCzu0TMqmH2CmkqDffUyzr4rMnYTIoJp/Eeiv1LRhowbf3RKxNHpxhu7cVOZaTRCRGJXWfjvB
k5WqaydfesjNIIf5vRqROLt2bFSfHNXKoW0vCDQLMEZtJ0G28dgyufs7aYe1LD0I7cdErUglfaqy
55Tet1DZNGSGZW+niNtYDUizK3YZf9X0xHacR0mIdtBwDcZ71uwa9Vim59L62Kr7ofvaVNFBT37G
ORxUvrnPvMPCtpBv3f2YJLfG/jCZbMtkLKY5JJVXOio4YMluvBehfIjDx744g0EnHP9Y5b9U/0BB
LlzUSprZkSQYSJGSgQPQNIUtWnWvNG6S65DZqs9qVwO3Nz8EXfYO5d26N9x9p5Xxgpsdd/nkdhsR
33Dz6zS63qT8jFZupSYgyG6CEmdTGsVb2tAwmDTqEifPjSkmlCbhMcGIR6U6cO1sAp0nsp/X0RlJ
siL5qDfbYYkDasnEuLgXl6Ksp0LTZHl09pK+OUCWQN2q9qJjKptLsIKbg8poSDiPr09oZW6wdIOb
JoGLXv1ZbFEybaudGASGDQUcFHbwdtRusru/M2+C+9Hg2O7HA358i078ldTmGkSsWXgO/U+ejrzb
t4IcoL+UzZgbFx3/Iwc8bbk07FxPoYs4RVzXVngGtVFsKy/eZmZJw0f7g3B4r1XG7/vDmlsyKCHo
yuXSu219yAeldR1LD89lr1e26IXvpaseM1n926QW0wfykcc1BxvM+2T3RfTcStYwhOcIWpwCGtvs
R159uj+WmwM8sTHZfoHre2rgiOGZyPunqrqfBkV/APlAbR05ZDd9gUpsiXZz3iYEn9AoURCb+t6B
SlWfdmqIf/Lt0nvT22xdKV8pXanNo1kuVUdnl0v5j7kpSl2AuguWAyU8tzTPxsTcYpOv3H/ZFCM9
P0sy0ntP4xJ0TF2Ad0V0jmTYJzvjrPXWeWiXkmJzRwpIjQSmbVT4nIaYrdk7Eryd2TksDe9VdQft
U5B7qCm++w4u9/7mmDUGnBq01SiiNK229VriRjy7oCIpinWqUkxM/cMov4cw4kKoPmeKdnpKOEhU
UC9Srs9wpGaKX8dldq5LvFH7sU9hYBh+EILdH9Lc3gOZRBc1Pn2EmV7bibW0DhVFSM9oq0tbIRTd
lTBoWzOQfupy8EY08CRWarUwkePL5urK4pSN0jnI9oyM23+aAS+cvCcEpWgEWK3kJ0l4shYeVkuf
Hyf34vNZ6NeJn7vZGQGgYE3/1f05mztAl79+Mmd6kJaCDBXi2fya5sTDTbfSF1zd0gjGZbsYQaAV
tI+MIxjgtCm3yv84QZMIqQ3UIi5iPl+Le+FFknf3J2j879PltQyefXSj0og2zeyKoDsayDKycyUM
uzR+6FrazD4H6WtCR6e8gx58weDMaeHCg5UIBTqyjNY4nRfTVRedktRBkZwTMafHrnKFJyMsehth
V2Ht9oG8sANm7aHaBTEz1m68TlcMqZPXHfasbfBGwfpXstQ38ufxMplE7jpiE31UOLtJj2u95OtC
4yXnWI8DsDNdIKxaztQKkJJpZKfCEzZB2iLqZ32oYmFToFYShb0GRWsZtvlJ1qjzZr4U2Ljp+j0d
YPapTVhPbblxszdOqDTYvRkpB+x0tp5BYp01sfiUKZq/znJd3GSJX9g6/+XgJGpr62XtP7pe4Ky6
og1PZa67duUqjnGonSb4BIkQy5yudFddRySi9AHeGp6kjR1FXcS7xrX2nigOT2SchQOQO2fN+gRH
N4oTaau08PdIlABhgAF7ZMt5/BUCSOko5tJXM3W+ZL7Ql1sITAAf+qG4aQUD7gLDLBtELw01gTLB
/C0pjfNREUTZtjoXEmFeUu96VoavEYwaZ1HyrGgd6PADOINXHAJJ6W1EIaQHdCidbxaanbQXQ0+w
EkJfXkVqoj3EEaLiegn/mER/5Evc9cq6TcP2pYhjg3lpi4W9NXP0wSWCvRlTNdRipkcfAYJIoTbM
hVk//YpLaSGbN7N3VYouZAzIy7O5JlGUVplJHGpqfHZRafSHr1L47LcPDRN43wnMeEkyPxx+cA5E
ANOnUNAOdeFUfnJGP8q2wifauwHcLKSvZyaLy5+nCHckry1lEq55kuK0YlbE59g7OG/GEj3R3Oc1
VmEs6owigJNbOO21oZSQ6jwb7oc2dGwlUzb3Z2nWAo+BUV51pgBjZZnoC16SnP18pdUf9aUi28L3
p4XNDILp2Gn4vmptrA05nf/p52uTzeRaoaOJPZ83HkF9V8H6/ufHm3TiA2mjgleInnEqVNOLpOwj
t/DCLDoPer0qs/qgKDA4nHF1B1FYws7MTdWlscnBM9tIo3crjc69BCOarcgL2cG5gzeiGsgPwOcF
TuP6klLDuKPLncHA+JaGpV0HqR1L6yVF85lzB00SjR4E3yIyn5MlabxKIZ0ecyQGF/705AiZyN7p
5K/3l2beDHAqWoIhBZsuDQEimqeqH589pT6TvLXbVt5nWr+9b2YmlCCdMr7Q2QS32EqXdvlYEd0C
9r/Wli3aj9tgo0oIzR51eA6dprWdJTm6mY0wLhExPnmwURPmeqECNWHPSWlx9k5CnGyKNP37Q4+k
MoRZI7wSDc7JToiNoDCNNM3PCio+SLgv5aFnjg0EYfRUwZHEoVEmW8BPLSUMKzk7a/I6fn3tPhbd
OljIOs3s5rFvTwRWR7brhtQ1VxFsDCInO1tR/9Zkm94PwKIKJiIpC7N1s9NIpEG5OoJeabaHcfh6
OSIhLfVGD6zTIKtwxnZbJAoK4fX+PrtZ8z9GRvq0UUb0BvQqGG5QBmVknQyIR16qbIm9beb7vE6Z
Ji5DunWmb/xYrZpcLBTzJH4NlP0i3fMt3oirdoTgGLBoknuevhezNJFLabCMkyl1Ry3wfipqvNaj
YG36wrsXge824nIjG81rnihP6VAvRBW3cNvxB4DKA1tJpyXP/utVkhFJzrNUN06pbiL5+6wA0ymr
txABQHKiW/jOV15irETjfH/hbvbhxO4kAhhg1M9QPMSu0X+30v5zJpl7WuAHm6a9vxbvGI0BEiFL
TkchfRDXg4SURtV7R2WW21WRxi+blL+MduFoze4VndcxGBxwojecsX2gSI0nGacWzY3PZvS3nnsc
BE4BJCx1o5uK0VDofQVvoHnKeAZo1Gp6TSztUoz3/7AyYxsHLoKx6OL1ZAGC6tLeEIwT+QP94AU9
vbfe4KxVo/1o0UNyuG/uFvo6joteG5KQvATxftf23FyujdqIzZNqDd67pnnuMZJr6dWIFem3TzfR
GjplChi5Iq2HVJYLW0wd/xnUMHu0IcI/ZLVvPps+SiMBtKqH3BPRD6dfyM4KFcXxXOyQEwmNFU03
7ZOnDdK5UwvXbuKqXBmWYyEWQptGLEoR0+kv6WvdeHXGx4ZQLXpmiamn6MVWlnWh8lXzVLf8hOZR
HVpgamdR/Z15P+7P5YzLRSNjbAEYea5v4NiWMrhoh4TmyW+I2XMmihaY93+xAakIQwJrNvVYKSAK
JzcT82TWxsq1um2cH7Xyr/vlx0njoIocJvU2GipEp27BzZknZSjs1lP3KKK+gEbbIkAv2JIhLGz6
WUcMQyctzZzg27gIIXu1lN0aR49SbuMrb7qfPXZhfO4HubSj2HvOaLERC2HjB+prZCULghNzzuPS
/sRFhYnzhzPZPHVV/dCE7mOlGQs15zmXy+MRD6gB47mhc2rdaiggFobVp0zkB8GSi7curc1drofm
QfG6pebD2d2o0rutQnpKUDP++0V2p49JE+T0bp9K5TkoXwIVGtNv9zfj7KxdmBiHfGHCkWAizg1M
jDoGvfVD9P42oTfuQ1JFCq1zIw5l4px8uaG/wVOtkyS+aOGwCtyl2tzsEC4sTBY+ouJIa5VsnZRu
KwNl+duX9jiAsTyMrjs5r2kU5nWwkyZeygyBjREoEv++vwK3YJHRAM1aGlQNCtno6SoLQpG2ZofC
WbLT3Yf6t5E8SuoGdvai37TfnX6TpavIWAtf7hu+eWFgVx7Ja8l44SWmIAIZCYsqzU3zFIkvsfNR
1t5HBd6cfHuffm6H7/XS8RkX4upROxoE5S4C3KIOOK0ioPqSil1MPJsE8dYNnCdZiB/SGHYyBRZO
u+JJvRGc6h+Cikur4/a52OFWkXhxKbjWqYul97ivP9dZscRFMzuV0MTA4k+r0E2BLoEfG5VuixsY
ou3QaW0fTI8wfImrc62+1jRW9t0/3FRAqMYusrEqOOV3aA2/MXJP4xZJHtVwpxeHKNrc3yBz7ufC
xFStMK/KNs5omTu5QfDdqqW3QrQG23OMhaT83P0+ZgbInJMiIPN3vUJa7KtZCJTp1PrZD0XLDkkD
+zhZ6F9SQPOak6ni7v7IZncinFeE7DgOCuHXFjNyUmz/xjw5htNtrKbq15Zj+hvFC+KVWFXixiWo
X/eqky/M6dxYeaGOB49W7xvuAifKnV7uVO/sDIdCXnXeutJ2RXgwltoA57wiN9Qo7UqYcUOa7Q90
yfhl550L8LrS7z5eyHLOfR+0J3ogzB/PrsmiDU1Fi2tWeGfZXLXKo6otvKtmv09PjEphg4B9moFM
TK0sot73zmr6KERrawkSOHOXI/RJ6lRDLR7WosmzLRBJuze5a5yaptu5YHA7SdskMEh3fx80jPyu
SPjgaG9Lfg2yR1IOFeHJyRBXkoKD2A2HWn2iw+D+pp6ZMWAChJQsBpnh6Yz5Wq6KqVhppxrOj6yy
R6nM+xZmHAJQeZrgwc0TVk4TeYWrpSgSy9pJ1dpTroTvrVC8V1H695EcbA5j8RfoKi+1yekEEFBX
Ay2Np6B9LJSDvIQbmpuoMRkJM84IJJ4ydfu5FCclciunRkHXYpdWb/enaca7jMHhf76vXHuXwA0z
WRv4vthu0q80q2/KItiYJuUaSk0gUu6bmx0OkRVnfbzFp91jlayHg4nYyon+fHefhAu+8pagVuWh
wpMIHOvI9jJ9rwgwZmYZaPmTNMTiS+cM1hcziUh6q3nz4Ka4MKPViycz4dmkxIm48oFu71IYIHZm
bRJRwLW+yy29e7LaRFzY9DP+lO5cSvjUPrlgp5teRqFYMPJaPQ3ip17ON7gTu8m/y0VmB1KzMBVz
M40+MIcYyAol3onPkCOe2WI7qCcROWnjgAbG36/k2DY35srQop0+5MvIi11BZuMImf+hoNQWic2C
ibkjTH8cnTUKlEtwpV7vTaiwcpGWMvUEbdcbYfNec9N0bQhQaN4fy9zCjHhAmqYh1iLeuzYUR2KQ
OXqinugxtjFia0h5FTyrJR9OraV6yZw31yDp48/YPjLNHA2R1WdxH6snWThBRblWUtjd1Q/DUilj
7mjzEhNpxRsrV9MVMs2kVEHOaSfZevMMYKDi8yB+CNWnVHislwL0ubUi8auMNRMSjFOeo8wL0ae1
Iu2kuS1sEmKcw1he62s9N8SF1Zrb2Zem5OvVMh1RlyEJwOV2b2r2ChRwYd/NbgeKoRT0CUluYjwI
mhuzLXBSLfzqG9XsfURvxP4QGHCDNg10155XmAvnddaoNWY/dDDwJDCvR6XHUW12pI1P5MDXTuRu
Qp5VqvkEi6MX/Li/3+d2xlgPIBwiewS48tqWJiNME5amdkrk5LfqZavESA5NIX1UzeobrefvYJeX
+obnNgi5FgiD6E420Cq7tomuC42YMbsx9dpVHp8kea8YyYKHndsadCqqbHeeqaCKr40kTowgEsJA
pzJ5yRofvMRCgDQ7CpJ7sEYgbn9DJlZD2qZ0rqGeMnkNFxsQb9/a3l+cmfcZyIL/mph4vUDyCwPu
O/VUo83bx+iR+ca6KX83xkuTfGsGd2d1n++bvG2L5NocD++oI0fQNC2moc9U1rHFtUn7QnVEadN7
8L1Q36lSrq61LAV5orudPQSDuBoavXwszLp8KVAyW3lh8Cszsu4UuutS97ZpgRJj4DrGLmvhuclj
GWmOxjSrJY2zuQPDUaSWYXE38Ky8XmtVa5TCaMff3G0EXuTKHsEKz7Ab9V82FdlGgnt4w29CPLUJ
kjb08NduDjtDrMY2Nckl+rG5S+HyOh2P7MXL3/M6sRKAw5/CQh5sqxG2ns7hJ4TduE28MKK5OhAo
QkCwvLgUmuwnwQFYwgjWU804uaWrr9I+WitC9egFyaatla9CpDz7cb6RE/9jPSQLSbbZkY68YTRd
kKCclmeyIRakthCxnVbFuii6ciNAWHBKVandalGfLzi7uSNLgR2otcipoavxemYzTa0QLh+MkyBK
4IbowetlO7C63f0zNOd62CTWn0IKUJHJsfXTRJFgXzFOen5yhOfo/A+fh5VirJtQ0ZUnLrvLFcOL
6HQ7qf0uXydLyg5/GMIn+S4uu/9+fzJL0lAaoRrw/SjWIs1WiyA+5QMEb2AIkDnKfJoXS7Hnae57
Qb4rHTHgnRs7dD57wioXY1pJ5NjbGiGVtlDqlLUqts1nvSiCMwU/yoxF0h3SPqUZPyc5qSCF8SWN
POdwf57mrjYTSrqxxRu26GmqSXZL2fK93DyV7SZO1uIh/iwAMC1XjrMQhszt4wtL04xTIASmJ0Wl
ebJy4ew5+puDWqQ7KMdA7n/eH9SSqclxNRRH8MI4M09oT4DT05CFz0CFkbrrv9+3NLuL/zt9U6iW
lMidkAJ8OPXa2s9gUF0IrWZHQnw4lscgrpoms/qkyZXcoZ4Ej+pDDqmHaGzqSnvuXGHhpp7dCBeW
pgdG9xWxk7FUVt+ShBYj64epduscMS6l/Bks5R9nJ+7C3OT8mI6X+okakaDWZTuCsgdRxvtLM+vH
LixMbghNdOLe6nm3puG+17dy+yla8gJLgxhDk4tLyA36oODSNk9x+3+kXdly3Liy/CJGcAXJV5K9
aDVbsi3JLwxZ9nBfwf3rT8L3nuNuNKIRrZl5mIlxDKuxFQpVWZmg3f1pmhIfKRkC36MMwMUI9jVM
UuN+g1KzmpqejbbEy/N0TviKYAaJ7f/uMR7kULad00H/DQ98OiMcab6Z5vqaOd39WGvPYBF+Np32
dxMpO0BoNya1H2p93Fz+DeKBsqwpqFDIWRqimOKqd/TZRvXefcxaexe78RvrZvx3Zth6Hq9Xnhgm
VRYU790B7IH6B7DXKCvpkqMkHA1alP6UZ1Ff4raF5s6N7iiDHabxS53+aOJ/ilSSFxL6BRT2WUEW
mnQqd3yyxK5IAo6LMFEerJqR12aek33Vi6+XZ0xU+UXe6a8h7hTlzdBPZgO8Q7R0QUtn33Ein45f
WgWaqctLXB76wfZAgHCzyDrohdNogWUIaHuLJfRPV4skWg4l1NQJq+hhLW9SE026kg0hPMBHJrgN
AfpvktY9TNDOQ+t80j5enj7x91mJF31k58RoRrFmVRzb2AmR/dZk44sOPpTLJsQrBOTLn0LyOTma
RZNGMwqdhLH6FscJaLybFnSpIKHxSEo3vQVtK3v5AnKzm3Htt/Oaf7/8C4R7kekboC0PYQSPxi30
FAoIVmaHA+TBrYC8Fihp1pLoQfTKw1v/f0a4Kz1q1MpWTBiZdLVJAnVsfvaKWb3UvT09Ka46vFdr
PG2yhfZemkWrJAgXJkrhnyzWcA9WQv45XgAho2dlY4faTG6TOt/ZowbCNia9231FCxIYF5aPJs5+
GTO9IXZ6yIrx1inHw6iPt+Ugo4Bn5/ss/HTQRMEq7wwVeXo2pileGfEXCVcFlCNZ0o/3aNsqQzWj
yxNNXHMX640shSk0imo/9BNQdjqrlisLOhRmNQdQrLhNjTvwCqOUZ6L9uZBc3aLFZs2/f6rmDCh9
Orosr6oCP4KEOsIrLyXNtrDMwcuq8WkdV3UD4uZtrA37ZNaeLu9l0RCBBoBHxRLr53SkrpOq3YrK
UV/96M2Phj6Qod0Sd79YkktC5BqOLencGNeoJe2ikDAvQRfhr3ZweSSa6FhCdR7bFRltaKdztxAI
wNe1GDQS2kVTNl6ppE6gLV276VLavK9Ji/Y7J0dLiko3U6IWt02ZFPeTxdrzpnG8AQX6sm9To/EX
ZSGbtiCSJ5rgB+JAsdwdy/GfpavdyUXAoS/IqjWZP+WDP1qNb+ofkyNrcRTMtYNUIGqZKNwwDrnT
uc6rySRIF1qop3/P1IO7uzzVks/zDnCChPekt/h8puZIg0MR9/p6Kc468nOsHQRCwNx5IFTvx2WY
jNC0O8enqG3urCWXMcaL7tujDcM/0EgCMnp9wKlbjOy2r2vQa1Iwb3ziSjy2wjnyJNdyBYp+KJmW
qM4FhiwxJBwFI6lgf+Ppz611QU01AnrfBh2i84Oa0W1E6teol6WEhI7CBDIYHbOszMwNowC+jyiQ
xw5dqw7Q0uonzfLYkehDq6ZXo2tkbf2CPQYGpr/2OHdh967VKzPgs/GqBlFZP0btJ4AT6A8AhSc0
WdCjxVd1kCDuWfMFwSnxsyig7RbkQXnt6d2dIXvXClfpyBbzDUeR+LgYKRqPcX81uQNppHeitb4u
ez4JHAygV0wfBfU8VBK5NTJzJyrjFCkmpbkBDaw3V92+zRTPGIubyx5AOBzgyDB34H4+czDl2k9L
aU3AaxvzR7OgRrXaz6iySxyNxAzvaCzXASd8BzOauYStme5RadwYRBb0C/caVAT+gMc0dKGfLk5a
5XOXGkDQaNH8Oy7qe70wJTAA4fE5MsFGerT+bV9put0yE6Ong4sy3yjKfTf7jayoJzSE+JOht0Bb
zbcoxMgAxUiqIYHiln6+GuDkPjRJAUm0+NbM3ODyPhDuOBR3Ua0HWctZD4yhZyqYWBc82Ou96X5f
7tLioF8tLWii7IAojKHD8G88pAqSsprWsExNWTwXFRqIRuQfM0nAK9hqJ0a4d58KnoOxyJDa0JMS
pI67ZQSW2ZXEeYKN5sChoIQCNTwkajlfXZLK0WmD/g5XHb8tLoQkiuRqHSs2W39t8LdaFK8aOpsd
O5yr6Dnul3snX79dveowgfedyoQz4W1ONzNJrXgwO8xVkXzTq+89JGchav982YhwrlyUwAFCRCmN
zwQqpBsy1kwWzjgxhq9ffy2DzdJGKoixGJ5pYMToA1idscPlP3vVEtQySi+2lNyD5eT73P3VavXU
AJpDwrGpt5Vd3o10epqrMhgN8qA467uj52/oJpVE2YIDCd+PABPoFjwneFqQMVnmCbU3EpIsBaEF
Uplb1KRbU7IDBF4GZkwAHQleK2ddGqmWRy1tMoJEoHqDRJvpEdQ0tGXYGkm/N9ZGgqoUBffsTgNh
DEF/MKLC0y3XJrmKtrSaRVH6k6m/oFkivicQ92ptkoDkNk5u+wLq0qs7qH5WamFZ5tsIJA+gwCrU
9yFXyxvwVcsOm8hrAN0Fx4TbAx1n3M2hd0PbgCwIDzcCsti3WQFtKUqMl0+CcLIJPDoiehw4l/Ma
SWZkOlAuJNTQ5wNR0GK3qsW3tbK/YxVuLRQ2L9sTbt3/2QOl0ulcN61Tr1mDuCjO8aIPnKH3mtzP
bH9xMi8d/W69uWxQdNSh60cAGAe3n8VD8Uo4tLS3ZzwN7QANyFfLUuI8HH+em7+5z+1KVfF5a3id
b1X76RO/Hhct2B2AbgG64HS6oHw4duhjxlmw79z6EeXff/d9tj2OQocJr9eFRvh+caNr2zbdXv68
aLWPX6XcW2tpLSVDjsEKaVH2HgUndbrSN92xN9U0gvpB+a05ueUro+xhJHJVOM/gFwHMCZ3BnOE+
iZF4aBQj1MtdsW6ndq/TPQqBl4cntIK+AGC/AZE9E8zTnGHSirHWwwZ5wdmwb5wShBOzQgNc9jJ3
wC4+3unj1YIEFXAzLJw8XaoMiOtZWXo9pAt4MJZ6uoUIy0s71G8dQOFeQdzY65A3uzxE0QqiNMu6
hEFYDaTDqdUyN2PATGcD0PbmrgVO02nQkmBk78uoTP6Q1q+Gi0LdAEHIT2xNoMdYcyC0yhH/nVpG
I2C+EBoboToMX8ELfJevpcTzizws8vGMjxMUxoBPn5qo0rktEicxworulWXxIiUYkrfLEyhaNoY1
Re0csrhn7Qdj6gIXAEpGVGOQVPS0qfwo3RYSShWp/tH7Od8XUxIHUQ2d1suWhaPD1YH9Aj97FtpW
NbWMRsUZ0Og8/micbv7uNKQIGn1aJQdBaOoPcAjxunFGr12skH+zldYMo7x+SJ1yn2vJbVRnkkKN
yJcDvgV80h8zfAkPBfy5a5IOZspdW/n51bxncOaoDQOWhgwX8FXcEdMym9YzwffX7qFdbofo3dG+
fWJRmLgEDpRpAS18uuUcpUppjdgzHOvuu2VOezeNfrWD8+/M/MHgHPn1FWXuaOqIgXvDaINaT9zt
ghsGOcuESF6fwrX/O6I/JZUjUwlRhzWpHCNs0L8NDtuUpBDmkGwwUZjyR5Pj/6btT9n1yAhF9SpV
lxjQ6pS0uoeEh7Iv7drcLHTIfbUEjmcypDBj0dCQomf6s6hrAdFxulgrjQqGTzdDtdwo5j6JH7Jc
8lQQmgAWCRaY6IvF/vxoYM2wpOZcQs5VX4vXKWofjaLcWJmsm0ZmhosjiBaXiVUbUI1VyvZrnppp
YJWl8jat2rCR7HAdP5m/qNBfjYQhXKqKxP/pkGZNhUhBEluhjY4ib0zNcUuzlPqtbRWDl8ZZfV+u
y7KtIVMdODQCu3sDqhYajTkO9gIAb97n+95Wys0ca9bgTapa7Ogw175eq/TWWbTWy0gP9Tx7SG8J
WDIy8Ap8UTMo5fUleIVjtDNt1dxAN1kNxfMc/SQg3IV778hHRI268qy1j/xpqgkoqyAF4E6g954S
Pf6tlDpglbX6w1JU5RUvFH2jJAu9p8uM4AsYAhBMmGjcRv1MgyiMajxbUax5WZqkYOEd+5vOqtOt
OkayHKko1oBjQvUBAFNUcLmNUrfpTM3eNfG8dwPDKD1IEaPLEmzKIJGXrKBoAY9McZsFQutm606J
FcauX5CHDu8cfXvZhOg8IynKSGIxnLNkRZG5a1bY8LT12N+zBHZTR/FmrK0v1eiY2wqaz5cNiq4O
nGMUj1XQJcD1nm7KwexjOiimESIV9G7byxbJkcNlE8IzdmSCmzY3jaNxLAxEE1AHWzTryZ21PQOe
XTYjCiigc4MrEMQJYNHgnVKdz0o12EY4T+X3XmugULbuSAkGcZKAFTQecq/IZdBj4fRhtyMla0KO
hS/6rFBozKFqbYSkfFpSzxokcycAAWMsKEijLIzBneFcmxyctFphV4dIQzTklGmyAwX56NcpwR6f
o2V61PLa2bSD+gaO+tI3I3JQk6wIJiRXPQ2CGDcthWZkWTnP4FfJAwM0bYGCbPLdGA/f7KLWJMdE
gPU5/c3cgmt6SS2ttKpDYza7alBe3D65i1rtxVXSbWeMfsUIBs1575TWfRbV/rDK9KzP1+X0J3AR
y+JGOU0zTJu6vinKrRHJkPMyA2w3Ht1P1ghscMLGOHy3bK/NJff6+ZnB78djBk6NUTPymxmKmWXf
mFp1qNsqsNaHpnwaYOfyiRGO4cgI+/OjMXSZU/SpCiPoWV2InyzB5e/LBsH5lrRualqwQZgOdE6D
pfT161+aaMBDatfU0EGqo3vndAiIHEivK0N7IBH1keRbqm/U/RaZMmTI+VTpGoIQVK6AhWBpmlM7
qt4no9Kl2aF2/JL4uIyvnarT73NHZm2gDjxDEeygW97qbF30FFdX13dhAq1nYOFFexhey6dDmK2s
yhU3Sg9Jbwe0d72kljxDztcbFXY85vCagx7OGXt2SRoVN2SVHlrnLs12INHMy6uD6lMT3LED/WUO
RZAyPYwDgh4/tzaxjH1RtNTHo+BeIgvyVr2RYBSEImralFcLdjIcwt9ZcrhMX50aiVGTIj2YxT9x
WXquDDAqWQa+IjlDEaZzYwxgSV9I888IHQpV/8R+PR4Ei3WPXIfTNuCBK2BjaH112RXGrSnzHoL0
M5soHDnknk1GYXJqY8mWpFFaJTnY9eipWuMjJ9CSh6wCaeq30tD9Hq297o8h+T2QX4r7u0r3ybDN
OyqJycTz+fd3cGfTNUYaVVqUHFY9GPStkwRg77/++NtgGAFpHtNe4N29AjK+pemz9OBMgUF2Y/Tc
Zbt/Z4I7/nY3jnaeJyluFHBj3Qz9Hp1Ml02wiTh94ADPdDQKbsGg7007pYOJ1H7V8DKs9nbrE5lA
pOh8HlvhlgO3gRYrKLkfnGhDp32rfmYt0N36R+vyPPmVWuuCBmwjOdTqTZuByXdHZXxUwiEcmeDW
AnS7/UgLHTu795Cvcar95YUQfp9RH6DrDqJNJncrUkXL2z4lySGGYqbqQ+z88veFC330fe73u0Yz
1GOC7w/uY1wCMvfooPAlS5KLzh0qE/8bBbedqqGy0g7qPwer2OrZHbBbuiMJr2UD4fbStPQo25c2
FuLVAUDA8d3stpokRtiFcXYsjsbBxaKTU1RrDyT1YUqqbdurXt4onmO9D+ZmsA9EDYv66fL6yNaf
uyWhJK8lgKolh3nZRjbwqsG/+z53RY5GVFEys+8bPhJcJJfc8pLfz0NQlLQCRNLG98GzQ38XMhYK
2ee104vF6DMbHVBYkFX32lfy819NjsVdjXreGw58bXLo+1ur3Y6yl4dwzwJgyCil0CfI6w70E3Xs
xViSA7iwrHZXpo8pdIeMl0+M4sgKt4XmKbEnvYMXzB3fKveRK9lCwsN99H1uC1H0Z9SxrSYHut6M
YVbezNPm8ggk88THWUOtRyadMIJJvXWg5Q2mwgkdJq+XrQjGobMKOcBskGQAXOZ0L7Wg+tOdOY4P
PXgqAC1qdnN/dYpGZ/37eAkyqiE0ap+aWEZQFzbJoIRJFHmu/QtkitvLgxBMFdrLIE6EzyMFxNd7
VBOyLXg8REidGMGS37nZsz3tS0DtL9thv5TzhCd22ME8iho1Q3HGqjSjsFB+mI4KAb2D7tYBcVNv
bn/otWTimGO9ZI67QHQnnnU3hjnVeC2zMEp2S/kGqoXMWCQX4vkuALoYdWiWfGItdNwuiNoWmds8
UkOL7KGialeP/SA5MOdOi5kAQQCEDcDLyENOSYxXw2RUGugBfDs2N30iixAlFvgq0uoUGRijmYX0
zSX+JKOZEU0SI7VHmz6488/aCbS+S5WqmrVwicl2yK0nEG7slVrGsXK+6gDiACYDHDN76fJp9iaz
VCgd9RrodKt9VPY7pWt+aeDhmtA429JBcnaEowLjistUxEA7y22ytZmXcqEYVamMtxakEp1K9VT1
49qT40ASAGoAjMQRsAfOimUAcqOjpATtivkua6cnaJUV/lqtH1Nk3VXr+uwktuQ5f+4VYBM8TWyt
8DA5Y9tLRrfLpkJFladJQE5dvi/wPkY77TsjTyWuQbT5/jSC/xHuOCs5G0W/xEs3qGE1f4/KtzKW
SUWJ1unYAPsBR76nTjWnWVMYgKjjRMYgVcDTlgeXl0lsBGk7NI6gTsoTQ+lOVq6kd9VwMaugXXt/
VZ5MKjEinqq/RrjoHqJDnZXViRa69KZfvyCYvDwIyff5Vs2sIsqwRnBmIA/3qsBuls8YAIYNZAMg
9kEL4+lSWGSEXBcWJMzN5zT9KJAevDwC4TKgkwF+kmmk8ygXy9ZbA0wqapikaJRAGzDZAUaLei9w
gJLjL5wsB3Su4BgAdzcfjbUTEIejgsUwCUWr1uJbMhS7zAJ3/QOhp8dr6+Doq81zktXPkNeVYWg0
oRFA3QAqQUn3rKJrqNOUg/ABM0agI2NCyFdP1Pu2pd8UAPxsbTX9uKO/67VtIDSc7kdS76NG8yiQ
7qRtNpfXT+R5QJGFVhpAdi2I451uED0dRnWYRz20DL/9rmgh1cB78ImVA2ofgRt4L1Ax4o4RaBPs
cYgsLcygrr13ZqsM2sa+vqUClAcGuhaBN8GlzSODc3cCNSBVtTDNci/+ivDnE4fp2AA3V06D4hqu
Di20s/t0vvvMWT3+vH66FB3gm5CDWrVwBatEEtRXPzNOp4dbhHYdrbFW8XnF3o9ooFAl3xfuJHQv
AlbCKKX5wGxo5iovB1MLG9PvwZDhfnG1e/36lBRGcWSFm6SoLdHqB6oRsE5kgTakwT+Xz4OgosYo
ExE4ITeoI4HPvZYSxYLcppGqYVq+WNpzRfIdytCJ/qin9X239p7VR8FYzH69fhmnq1/jMA4mRaDr
wCoHwpbTLVD3K1g6W2cNQV4WpHEV7C+PThSw2XA6qEGjJwuCh6ffj/O6biAOuIb5DFZ5z1KdzreU
fPg+I1jcjtDCvrGMZZQ8DkQ7A+4aPVxMSORMtrfKtIEOGuKBqQJAcKiL9cGiOgqrvTXcgpN/kABa
RPYAFwRKHCQoDkrUp6NMF/ACdDHFraqRXdk7e1rdFGSbyWQJRZ782A63F5dFhTLh0rJxRa9r3u1B
CPX9+gVDUyWuUUhHnjPztXlEVldbVrTr1zsryR4YDYZnjvMDYEF3AKVcn2/ElB0ZZHN7FLsViZYl
EOtegUd8tcZbkNoFzfJ1hLDa5YGJ5g7U0hZGBRYmkAGe2ml1JWonYAZDHU2ig+urax18wgKQemA0
BN4ChOCnFox1ga6csyDnByIXq9kl2vWVRAQ2FkqhuDqBMeLbXVKQGcTWyvb11PgR0GcA+GT5z8vD
EARYx0b4W20p+s7OEhipJ20G+sfcNKU9eJYuw8OIDeH1AdeA/h2+ISUjc5SX7Fng9nuq/Ir6u276
enksgkXHzYy6C/QPwbGrcvFVDrWN1FZyQALN19j9XVyfr0NjEB6i7OELriv+4NcaOP8VRV/DrH7o
6CvaavPE8kuZXJlgphAuATEHUDC77ri9O7boflkUZQ1T6uX9F/LaWFejgjEQANggFocWYQROp3uX
gr13Qd5uBU1+s0nL6aGfo03b5a+X10M0EKjr4ZJDYo0Bk07NNFoHckd0yIN14EFdIQ+yZn7XSN62
gkVn9HRgbUZbCzDI7EcceZR6rlajX3GnRfWjujwWvz8xBsCXGSQXjTh89xxR3DxOnAzHvEm2SjeG
Jch11kiV3JzCqcL1RbAw2F08+miZbMWZhwlba9R3izJu86Z/BUegBDkgCj8IiJTBuwnyffCWcncX
+sHzjlQx/K/rRl6kK4tvFOmNSfttTo0e6nXJvoq1G9Ks91VXf3S6y0Ta4ufLsyoIFPAzsAMxo3g5
8m2WM0kWw3KzNSzQJzgVkKe3yu/gqn4xogSllEWyEQWkJ0CtgYwPaRDAUM8arsYZXd7F2K+hNWX6
dm207NfQueM+RbgXJO08bhZ3LfyZKMVrh1btoI7MqfNqu/yMD0FGy8WTGfwkyAKebtcY5Emqwn4J
o17pgMhfItePy9y3M8khF7AQYtAGaHCZJBDa27mTsVhl0tLCWtFdVQ8PSZy/5MoM9t01H5JdQer6
sVAg7K12JvX7CJ0rg2J/4smLg48nNbpPwYzE+zISFY1dDtoazjTZGE5z6A2ZlIQgHDsxwV3E1ZRV
FTWMNURKwCPzg+kqQRej4yru/Mu7VuRq2PODUZOCPJrPdiSrO0dQfFtD1/BB11lcz7zr4HaxsFo4
GOCO5PZGPoGo3wZuGJpXY/xoq5I4mV1/p0l0fB7tJvCSqD2c1QbcDG/kUU+XUCuavWX8SAt102rP
ZRz7c/ykjYfLsyVaF3gzNk9o7AK51elO11c7cauoW8I73X7Z+kr8cv33ITsMnTpWkUUT4en3h9ZE
LTbvl7Dfx31AksdVf0yT7WUjgiXHIdJxw0CDkyVQT43gETej7xykI67XRF+z7ttnPo+zya56xGH8
HJnxQIAFB6dJ+aOyblKUTy4bEKw5fv9fA+zPj27HyqBKV1QwAFew6/QOoxgD1/mqWyOg560/6nFw
2aJwxiBDzxoRWWmTe7UkuTMtagqm6i7ZpPGulFz3gosSOTo0NIOsH6E9z2TWT2NX0a4HdULspTgn
h0rGHy4awLEFbsrysRkJtUADUa2/chTOUkOG1pSNgcsBDGmsUwwCDFjRRtM2ahdQydkQWwBOHkx9
+NtmYzxadiMyrBoVDjtM6C1Ss3V+r1/Pz4lSCcqY/zXBfsKRCaVq1YUi84Y0vwu2IOYNzfxH9e36
3XRshXsvWoWjA/yNgaTq3i52ugyZwg4Y5xPRDwXNSGh4Ia7nu09Bbl7N/VjYoZW8k/rWmXdN+m6+
dev1WEFMF2OwQJYSXpzHhWkVCCXQ62qHa/FGld9uc31S4uT73Io3Laib4G9BvOeM/qRuKICtkfmr
kalBiyfs7zi4Ze9BwZSOI8YxabsRSnJJYKJTHJJAm8sLL7g9WKMaJgpELGha4xyv7lpgkUJYEyrW
z0LxqfMlB6HfZ3bXkRHOV7XRoFemA1oZtXdeklLf29HwfnkcbD7ON9jfcXCPuWzRVWgpgrcLz7C3
dsy3cTUuQPvP+8t2RF4LtyEYeVm3p87nwOc6LhysuRMq0Oxqg1jGiSUYB2iYkPMCezkiSv6B0q5u
qs3LiC56d2eVN8MvW0bAKhgBSpPALLAi5blwlm7SsZ8MYoVDcUs/0lSyoUQDAHcY2nEAMz8nyCet
6lZ0tHATNqOfZa2fdPfG+PXaVUA3L0pILEcAqSI+giMTAiFzztDBPPuLAZ7xm8vfPx8E0s/QmiBQ
BcErhn89rATqGWDeRRnFznzAPDa1nu/iRMa+cX7IYQYNnFDSZZIdfL3YSS1ad5qig90DWBhlS+xD
qd33+U5Xv10e0PkxP7XEua2kJ2ped7CkzM9ue1sCNK8B2Fpcj1c5tcMm9ui2akimlHXh6qFGJt80
vgxtAV2kcDYqUKSDB35z/bDAnM/CbLAtIug+Nee4nRkXoIAMbTvGLkigevIw2pqnr0+XDZ0fGnRv
/jXEp1jqpSkcUCzqcPv6Zh5+dAAlXrYg2guotsMDsxz7mZ7dlBCwP6gQlmigObKaeebp2fSz6fNt
OuY/9XV6vWxPMCJgsJC6Za8UBpM5nTqlRY/ZoM1zaE/2r4LA1djZ1WUQ5mPQc4cSKRL4/MNYM2qT
ZoU5h5n1lGzNRLImgkPKVC7BwIfULV7g3F7rG9roSYzP2y/5cN8lD4WMtE44R0cW+KjIHsq5jIwZ
zei5N/TPiyy4ExkAky7z8/gH/NnpIqiJY6eGXi1hli5+0xNvjI3rXRkqNn9NcEekjB0yoyVqCQ1E
jv0agEPeLibJi12Q+EHqAcQOIFlDuAsq1tOBxPVi6OOA3TTSG9BmVoZXtVDW3MWKj+NoLRumoSMr
cghmD/U1RiiBgBK8DuxIHTmbeOzKvINyYOjqk+/QAQ18108eLCCRjrI3Ujz8IYnMhWqDUQNjE/90
kgqYu2CUin2x9Oxp6IKuVSRvIQ7F8p8OFx0VhREVw4haTdM8LNayzSPqqRXoKoubeHiI69tiLG+a
+upAFlZR72DUgXjU8/lcJHqdZNaRZKe56yfr+DG15katzB8m0SQZMsFBxfQxbgxAcIDK5DYH1LVK
TR1qJF3dfTX+nrRHJfl+tTc7McGd1AyN2ah/tsi39kqQT8sDpblkL4h2G4Su8PtxY+PBzTnMVim1
NldS5DazETrcdf+oq5PEBjvvZ1vBAoEU6jaIb/hSVFJNxjpTDEOZXPC6FV/K1vFJOf6AhmUQgSHG
S2krcaPCcaF4gLQIWofOjm6uZHjmV1gdo489CxnKX5eXRrD62ExIHBmIzvGU4HxcTZwxJU20hDX0
z9vcm+sMrfzXXzWgX8PHEdYCTso70imanRwMf0tYrEqQdatfyh5Kgmk6scD50YWuICDSYAEr4rwN
MoFE9r9zKw/gJeMLQUoHMobcBoY8qqt3ltKHidVCoBeSAplWe1W/PLaZ/ujELfFyzYRMkyzRIxoX
OkGRC0XXGIiHOCfazklXJ0M1IISafJqAy+B6bBJwEHhQAMiMOABO4NRNGxFZzGFJhlAB0YJF7xdl
N09QTtlc3meiOwh2wI1jItgAoJB7AtaqAlCEAjtGM90M9Val5EFV9l1/S5x1r/VJAALrXeysaBb9
cdk2W52z1UPchosW83iWUUa9Cn3tRj4ACPxNWXO/GG6XAcg2SDZeNiRcrSND3F2xGD1LmBdDuBIj
88ECmxWtrHQisgFmePwF8Pw5dAblodTOmmICkeWLkgPKJjmroslCyAkCcYQ8ABxzjrTQhzlucpT4
2tLZ9vCl2kBujNgJ1kLi2gQxNcD5KAIhzQ/qKb78FceqNZVlNYYTfWI09HnzHisoXkTxNm3eLq+M
yM3hEQKsMV6/DEdwustNsyRm1WP36Ym9J3Nf+2VW/1LU6+mAXZQu/trhdsBKR20azGwI039ITB+6
D+NHP9UP7YckpBPtAiTqoKoF2kkE75zb7uusLIxm7sN8DHrPvJ5GBqRIAE6iUgJqS+icnk7XlKfl
WFE6hMNShDN6E6O2e7IdWZuBaBRAdWCbQaMAeDPOJxAAFfSpJDgveRL8jjUZfFnktpHU1HF1qsAR
8HvZrNNCm9JoCNUqrLN/zPEFAbw23Dfojct+2NX28iYTHR1sZdTJkd4EExg3HEcxuqoo4GcimnlV
Ar62j3JF4ViWLvjzId6hHRti83oUWrsTI46hzFD5aEBL3azm+3WN9gZpvrXG4Klx/8XM620Jxgjf
LH5lMQmwyJI9KCijg7YT8q8sG8YoC7irg6qNs/YqLqdKbx+svn+Y0gpVXNXvLAIweh/0Zfmiqvk9
HSuI0Kp0D9GLr5+Yc/gqFEMQwpw9zJtJc7t6wIHTB9Mri70zHmz7tY6c4LKdPx7ibM5BjI3DjX6V
s8fGSAprViJ4EGuygzmu7upl/tpAhpTm3eSpCwnKzAzS6sXp458z6C5rq7SR6qj8TnU+dNUO9Hp+
HByUNLV81xjFF7vUNlSVMTuIPB2joLMZezM4N7hIaKhilNxTTEhB9nV7n6Mj38mvB5a5Juh1cGgt
Fjjw0BlkcV0LoM0lNNWHSttp75cnW+AXkM1BTQWgMhclWs671SBoGsxGn8O0Bpn+i/UJrXY8GBkf
sIWjihcDm8SjA7SCAiqyKvz+Ok/9FvkwQCYvD0Hgehh9LgKePykWvsGlVPO4UdtpDqFz6NtOiXT0
oV8+DOtrov6MFuiAPF82KJyzI4PMOR0NKW5qF9TteOO3yr1Cdc+RKQuJDSCpCw+Hdee9G2qcEDyK
1Tm0zE3nBmDpujwAwcbFKxSoZkS6QDDZ3ABas7OW2SVjGEOx+tHRvyWapGoqCDhgATsXTDR4V/Oc
fLHeO7XdqmNodNmrsrrbfu1TzwUwMq9p4o1Wsr88JMGFcGyQZ+czzTTv004boSaiesW8HdvUb9Jn
tb/+CX9ih4tu5jq3aVfATu64D+ri3HYJqDTdbvvvhsMFN5026VU1rVihCQk3/ZF0X6vxbbY3l82I
NhrokIGIAkUjEELc4dRJm2gDRQQKbd3Vuo/o18vfF200AJ5RlmfwRYcHs9XrlDVtMsxQuRw9qgPC
AugHlQScokEAxoZHr8k4BVVuroi5/P9xrNbUo/lTXUtIukUGkNJDPhrxDTSkucvXTZpOLaZuCocE
4SVNdpcnSfZ5zgV3jjFk9UqnsJ2D1fZzWYQpOovHP5+7ptQUOLt1wvfBAjf1XlTtNO22aTaTrOQs
McSTmU9dTbQMjdOhQYOu8Arn4C4+xEerVvLKFBtC7w24EPFA458YldNbipPUU0is0XPN1I/J4uX2
k7pCOGGQbC/RHoacFF5OqoncJP92mmoF/z2dsfrrW5M/O+p9Y0qciugGOzLBTxy6FujsOuMUrjTd
5TjnPZo0/a6+K5p7Au7PSbYlRN7y2CDnxbrK1Gi+wiAZ38vibkrv6/atkF0C4pkD4BK8SqD05sFG
EDI0gZVVp1BxcSmjfclMFI+i5eQT5weXzX/NcOcHNe6oABYY264OVmruXEWWjRSuD/o8kI/CWw0N
9acXfgng/dzFcABtp053+Ti2D24/FX6kd9WdPdsasmzquLfp4u6TfLEkd5toHhH8IzUJdPY5kR+k
lJDfn9FVWUfPmnprzMEoa9yUmeAiAlqjGxoAXTXU6rcFyt+a++yiVeL6hfqDZgSgEQTvfF6KzG1F
SqqjiGC/0WBQJaGsAH+K/AZa6ZGWRkv1GYTDiaYlatYBXehA6FmtR/vv1XC/FB8L1Cdr8m46lWen
MnAV217cawV+CHE4MivwRnz9oDXNeXCMWQsH7W10uk0D2etGv3OrIOo0vx9ryXYXLRXS75CmRmQI
2jrmHI+iz9pIFlLoqxr2sTv5uP2Kx5mY45e1URTJguns6jwbG1IsuL6BEIViwqktsAGhKjSj7OOM
y5bSL6l6QHlhi1S2b3VBr61+AUdvTNTrkMxW1K2t3hJlv06bClLSpvazme776kMd0K2U37StTJdV
E51MNN2wcgSi/7NUp9O4S9UZaI1azV3U234daV+Mgfh4poMq8t5Md+itRSQMotp3y7zJ2wOchW/O
CEOMA0TkEAAFTSFLkQvUtxmnJ1weEr5MqY9bI2pXUe4U6AZC1sAs793U8Xp1ryrToax/KlV2IMOm
tWqvtO/n9iGtf65J+R/qvmRLTmTb8ldy5Zx8GD1vvbwDcLyNvlMzYYWkEJjRWYdh8Ef1HfVjtVHm
u0/hUikqhzVJZawId8Cw5px99tkbVGKT8UXuSj89jiPMmmVVJOx6GtltokheqemNIP3nrxfDt9Iu
0Cp7fo6qpi9NT/B6BXtKkzqblytX3y1CbAmSaZ4AuiuL1H7twm3QX3T+kfc3ta2R/Pcbj8hCtlEe
xjZnQ5mhKnAbsdtf7xg/metri8VaB8AcRJ79ev6VMpls2aHXwij4Rs6DV11UvS+KqJ/fYlD8ZBkD
X0Gb0RoKg7t/9spYZZxQKrwy7ih+0ahu3lpm5mM4G5UnC1cPSTPyO+mkzuHXD/nTK4MA6q9gKaKZ
dY5/t6BDrwkJQ03nZkqgEhe5UBS/UvNVL6vtBKGTRb6xqtdBe7WogcsDbQS5Cn0B2LXOFnVPGhZw
1ukbmpy8+fT110/zQ2iBb49ha4B5jwoUltbrp5kXJ5jchqB+M4Rp3o9NnYEPPObhUtJ9HzTVGx0m
P0yRs+udn1yTcNSUTvpmgiyDbWsv610wIIAGvjFsPwSd64XWyhTQLyzu8yBgJYY2erLjDREmylVU
JSeQSfwsceijByOfHcb7LV7UTwdz1TBECw0qRj/s9Wk7dn4U6BtiLxTUsR12WoZH9Y8TnPXRvrvM
OkO/m4GIYLTxLC7j9+HGDZqsth9+PSt+8pZQNMTqWmEgTI6zOa4iv+WELPImXuqncRHtXc8Xkvtp
Sd7/+ko/GTK0gEEAG52YK9fmbB0nXQRuJe1xpTJ6htbYtdOlh3JqC9OOb+l9/uSpILUNvgViwlWd
/eyperqQuBKhQP/f7TDetu3BjR9+/ThvXOIc10D/asy6AZcgzlFVVSbI1fRWf/FPr+GhQBRh4a54
0+vX36GeWlNR8htF4wnYTGcQxLTtVVe+6fr6k7eDLSFe/edQhPihxdSrxJzqgUsUj4slOYTLXpm9
bT/9etB+slRBTkC39EpFR+B8Nge6kgMQjJi8SU0Xdtmgid2PDkwOCKCb06Drdh+NC32DSPIjSP/t
jFrlhFG5Bi57liaUczdSv8LDwVoZbSK8PPH4OiZYr9cB6jv6fUOvS3HokjcW1082dDRUI0bDeGLO
n6Msy9hOs+MN8ibSTXNgTrzkSZy8lSL8GF5DVwNLGPXrtfMRUc3raSLiztopWoabatQPLfHeGY/k
xofRSttsQK9pNvXIN0SEc57W7hsp8o9z1AM5DNo4AKngPnS+1EgJCVLrTh1Mc8ymcStoirjZP1fK
Qvfzd1c5X22B3w2icmGKk/bu4wTcrVyS4tdzc90TXp++ry9xttjqMIKO40Q6yL5/nYe7EZVx6Mvs
gvFyrD7y+ib+x4ygs2daY/zvNvea+56DhKG7qf08JXHmwOrh14/04/zDI2G5YVqgxRemHq+vsKRc
qETjCsNXeWrfWFVvffnZ7TOd9Ekz48sb7zSTjSnvfn3zP+5Ir2/+bNG2bmmh94734SRH8TBH+47t
A77/9UV+OnsjAFYJmsXBDDw7YKsodapQ+d0Ni4+VvJjrUxS+QSb4yTitOC56PdyVQZ2sz/nda1Z9
2jcRq2GxDtXOzLA3pu3Pvx71Y1CLwC06Z2hLNgSR7zTdjSUb6cXZUr8F4/y4aWNfWUVb/77Cegff
PYAEYcbTQ9fdYIptbYutpav3nMU7EpUXenhLv/VnDwSSMYpfoJsjID7bzWo6RnBzmrsbfHU2+U3e
kDeqLD/WjrFJAjZe81LI1v0QMbrlkEzM2u6mbcqTTen7aukuynCEtrl7crST66jdBWQ81sQpyGJz
K2D1FOk3kqh1cp3tOK9u42xg/bhX6QBDxZslNE1Oqb0GS7VQg97FUFEExf+FyuWNI+lHBe5vz47W
UsQUkC75QboAgs6Jo0x3ExpYgqbtvlb0IrbpVkKPd15gyGPqS1vPGUk5TASXvLEMNWt2XUN12JVN
IdAf/dc+9R+f7X9WL8PNX8+s/vVf+PnzwGdJq1qf/fivjy+9pP1/rZ/599+8/sS/LulnOajhqz7/
q1cfwhf/feHNs35+9UPRa6rn2/FFzncvamz1twvgFte//H/95W8v377lYeYvf/7+eRh7vX5bRYf+
979/dfjy5+8rz+I/vv/6v3939dzhYwfVPqvfti9yeDn/0Muz0n/+7kR/oLeDoP6LWAmsWyjv//7b
9PLtV/EfkJ6CxyOQDJhGoxL5+2/9IHX95++R9weaTZBDInfEdg9Q8vff1DB++xXBr6A2uBbFIyyv
MP39v+/u1fv5n/f1Wz/iYKC9Vn/+fgbvrMATgFs05sO+EM2dqL683hPY0NckGPsgpzFVt4ql5BDI
6qFMNC2MmctDKqkqBm39jz4ZzWlJe4lem1EfoZnVb4mcNvBnq++hCgHzE6K+JFOsL1xHN7eWxG+E
KK93lL9uFjk8LHFw27CUODsGJS1nAXME1KDHZbwjPZ2vIqgdv3HYfsv5/mc5/3UZjD7cEdELueph
vh6TCbJdbHB6P7clUU9l35I454NMHji8AaZsCHhUZSw9tEkfN5kzoQWkBkHcZjpm5KApVapIid9t
We0nez9sYXRYt9CgTdORoXGELmOasdl5wYrUV67o9BUTcZnxOUAu7wVsua0jD7Z+wxLe86RE1zs6
4P0lY2UXilwmygsyn8z+bc09JaHwcGMT7nwe0pTp3BPcfEybDr59383sv+fOG3MFYwM4Et0va+p3
TksGHr8EYSe8XDhuFjI9b3sZt4+qis1VZKWYN2HAq52KKKvzsrXRHm2xnZspWU93nMdDl8P5QOYL
p3HRunNNij7i3i0VPcoXTgiRtznw34qdvB9nzdpUvHoAo5K1Shq+fp2AaaYFVyCwzoIXPKpzKPb0
NDLFJNodgNPllrBRbX05LFlAW++6DeM5J+lEimkgJRxeuctPA5QdvniukfDmsMt0gpr+NSun6yWS
8JTEJk0ftPYMzwSYRCprpwWIOJmRKfz6LYSvw6l1dsLGGCwPaDC4KJeeK0Ai9lGJwgLJpV858Jku
kRMPofdZYzrKTNKwProeLx/hSR2CuDMuYCEuldzGbER3eFSJ2MFp7M5PrvA15Dw5p/lYNkCYdanq
O8OVvbVmHC1sbWeSoUNw5sAg0zLExyz7WAYoxme8GhNA0I4oVLr0QYGpXn/BtRp04pkg7DN36pN8
nPXcbpS1/HaZtC5Kh8OTInbmxm6muH6I+6l8P/qE5SaquztNY/48urhtFi7M2yDuHfe9ha5GbrvE
+VB7o9zPJFFfVAtlTQ0wCvc+dHLemCVKL/0wdm6mNObXQze3YENodJ79evi/0exebw6wmQFEBb1X
wBJk3Zm/D6Ic0UlZug5mky/oTsYlRcmDRTLz26SkkF2QUVNMXllnTh9hiEiVbuNxDO7Y5LdwjV1J
ocrNTQBOAMivcVCs7Y0PwlR2QUHXF9cVzhGVR76uwyyZKnaZznC/zMRSov9+Iny+HMthz+seVC3J
Kd4RNKINqv5jlU/EXMylamoQgkdIcAlHgxM0121R1037DMOp8Qnmrwu0YWBMlQ2qqi972S51VkUN
u9dR5CercZXMfZeVTaZMNTR4qHlWeTA580UMWj3hQDeh3DkPBexS3MJ3YWLQKK87OVWnLuNxCKOt
13r8anGsu9Fmqo/DNFmsJKuRyS5tIC7qDn+Qj2h9vKEeMCSV2A1cBcZ6L5pbbxQuzFeWeuvyudr2
vIzfRXMXqm00hPW9TKxsNzF1Tu5QgR9PQn7NbMw+RKK1F0Hnt3fekib2jaX3Osz7a+WhjyWF3Awi
LsgtvX71KAk1YGVrLx9bTC46S/eiQZvNlYhSd7eg0XWTgIb9aVhq943U40wC9O9LQ62I4NQDjeSc
2N5VS1J2ELrJlceHInS4/cBQST3J0DupxLSHQI9iF4amw8Kr8zZ1+AZKnfWlk6LXJuWYKpNy+7fK
G+uBe7YYIM61Ao4rHx1swtcjQmww2KSdSZ5O1IexeGx2jONEKikExxY2LVuf+6hgNKhhuc5Y5q7p
nLtqKHU+1MrPIt+4u1GW/sarfPfoUHhw1k1ZXUxuazvA2v5nhE8iFyq0b5xm33Lm83vHnSNbhI8N
qnxnC3keg042NY6F0gnYRdSz2RYl8WboUjfkvl18ogF0J3S7dFrs3bZzdM4aed1w/rXuWOlldR/5
Q2Z6Ogyo0OGczkLpDlcSbNWygExquuERJxdY6U2fSZGgAuWQOr5kpaWbPunag8+C8i5sW3vV9RSz
yZ2zABtINsiKnJwIUD/CixQwOBhTLPc8TrcqYcterpz2wFfze9DA6vu2ZOR9RwnoP9SrDcwoo8W/
Cxo15LEM7aFd5ujC1fRRRJ1+jud29VRV0aZkDTYuM9f1W6fUWXbybcKCSLvCxCDfI5ZyX88MtmiP
zGhFzmNFl4cStYn9Ijq78VM67rqFhFnc4+m0kN0pgkV0MY02LKDVmhw6eNej2SB2s8WOvNAxJ0Xk
RMHu1zv5Nx28swmwtjcAc4N6J4RavNe3qCoz+2PtYic3XfNOCD85OU6X+VVAtj2Lom0LXvTOjQZS
jDWE46UQa7v/dEyRdO68haZQyAj8XDsId3pgNwfTRc6OLvK2WmZU+JI6eBTzEm6aoB4vS+V02LWZ
U+D4DD80ZmBXuovqHcT5ur2EmdIb29U3uZxXDwi8GWcUlNZBq0fhzX/9gA6lZdKJCQ9IGu+mwrw8
umMw5u6Atj8iY3kYAk0vyCAsjpCN32YmtbSIIngT9mPoZpCy+eLimHlr7Z31z2B2rHTedD3Y0MCQ
oPv99Z3xpCt7N+pITvqA3QRxbwoHAuM5ic2hSUi7pxIka528j1ycXCQ4Qkgt3f76/a/XOBsduO9A
AA51WSz/864DSpm2ArwD2EJMn0MaRHuTGrKFGfry1jb5GpH89rirXyDyCcCqa6L1+nGtmpnTugBc
VGXbG9PF6VM8q2sGzPCKR1MSZLoPURzwevVxiP3qCc67ldyU1lMoFoTOCaUFqrM4bcmnZhj36aIr
mok2MFG2zK7Olq5ddmzwoz6DjHbDdpHhy20ytOzBFYyX4ITK576NdZsRl4pjXKU2KQKfvaFH9c35
92xQ4V+HxqS1uQyL9WzKIdE0LoWOTI6iod70kN/PUUfoL6Y6WR7HOQhglzqLu9l6/mFhFdOZmoLr
wQRxt+Hj5He5M9X3isWhzFhnIHddujX/XMp0vsfCOrmjHB466AUhwuZwXs3mLpHP0I1KnnBsh1vj
VIPOSNsg1A3NmEUVrHwLzsQC+2U1bwLC05zVdLr2u4V/mSD++MVNO/oBIgzJ+3ZqkpPvePGnSQcE
QS7Q+otGQGwtc4YxOsVjOID0UjcHsmgIGnSibcJMJA+RHu17bknfFunwiPTOkB2v1QDsieFKblmE
tfpvpZt/hLb8X6GUV/DLNX/p77V8edGXz/z/A9AF8/u7xbyCOq9Ql8v//b8s/Tx8j7h8+8TfkEsS
/YFNb51+aJACXr6CHn9DLsAK/4CO1TeJABCJwDX9N+bie38AUQG8C4QUxRucXf/GXEjwR7g2fmP5
YscC5Tr+J5jLWRgJCg3qV2uTEGAhD7S9s6BJ+obQvq/FZT2lNN6IwZsJpHBE4312ZOlFGTT84uCk
cWo527KVbHn6brB+lsifbX3u6tuHSjGEUwBN4Xg4u4PGbwOP+yG/gO35Mm7cwfXnk88dSM1Y+El8
tQ2HAy1pfATcxpN0yiz26OQTZJJHuanSUN6ljZeYE1jo3bJtQ5NSSBob+paq6flBAawdNXm0baFm
uiZdPt7J99kWnWhbN5qbi0EJ4W08I6P0PqgARR3mELTho519L7wppbTKyRgDT+vYdj5Q7rwislom
JFuQVajfCB7PgOcVkEMBEmkA/BEgnvPDfSHqCTWZWsiVT7pVmwQSLggQaIIWmoY1lclqtsjoSlk/
UNums2m9SfwOJsStMpTdiLlpIFoCtmZ8DAc1vuVhd1ZJBMIPu0Jgg/7qfABYPD0bN6jNksCxHjkt
rm3twfSalwfRJovNKmG1V9RR178MaMe9bRrZzBs2Icbei8Bq+sbpt17quyMBZ2sCxGKVysKwrf/z
+hX2tC5tG5Hp5JWx0bkgnWovp2nxYabajIx/oKjX1VXx6zl+duSuV4VeTwQ+J3gdkN49iz/7ZXDW
kF6fBjDnzWZcpEizMGpcN+/0EoqHJZTMRY4eULsbgFK5+eywxNz9+jbOsCfcBt4DEBtkSatX8Dm1
2YeYS10L3p08OTTNnI98CITIRNrX9o149mxRr5cCuoVjF5vLyjQ4W9RdDyd3BWzr5EKtyDkK30Tj
IegYYAXBB0jR//rJznYxXAqCTnipiOWAkCL/eP1awz6dZWSk3Zmhi/x7jR4B9a4H76l5tnVY2V1K
KrVAG02k4fu0TXn0Rtlyhe2+n1chNmRsXqCjYmate/PrGxBlFSVV4Nljw5x53PC/3iGpI//UxYi1
HyXcrJbDrIcw2P/62X+4NB4XDiYBRhmt7Pjn9aWRi7R+OisBJiZhdpdE3bTxGg4YY6ALXqzD5lIW
ohod+ca0Pn/JK+wKdg/MN0DGBjR9Nq0dd66U9HsOpoogbi70ion8tcvU0YSp/OsHBTdujdi+H2Yc
okjToK4DugcaT885CYpyWw4ONzs1OAB8KkfNXzWk0s3er8CfLbCxDH3O0m7JZcqigrUmOHVtXIZF
ycV87ccaKWYTpIeZAwuMRRBlHR2SUympB6Csn3KpbZRxqc2xBXbzTqTR6hzqRHdTGgFRkz0p/FFf
2bCs700ZTzzI2rQUqbMV1NImOLrOYrXzYtpW5UqK8WuqS/mJj8psK4e0h9pfwitMh0/dyJ1d6Db6
klie5Dx0ZZ56Jdm3C+zOM094yUmCWrdLAB89ODZMrumQ9nlXDUFm+RBvEY12FxIyN/AocgGbsb5t
MChen+NUfwSzTd7VsddkM3LK7TCG7Bj1Q7Xry+5x4s1yaybPFqB4yI0hY7nTqYr2lRrqZz7qr7Fe
IjebgkYAUGmWrJycZdOBc7JLUxvkIpQm3WEYIHlTB/xKJxgJ4jBSZ5yTvfaZyKbQ5U8lmbrCi2yT
ACDs5bNsRm9XzmG87cNyeKhAJigWt+w3OHXJp2TyZjBThZyLeajmyyBsbpQPgbAw0WOmI01uk75u
7uAFYr4aFlr0G4dpf0yR6GTg4k/9re+TIItxJyYj1eyqHA2Vbp2NoA99DEtSDTmoXeLCG+bwaLmG
N2Jd6l04R+lujPg963r/ONSRLbA7Tlk8iDKva/xZPyoNLqqT+siBsJ1cMNaNKE419Qdm+rbcYHtg
11CMje5JUvrXTlWbpy4gSzbAIKsQY+OcRBQ4maXJnOZzukb10AKA0KEQdeG0HaoysgGtcJOamX1u
bHjyiGqBjaDmXDFAt45gYXcvKgeT68oGFgYUQzl/Dgn6rm2kSNayWR2cvrInkwbxezM51Ga1BMmh
dpyxygBq6/3gyievctsv/hySAwoE0475gFLrqDVXQORpxie2dWN0cI6uuBxnC4UUzsP+cQ4WCiAc
b8gES7xtPerlXcibLRtRfPI8ZXI5zctlUA7dBmeQKUAigeMDB04aS3LBvLDN53j4EglwiCdeHYAg
d/ckrN/NpIEcfcL0Npb+lM3Euh8ITXbgpwHVqEZ+MVcjNEDpeF0OZtp5w2ILv23Y3lbQ16Ze0+TE
QU0OUzaZtoY4ClgKW64mHac7z2N873V8uOn9Wd1HC5jaVNDqhpbVfMEqkIylsOPJ4bC0ylVs4Ce0
THIUmUbCLnPuGVMVYdyVMgNkBYm/sq7ti8+pF+bD2KQZekbaS1Jr1pySemrb94AOW+cDNTOo8Roo
TdhmcEVj9SVPec/gM8fIV4E35z0tvS/v+rkPo83UC62vEoauh3dpjBrjk+SIJ7qMLpTRo4lcr/ma
DAam5o4H1OwetRn3i0zaTiLKGyWo0wHMDCFkmih341eKtNu/Iureica+zaJEm+Bg6wB3BSTALyzo
uy7NHTuhsSpRRtIt9OHHGqFjjXBcofbSblM2ePVhUm2Z5MPc4RuM79Qyc2baXNakCuLcWD4moGu7
MIBSMKhvQKXGEPSw07SDvLAEAMFVjJ0YabcYkhbRMOq1zfI01o1tsq4EbAeIc0wXKMZ3lSoC7KNR
PsTDFFyEvA2bS5EOkAgKXIET1nOmpXxBTQjxW8eb4NmTiPiPHHo1j4gG4qHKGZGIegFe4FSKBS3D
91YQjI1KsHfkymn1cfEGDkYbpFrghQI2Pgy8hw5VpqVdyi0w19jcdZ2omiMwN77c6N4m0UMXAcso
0KEwpeA5d75B1o0ybYIMnZdegiUdLP1Lv7Q1fKJg0jicPEVlfXBTwyuWd05Cp2i7uHhDdRH3NJVy
C6y5v4z05PnbXgn/zkc2xuiFcPs5iHKnFYJ1l6RVwBJO4dhBJyFHC7TB3oVd3s2T2QdIneENi34L
Qk3a76g7GIW1bwB8FX3iMrQRiabhAGnqBeDOhjRu/CXt2IoEr7VBwBvW6NkpYqZMvAsr0W4HWlcx
VBBM0Iw7qEZOSeb4dTJchC1pqmNqIaPxBPRmki9dP+G1OInLjdogzoSaSj7hP3aH/JclogAWQtkF
+lybEcodE2qvmRjcNlmPp3IIXoLO1dzP/KUMtb9hSHaqr4g+JKp1CI7h/SpEoO4q9AeQvO+RN+yH
mlf0kWtPRVdGzQtGqibCLz/0cu6xZZVjR8s7gUayOcgUyjFBjKphqIM+a+dasK8UYYvss7rtDQDP
rgzEoDeDmj1ExXNvR/bgiLR+F1eMFA4t0c+apMLsrGrEoZJtqfJRlMGV9kP7MexV+Uhmk6JrooYn
JiV8k7QkAhQUvROqogc8Xr+deiSvWepPwNXb5hQF4CpvxejOqLh3g75JR/ssjAaLXqKbpUxYcuno
DupEaKlFTMDVAUYnzj1Q0363eBxniw0k2oLiAZe07i3HvrJJVRpf09iAAUjTaEPGOoQLgSCZXAW4
sjKN0Y+ymGHbOGF6nD1nLHhaLX6OnpQxTwaLsphxdXsXJlW7SZxl9FAsmFq7ESlrj3WSgEUwhqAv
xSF0KA/pErgHbzElDA8asveJqQvWTeWW1tMTmTs0YUVppfK0j0TmdkF4MlbOx4CF4uR1E9SRdNCe
IGUR56HGWNccAFjW9zz85FW83fkM9d7WjkumurE/6D4Rt8Oy+sn4w3yQC0ghvWIvwdLJO1Gh3qtI
PG6GpQSIa4f6bmD4OkWq+BGFSJLkEOXlF9LtIdc31yDtskmmiBL8sMKBB556KjXcdkJnNI/LxGVX
UD2gD8YYNGPlfkyNW0g9ka9p6SQXDDSBJw89iR5KREObK+4IN0tdRrcjVdqg01pKgZJnGT41KOmE
2zitQAoOZFqxKzPNTKGyGlCkvaFiCAFVXW/6MOm9jPeJRDCEQjP6tREeCFQiRn5PcVgfq4p6n3xU
r06NP3kHz7aDyU1amZ3PQUvMwOWZ942uZrgVDNDmz5iR49FWeno3aDnc6FAioMLTJ3daDARnfhQ3
Dz3Ee+xmroz3jsJh4hFFYXuspRpQDi/9Q70iMptgturgCgsEQUpFi6UxdmWahcHWjTiPitlMuszH
oCm/6HFOn2DiuOq5jRzqoaMz43NAmFKUoRz0CAKyrIesHZne44sTcN6B2qJOr1EcsGhVINtRjtWx
g4hgxn0f55Zhc1rnHpV0zIORo+ePSvnRJLS5J61drY/FuLzzfXja9y5v2TYebOpfJdpxUWpwUYVA
H9sAM6oGy/6YJLN61EAcbrGhtzX+oGXX0pbtXo/ombbWbdEMN5mJFhUTPvreWoOestmNxm3azfay
8iFItGdpPU0Y3xlVm9Q2oZOVM2vRcVOB7Fcv9rkzcVxYScm9GVUKJjV6ruomrLZK2nAny2rYqrKj
D03fPpOhCfZ4wBAuY0ix3mFoRbiZF66gdUJJvHGXNNo6HtpQqlr1J4G8aedHY7URUA4WGSrStblK
ER/eCOpOj1C2mnpsx+X0CElafUyYaC6asekued9dOmLWnyehy8uoFck1ulv01rXoaw2GMkINaorl
bqbVESVhBuioCbw8bZi8WFyGKaZW1g92C2fPo05eh8PiPCdIVGzeOsvyGYvV6zYuqgEfWjpztOX1
E+jPyRcPfCWKxxmTsXAWPxgRroDl4tMUjFyKdKyTiSM2hFYvImHREVh8vZE9JTumUGCYDZHIr3p1
6elWFqi6fxp1MyVbm4TNxgkNuY+QBW9MB14pcnJe9HP4AqWZekNUd6risdqKqUxv3dJzHzRygKOL
KDb3ZDpd6akK8iUZvAwGZrqghsXvQ1WqK2jhYddxdL0bgsbL4oDHh9A1fNcFKixIR91Nm2iROyAV
ELjkIPpRqBhbqI/qARXRpIla0A9KrBHRkw/BxNwtDyr30PYBZEppS3OTqH1ZRj6iMcNTf+uHiKgW
3NA2oV25Wdzms/TjOmetk4IV53QIdPS87+GFspmjEemo01RFl1ZwMbTEnz7PU/DIA9kcG3QxHWEI
CxO7dLmLWj8GJb0a7g3yyCuGzEMVczQ3fTElznRXBgiQN5AX5dceqvXx5dxhdWWOh06ourMupVks
k3AEV0qHPmoSc3RD+9B5gGhDmuwSU1K2Z33M0OaY6PIjYh+ySXS6VNkcdXcuinHvZwnbiIHySGdJ
1SApI6R5Smzrb3TYSujWleGd24QTwLm0PdDB+zBOht9NtUUcJUpz03MxHeclrbBnx+QEyT2dl4gT
7ksXOvVs6OBDaAlCOmjQvhORTHLlt841Zd4T08TbwygIKKTb1tGmT9tL0H0wzFLHJ1EHuAnDu8/Y
ylRW1Y59N4wcjNpgitvDArrfZtaIglBsjZyiTYy9sjKeL7C20SJrghStnhDOBm/lE1JjdtsgDckt
ulJue9AjNqjPjXvbe9G2cisEZZgn4NN4ojl0g2XF7LX0nqXcXEE31eV7485eDkXY7mMgHP6eCyGu
Vo5ZTiCbvG+pcJ6BeGMTX9p+ixkdN/vEc5YtkOhlziu/JF/lFMBlOI7bggdBVbTAsQoFQmWUkUb6
GbacGJJAHDtjEQy9wWSsO0gwDe9qLZsbr2nlHQg5TV77BqmiM7t91jvNZUoRm7n9pPacmy80gDJt
boSKhp3qqZ/xuOEfl5gFmRtSJKgQ3CSYf3YUBaLh5xBf2+V0prCec8kNUVDzKNez1hWeOvmBSC7h
7hpcrQjgrTIe61FejL29qctT11eBgI9lG+fIamA+axnxd5o6ky1CBICwwE36axC66HPaaixAurhf
awAaiOxLpKuT5dUGQF15H7javRoi43m5RUx40Qee3krKjZsT0kfH/8PcmezYrSRb9lfqB5hg30zJ
w9OfE60UoZgQkkJy0tl3Tjq/vlbczEG990Y1KKCARCZwmwwFG6fZtrW3dRmU/bhFy0G4xkmZrLMV
FfZn0Y34jUaM0W5Miz79wRnufXWTimmjag9V627x5kr/YyxN++eGFjPGwcw5Rr3PBQvHYD9QsqZc
gD+VG711ojSSsnajZ3ezutRagoIFToRvWUvPfLovx8PSD/Ik3KFPhFhXHQ+jpa9GhdWUOtrz3ky7
n0DmAoUk4nn8EYILLa33zRj0+tMfRzBZwBw3XZ1ho4sKOjZoL/ox7DXhGiAHsC3RuMEJIDfOsZ7K
6qPaqmX8oTVvOdVRpPZWU/KLsb/L/R3VYv3Dx1IluOMEeWSG3Dkt4buxt2j3ZXYLR8XkyrbXyggW
Tkx7Vl3ihGLZFa0qiwuSEYhN5ofZboRmsX6Zi+iCo8NhN+9ou7w3eInlW1U6w5JbNC+RwTReWv7U
X2ce7Hl6W31LLQSFFq6y4eCSyQqnrnZ2azHm60ppuC43beXWm1R2FJud+zbwpb2Bndd/0EooOUjR
Ve5jOVk9i0V3dtiWbZewtMeQZ/VPDzPkKAP3puzpJXM1Ve4BBYbcan9bIz4NAWXSpSfwd9zbXdc1
t74Mh55xeMZf0aSLNgZ1o7f1vGFmMKgKA70Z3bc5KLZd0ytXvYpocm/VBKd365bB9D/mxrHL27aQ
cpBmfhUGMGbm1ByaKjR4A1n0zL+le9jDA3a+MrpGPTf8WdvOysCpMWvJPeEPRo9QdE7uHrp/2mcO
7mz9beRROREOk3l99m0o/dHZs32QPyyMX1j/KaJx2p6DzawQ9bqNvLKk9EHwD9tcD/kl3MQmL8Ld
gP0dY7KHpHbygolCq20CMRLX6jUtlCnCnsNwrc1AnEJdzPIYIOLfK8+hj9+klxUfW1s7SJrZRvM4
a2cM8ri1xyA8T9Kw1wfbGWn8S9K57EvfWWvJ2VrlRm3HemyRJ7pe2LS/UYbZZtmMzty3gYvSr0pq
6VM/V7q+hIZA+jajJXCPMycNwxWVifXNE7IJ3cQij7FNGYtk7iEEqJsOlKaIBaJcTeukCwI2E8ZS
E0FmLgaSs4m8MO+wlbvlbWlI9f1rFENHE6So0E+d1fTWfptN35Aw1Cyr/7tZ4bC1cQA25//FnSJb
mazzyPNkWfnXrLNtufCOMfDfWaR89eyZFVEjqJ0bAzs/c/FSVDnsxKW2HH52A5Xhv3MYswiCWkgO
VMhW/2S3lfWT3bE+WRg13dpAD+8MK1uSaI15czomQqBgSpq+TvtiUl/C7uDNWexEhv+3J/5BvS5l
5HDrKhWa/E/g+V8Pi6ddz48nz2opnmooU/7PMlHHeUaJ+TpamUAeXnXYxQERUGd7zAN3P2SSQ8oa
ps15msXWtns8p3azp0zWMnVXu/FiQ/hb8yglMUJ7CIUSYXGzZd6cq0JY75kMJr3Go1i8nDqOMV3i
82gc+QQu0XWj1DXSr8mbe2sIguljPvyb/YQVxcjjpRiYe2Y1EMqowwjCdK6nfW9u/NaIHdHFGuY1
jF0yxlHOSsHNJODBatJsoiLYF46/ELdYyyYjOd4CYV36jtqKg2/tz40C14vdQAUhNR9Dv/O4hFt4
9rK5yU9UPEpt6b/H2e4/t3Vw1sF6sSuW9CS9Cvz+lA2e2Se6NNRGqFzlq7itu0nt9VyzaSHa1NLc
l7Efq51cZ+PCw2VE93lw29PGTxyeXWmR6hqNFikgOmDLM0K27M60mnj8mczNwV4Ood8ciZ2tzee8
bHUD+7x42y4yTCXvPU6gCFnBGpvb6jbRzhvrLttvFPvUsE3kR1cao76I2f+w1mmHfizP3mQXiLtu
NLypqG6y2ARpQ12znImot3Vrx9+uLN1qZ7mq/6Vnj0Szmlt01LY1jJ8RlpSSopT9CPtZDLXeOcz1
3oKq5n1ru45myt5E9+lwq3+iEZXOcYrWVu998pJaGNIWOBN8yc7SrzeMIzqkqT9WzdejMclK//r3
yzkNFs9oaA4RrOTEorgyHuxx2Uhhtyq9w8+AMFjjaBjPtqy9ZV9RKPr7aUBJZCjUNXZaylFeLCWa
mQVdztTsclOs+uxrexAPDl6v/iKNhvA5StF5QkvNW0lfORVWqKwdWW7oj34bFKnkwQ32wRSVcyJa
HP1KR704Yc3u/gYjfOxfp/WsDeXZznx2grsuyk5v2OwxZChS1+/uMPPOF3bPFO8rGQjhVLQVo7lk
c/jlHm1bcQu6wK3Yn7LV4rDYA1vXRvZRhltcixJjgTcFrT7TsTOfjm1OXPlXou2UZz4DfnnzVChb
DBMmj+me+TPKuuF1frPvZKS/97rRV1uXTOUZRAycnyS0cnqtJfuwEzksJDGXUeDXZzh5s99PbmHo
JZ661s6+FwHB3mQ0eSGUejtTaXNO11gVKhdN7AHEL2/3oYx4IuxpKpzDChHe73JvnecxqcbS4Hfo
aqyIcVm0Fat7YO+D3WKG8rjZUeEdLdws8kS7EX1z3dbNY97gTu9EaE68r7Id8h3pEP0vUxW03RPm
T29vIYm9Dz0RQqyXgnxL/v2N+PeodK3zSqZtIa0Xr/BbceMiee1T6+oMyYJh6vS90/kEav3PiRn0
dml9U4PZyv0K0OYlms4Cg4zhOio/GOPMjSORk8Gvm7vW1wlsNvnR3tZNnmxu5alTOUCtnp1p/PQH
O5tYtoDNLqn9avAPmjrsW+kOobszm2r80VmBqVKlw62Zk6DtFntK8nX2qZS5ySY1m+ilcWyCicfC
0hk1sWHNbfe4wLVlKJ/TahzMplijBwPlM4sLsPXwo8L9Vd3ctfR/IzP0+joak+vuJJ9F9UpF5Kln
QeXLHlxbOeo1EDMWG0oNdXKl4atr1eCkfh5IuVSvPmzTjAzCk1ScMmPI3d+y8bVp7QvQ5enibCCp
f/ieVKQTc8nqoorRrzfjPsIvdIdFEqZz9NzxSxA2ZpulTjta6GxdklyJ3v+d1WzgjENX5O01HLy6
zb+OKWvbGWYI8b5rVxZ0k6yCr3teLk3PHhuF77pdNOq8Q+CBr/jSfwy18pZdtvhfbA7DAeCAtYgA
iGIL2Zx6eAjyRr2QAKm6J5oJTVybNXnhlSTyhXVh0q6haLNa/igHbUke0TkcvjTslSnHsWGJgXVH
f6r7lE5vcs6CoSli+yAZe/ynRvLM2aHq0sJ3j2NRNny6wEKCibe4rre7MEv1aRWaE8DwrRzqO6So
7D5A7ScXLWBR1U1ICPyXEOuM2BVi5jlrwoabZsrIa09IF113NAwD4xZBu+X8spnUNDDkdD1HtQXG
dwZN43FZTKw17iQbec2Up3RLzJ7SRGvahvgTBMw+f9KzGs27CGzzV2DYsv9taiuiD1zW3A+meOlz
rF8xM8vcLOMJePVXpMYlf1+itc9+ejrj2cDWk0d/GbCs/VFPeaZOg5bFztmMckPDzhlFXJymdMrb
KCjk04xtieaLRs/qYvF1YY/OWBjTtalRUO4ZLEb3BcXb5ZvHnJ+DvqwUUUtWnvtjtXdCkq4YH1J0
feY5PitsJvh0/aTRPSPFSo50VKOVC65r/eiAh/D6BlukDpo/8lLEMwDr9tRljKUvbTH546+6mQcN
LyWWAmiIKdR8GTqMEMeB1RY41vuy2K7bMNn2vUMpb2IjqBSLeNuF9uwrOKmd9HvrVX2BOtJ4y63u
p8Z9Vl9LEo71YHE293To5U1GxC+claoagKSOmBOil4xSj8WpGLM2epRZ4AZ3gqIzm1ELFYuPKNJZ
X2/95Bj6Qs8wzykRIHp6CzyjiFJk4Hoe00q25ohxZPEGtMJK1Fm/myeklwHltPVFldYwFUb34LBJ
2IpuRusUOX6ZikJ3Tjd+LDajf9iO/wf06OFP++V2Hf87OPpfENPXtuY///0f+f/Q0MvR9X9AMP+D
LY3noSyan/9r/3P8L4DpP//avwFT+1/oPFRjLDO0+ED/Q4r+hy/1/kVO2hfkjamA1HnTgkr6j6fX
8v6FOkQILITWP3gpf+s/nt7oX6wywn2Pq4gMTIJ1/q/4UjLx/iv9FrAEhUVyBCnyABOF/j98OZzx
tTVj1AwWpiMWbcd2d1Dz/0wGzZ6CQYyZl+axT815qFVp/2iE3PcK1TbyzcSGV7TjXjMVyia+o5KC
nGUXcRQaM+avKLhsGb5yxlAppa+793VUHLtq45zVApY9o5ydRtky9Pk2sBNDU8gnlZ0XaHZBf0Su
8y/tKF9yYzss66i6XSYyQJt1SCY0dnMg7E5n4tYZdp+GVrc8hIrJRBsZBrhLUTXcw+l5aAOx63T2
pLV+yxq1I5YlmfpgX+fZsvfpkN6igmG4FTRXpAgizcvN3C2bb7/XrK4+dFvdJXbvQleMzppkfq+A
zcdvUOfewzIBqFcOFABF1l9wpijN+mV8NH25/eXF/rBDYCZ7s5iatCVFReGMac0PfZDR7F6acCmf
0GStU507Q9JEo2KuU7dLPGerRdPChxv9HO3AFbWRMEB76oplpzv/g7bD+lyxv4DGyxWwrLE680mv
jWLSMLrZNbTXzuKnututp9G7sbOsaVN8guiadRb+JXDYY/TlzGVKDRpywHS1+NFiGhZ8Je3xUZRs
b2bLD/TOXGzEhvdVfXd4K/KYalyz2C5wTqMXLv3juK3NrRgCgKqKPTEZl1Cl9rToL/o2OKyaEoNE
4CnKiQEUgVichAbfTyCvCpk4zeInRO9aareIOnq3pRuuv8aRTZbG2JsPCEYjXwqFkvbam8K8qyF4
anzDTTEIFXhV2T8wkcgFfj+J1eDaMUKBsBvSVjJSiQc8YufVrvwHFXE38rLoUoHk+JAN3Z2RfJ3H
vdOsd1yV1DR9rc+bCL4zlrHLc2G7zaG13KNqO/qWLdOs8bQ/6opKBnY7mdateCsyqvqt/RK/HBQr
0zv0m+fs0HpP9PXbgx78HCncTgX/iCOeOtPVMePSewZA4ZbmVZYBC4hUjFf6PejljXiKVITFpZnt
cMdgOBV8Z+Ya02zB9nGnMY45CSy57NDvg2TLB2wQyutvQVA+OBACVa2SsMx2az2+Qg8k5PhUh9Vk
CTTzwDu7LQi8OE0OqNYLdc+hUwjR9u/S2dJVa66n+W56cnyeS4gelUF19weOo3k/QEgjYV+YgJP+
nzFfa8hEZ/SAABV30k6nhgou2sIjtpnsWEGvANRyV43oEhZdc+JW7VW1EqcLHeYH9gE1yErmFWvg
4jsnWbC1WLksrvdyfm4uS6YatQjSPqi6F16bqyUftSDo3fwoyvBbbjYJzN5Bh7hX5+iEWQM3aAPM
KR8ojJOuDBI9bBc4zV1e/HU5VYLVyk+jU6zflsFBYK+nuJak/iBOJQHtQJYH34IKhy7Bgx7n3PiR
kSt5zSVbddey+Euj81jJbsS2GGBcNnsU/+XTyNBvet7Gk+3OF5JGdrA596Yff1ZFcbCMdQO7s37p
plzFDYLF2S3FOB80Ikb1RCRItiuN1i0QcSm0ov4QmBqFPsQaO614IGVbiNPYbIOzx6XDOilV5pex
zrVBAqQcxDcRKQewLtqLvkymnCmbCaU3Vi+izP9AIP5qGAokVh6WT/W2JJsqU9aBb/jqgd4kteMz
LdT46WzDs2mY2fNQZ4UdC9u4y1y1TppVkeoZJUbq5mWakKnOGI4LoKOPaM5SONFZ3yPLHpFKxvbd
+BpS2O6QpUazRc+NlCNzZWv7WQ5jdHOdYi8yWqNgsrd06Bg9wMXL2PLcGz7BlzwbmsQrsNkY4Ryv
lVxPS4RHp1LmdfhCrXKni86hCBkxw45dM1uHgCJRKkE1x65+tarlserVLp+6EnP6VF37rJEPWTNx
9uffAs2b0ZrTW1+3e7f8WbQOnKF4CQqNCN6af8IC1tLPzoiPR1WUB2timo1par0I1XepUfa/Lcu+
kUL5u0bITrLRbXFOlU+DZf3u2bqOdiOrWFhqiOeyO7dy4rOwlgh9m9ulCMJmWldFnhh548bkpoZx
5fg1RyBLAxGknRjP0e/MMst9NTXn1Yzkp1qq8OC1zSebP85LORDwKsqk9tykqwFDSFpMSX24A3Q8
9D1IpRw04FeTpyUZBVnf7bpSxY373Vq/b9uPEYaOYjjOucpDA9LHwzYG7Vuklms18DWbXJniVTp6
YHJGc3BKlpn69vYWhOVBGj98upK5X26Bu74KYxkYOPTNjqcj3uaVJSDBYTabJ3qzPcbf0yZ8XgOb
LNgA0WmieBXzhREO6rdsfgVBXsUwcehL5mkehxMczk431Q1H8resz98z16DUns8lD28LjyAmeWn8
KJkbSBBHmB/43e9+3Z1czZK14LYF81uhjbNtOK8GJCezUOMeRM2fTb30qNh7S9GMLPRksdLuXx8C
2ZHeIbN/unO5C6VhIY+LJFu9F9fx3vX4tw6qo6oFFBjHy9BwApvyjqRLgzkg2oTFo0SAtOf8MQIG
T8K8YsaiTV5vO1a0Z/swzG+5c1mcTHLnf/dmcRKdl9pjt5Md7nYNiTq5y54tYEUYQtlNoE8MRhk2
WrcoU4e+NoxTaI5kiZAkQtaEtHRs8pDl41u+iouj3/SSH8Ja7Jk8ASBaFVO7pSPigT2+hVDPqo9o
KdcnlasmIZ0lnbPok5d1h7/6kFWjQDDM9MnrHTMpFuMTWuSUR9GeC5bwaCS0eSfSEvgEhgcgLsQz
Y2f6r54BNpybcEDGbuO4ENgGefGGe4bcYTbTs80QMXCqpDH6k1YyCeqI7eTAAz1jdEwXiS3LG9M2
podV/aMc/4QV+lUzvtuW3iNkHN3S23vdtttANxMwnp1ZHRZkJdJEwl21mTgH8yE6DJXD7TUBdMt5
56FK2517DVz7qkHuYtMST3Mwf2sXx9jVy4+NCRYaTnt0cFle8ARJftFIn6f6k1t5Km2uCZzsOtc3
Xq14Zd8QbPrZH6GdIlXeh95kFd4SPPmI1MTMLBL03Lt1X7EHG6klY24/iy6jK7TH554CQ03q0SCF
YiO1y8sXyKj8i0QCGlnGg7V6O3+ZIeDGlxWf0q6dloZ3AqBnbHomGu6qjujo71GkmleFgyPFchVd
IoPHz1emCWpmeK/aKd6t9jXa1jvqzEsLLuQpez8b01Me9hd2mVwD9t0tNJgNWUM7dxhJR7QwP/ZP
7mA/hwUJkHbxgYL3OM313oiwLRm7fDOBVrN45tojDV7rJXwlzEvBSU6fXwf5vnZrvgOtOlQeKvow
fesb+2RuZfxVk+7Ljt0mJl/rKM9StLJ48etdoKCJ9ZtLzk1gutW+KbwZ/PNctU0c0n8rRrGpGRRW
qj2PR70Ld56sUyOyf4vhV5Oj91CiEx/DAuO0tufvjVP/sHT4YYMZnT1G6RhCOALYWChs+eY0TQpv
d7ICisSm5FvBuaC2JiITwuaLUeDPdILs5wTWM6vq7sCaUpUkMKCJU49p5iz7sfQZmN1qJ7u74s6A
rAFCCd2HitGvaoyTN/Y/mIPzRQbBt7uEkdeHI6p9aUp6HeYeYktLk1QGAjW6rTFIgEHSrcMdKgGU
bVD97H3nIFedhgU3BFwjWLZTU3RJ5xcH+s7j6sw7YUc8PEuHnmAfyOnIDkXLV0OC7laen5ZtgFvA
JV6GxICg/5A1C8wQnYL95j47Ye2kXm8Qs1aG+yxw4l7oBDjXOskvKCMIrjR2+8wTcQGClIRV+R3i
cVfo4Igoefc0rJhR/YosUj6sn2PgPmo3+GWJ35Xprwc/7624l+fZenNaG4Bg45lxXgviE/Y1+zQw
TGYxJhyW1rpjH7dN73zkmZX9YJckH9AG9InIGVsftoEGsrCJS+iH4WVYg+x73maAcoWN72BcO28/
FR21gz+1p4lRc1yPDZC7S13lCI8s9MaHUCh/GZ7zvnA+x0JkgAHsQYwbAn2Qtx9t7fyq16BgFN2/
WGuwb9tlO0fL+Gb3+fPiucObNMtP+fUtzcrrl+PftpYDROOTpyczJWPhns3m5winNhSA8D77cb0y
2Mls+OzdJdE8QtEa3mzfvjMTSAGEDQjCNohNsz3w5U+VMK6CTylLaGnzbAtkA9pV3rtoiI569Gyq
0mqICNiq5ByBYch6uNPhGnt4TOc0L6X3Uk32uI/wXbxPQIIfmYHXpAJwTgrXHq9+RTk/dcb2YcAc
Ad0rI2UwE95YDhkdyRpr28SywYLjEal1P6HzXh07rJadY8wmKcdBUbfMFTf3r+pyhNpANsu9lM78
ILzBKMmSDkNeqLb3t1gQLNNT9Qx5AdeaLW06Fja5Fi317dIfmtKY2+gIxDiHu2wqhfe9Nmt/SEJP
ieFgdNq4Zb4oDjxpdSyaTeHGkNQdG6X3Y7co5gyaIzfJ56y4R4Wz0HQb02ka5iJWbFtr4pKQ3nNo
D0x4pkrkfTxsJX54vHTWjouF68RQgWhTheyBtEFh8TZzjhbcN5sW1K0M/7g5ITHjWmQLlNw2yhIm
t4F6gaTXzKcq198vJcXGYnF4U5xOR18WnXtnNlXZcC5+cdqYcgK1Ci2OegiGSzRXEZoYX4LR8Y2G
kqzd6sTsBU80RAngDLPq4J5No5EUBFRyB/mbR6IMVKyGvCGPdOOXn8Oye0I6qnSYLqOxyIfQMkjQ
GUqgkFcPMK/c6dUz6ByjCDY1sopT3dOm7VzMF9/7ps2dPVTz9xwj51fZKXTsS7MbLwK1WqY4AALm
RVEUGNbvkM+yeWI29QUptIE3MPCTW0kWVOxZvdXdDOU0wtoVDGrWU0bmZXWVy2qupFZYm0pMuYEa
x32wBsOdwUa/kC4S+OuLnAHU/9C45cGfgnl9opaxcc+5l/kr2SQbawomdzuijdYzNRhzhXUIC2Yy
rW899y4hMAknATwZlD8nU7H2+tAwYMyYpIXAuItLZR33nCacZ1C6NwBjlG9/smdvp9ZVEszGX6Ik
APUlns31uRf+JsebP6pKxBFjrSFRZen9avH0iaSZomk+Z2vjgW+h8J8Gz2EnrdOvyjvUIqPW05Mn
LSK0zOChg3Hsdn5kGc+I3M6fpovmX7bt2E/YZsY/7USFUjG02k1Dlx/WRo/nzlQtoyNi6mLgVHs7
IfebaMBRBmJUV9pOCX1opkNjb/1zXjBKVnA5TzLLMpBPhsUFCwsI7gLot0+Nxtvm9XnxXqCgA3NX
xCOO5pC65hLoOOcYUKAxGf1DKaw/k59FJ8Ioo5eO4clzX4Qt0ObsPREf5tGzNYt1HsZuHlK/9qK3
aZHeU98sqNr9LLEmV944TLHfj6jotZZMYesaB44pFzwLXeFFj/RNGKAMKU9Q3nXc5wEWOS8rwRBW
Fpa9rV4+/TWHkGd9yUydFE7evIBROA/YEHDukTh7qV1Bv2BdC5Os0zEoqSFq6LqTv2EH4fkwQX+9
StgvIGvRO1vNuzOrisVLNg3UI+4yRkhYCpXNoxi/14UdvY8zOwwwGGYy2ulsFUReVflB1fTEDB6s
32VQuVU8Kav+LvGuIS8Kw4lll7d3En+GP5ZoHniOYF6mDsxEhhYPKmvC2oM9jXxiuM7+3g+Lu0mu
7ZQ2nC8U7aKbn2UPARI7o3B/OO2IaakiNzu8Tl3ov+E2pJoR0H66cxR5MrVF+7bBvHU8XgF6Re8R
Krdjq+vyDa2VoZm9sO+GfZAiLlvGTrn74PikA1qVA1ZkOlkQO/Nc7ed1HI/Ib87JW4X3OGCDo1lz
2pOzfeTD8zJgf8nwo1xRPHUQrC9YFIpzz1t4dggJwgWDPzaeGZPvasMq/lglFodktTJ9tqtBPAoR
ui+L09AguKz/tJtifF3NnCWGSM/jntnXeqtmSNlAdM9b6eq7Bd/Ey0WaDsGk1ZHrPT05nDCUHQOc
6/rqlCgDNtLCsYp6O3an1khE7o2xPyBFci/MFcCeqW0fDmpf4URIegaIsb805KZ5JNsF031e8ptZ
8Tn15IHXqtqBlr0D1L0MJpVwezDW6LLW4rNxq8NYuXgpxiQYq1Md6eMMRxTbGWXHlqVmts3XJRyz
+Gv8nHRua/NwNh10IUKz1Q7q5kIPn91BezQ/pfNJhpLxBnGY1/i8Fv97SRjY4lipsh+zfirefTAG
HfbDr3Wr8xu4uvN3oXCQsXZNBVJll+9VqzX0oVP9sNzJPWc4BkK2Y6cDW02wZmQ6GOAt2b1ymipj
/Joxlc164Pms85PCCv1eBfjZHBDqh7LcnN/u5veSQ9ko0gAW5JsJSPfDb6OOjaqmQyycHI2fYuix
aATGesrzcn61NuZegNWRetBk3jwtwZQht5uT/0t+RQXZBWUs/9Bh9hY2q6yu/0lmfXDNqZBIRrRL
9XOYXOSJZeofnKaqj2HvmcQfGQE9V7AdGlIiDad5Wld0oTm7aKyMcTXldqJYcQKIXFuHJa8h280Z
Hq19EHwCd1lX+AnWFbxEoohOZubsRw5TMCJgsIpqjYhSXsm1mPb51t/UUo9ozn0YCyUuyFkyCUG1
Urcie0oJtF3SWPzvC3zF2jjHzjbyzylgW5HbjpcJ93CazTO+psx3d+XmubvVCK5BhFIvvOilNkaa
2YkE/VHzDbIIpioRQuF4cZ602TefsM4DGa/y2loEXWJt9VO/1dtjMLY/1mL4A7vOPB+Y2e4lTVbT
nGck+MRWa7srLXFWU/3dqGCqst4hmGu2oX6ksf8a5c/9zAbxJsMtKhFiFv+bxcT3PuCAfpgbidJi
1MP+C6TTTBJjA3I/QdgdHvzOe1EQnSWqY9dyrma/7LC5MITYLd60HczW+NF3KJftusZuzWMcdWpI
yBKOp9kJ0lB9Sm+huYjsY9eMNXCFesJt38duw3WBuQvSOVRvqygH3mPvjmgjv1N+lgeQBXyhg3HI
irGMV0EuYBPq59CRO+ZBe1FBnigVgTuTUHFs8fGdCNqzThEi71E3g/oBhV1TWg+IFcRbPlbeOwzB
YZyHs0DSTfVXc+P4+skqo2mvhLxAMIrjtK3QH2G5bbEJSk5aJBu2yoocztG1H5zBRx6Gd8bvKpM2
/JrKNzsSO5Nw+R1uCxs5fHNPe92dLNtVsUYvXILSeq7yKZ3MAC+1UPA5UMNMYT502GpUNqADDxLW
LZHM+6jfM69mhuZ6LGMLBx4P6rBkMvwyMbPgK5hxPY0Y6CrctF8BRMPTAu1GZbveGSVMnHW+3Ff1
XF1JpeteWBR2i0DNTrNRQ/sBA4n1c12Dc9/1sKDBVXbye/SP1LdAXYNNx3VbV3jRgvVTINyB9A33
UYXGhyzK4ME3ywqNYpiPnLtzSuRcdQnrRlJ88MsscFlPvg02PwcwfbxpOVPFHcHFZhyOJRatUdyh
UL+5iPcmiD+6vU1lP8NUYdodyydGg8ca6AwTYoWdYuXrtFB+OTVmlSEdjfmh8aa0W+X7BP/wpPs5
cQbdPMmx9362qwqfiSiuQBo56aiWzOoSTYKyYrXd15VOIKkqNaYL0Pfgt82esB4EN6YrB8Dg6boE
ztlGxEuUufxv9s4jSW4sQdNXaZv1gAbxoBa9GHfAZWhNbmARjAhojQd1mznAnKIvNh/IzErSuzOz
GGZtNmU2tatiORwBx1O/vMAzIh9cN40uA6XdINqISQqegdw6AiFlNWKZ76d5FbnOc11DJ66Rqujn
w6CB6rR9QJiqABDTvC5Tv0xzre2I8Fw5sasDBA7bwQg1fP3GnWQq8fBBNwdZ5N3LmEw47rq04qUo
bgzSYNRiPnM060ZptRfdCLcZUyIpKWt+0YOBR013b9MCtiYkXgcX6n4KlGOYir1esD93yy8Vioe4
6I+DgsY1KJrOE1WZookHTsQzAKTOxO5m2MDaSv1q9IVXoRZAIVO/aoZxUzXpERHBZRY16PewpAPt
W1tOSxMODDVCY5I9TICPfaQb9zKnEAsgr0iHbCXzb7AgA2GM9PZhxC33OOaKn9awLU7UVovhXN/g
sDKPdlN/TsLoKMoEkgBmeyaTYpQbe6xDn3U5Xqvq8GS39mObl7ccZ7N7/hwE/OZQrytnP1QZxjQQ
4zGsPJmEZ4Z5GKLqmAAgXQ1SxdA3mZdJ/KpnQxKvkhZcpp76jV0U65EDIWZvfXxpsHNd9vHQvcbh
IC2/TWjwG0e5IOlx7QZrhSEoVqUCSLqirMu9RkhJW27qjO5DyBFEOcKMK5fG5BSfy9A0n9UFc8u4
S4v/0zKenEptlDX7tqb1yeaoPQRyGYb7YurYwiASk7Ao2tbUB1DnoO0vCfd2PKeK1HPNstLZa2yI
KJGp81c7YosBHpO/sRkN4Q9RjXfIm5jAMi0Mj6EBaQkY/EbYBxZK1GtdifmejdkaCVzy2ZDDNJwH
wpgAN7EvKhCHo7bOELl8TxD8b5CI/MsFjP2VBOR/NfLl+adwMf7L8/c0d/cTdl2KwslVFIKCL9KO
fpN+2OontlUqiTi/Czz+kH7onxiNhN9RUKHZSznPP6QfGmISbYkgRRpCzpWJlOMX4txP01rIe0Tw
ZNGVRFqLzbnhNJmGMIfJVkCrOODl17g4wDbnOdwNpmFGew4oHK6GOL+TqC8PGtPwvKXZnSY6ILS7
uK36A9LAzAsb1a9Fli2JvbV2WXE4lZ5GSeChKQFpENrbN/rgFLc455xyw3od/Lepky77t6aTzdu/
EW1HFL8sXp87Mvz/FZRIS8zvn3cL3D4X/E10KfysQ1o+9P1t5N1Z9G0O9e+qbrDB+sfLuLxVKsH+
/IduaGy6vAe/yZCE8WkpHNB+z8Zb8rh+kyHxT4SsEcips9jy9pDp9Avvovg5IYoEPoqSXNMiXs4k
xM0+LU3qEhOv3SBIerVZbwtrjLeug7kA277jlVNLREgEA60l/aUC5KLVMbrWrtqoenqXoTmQxYAa
uGDGHqP6rCnNByNH/0eMGu5VpyUYFFW31/RGg/wgGFaZwI7Z1njsozRx1jYzaKYP8He9kQC1a9Vq
VO13myNBjJJ+57gFMQNZBXjkjCtLYhK21J3COZbUbBQVuFh3jon4N5R7+pVlGRKf0UFxKCK4y3v9
e3TmL821/7WG7ieZ3T+X9/hnir3/B+V4Sxjqn48BlFwM6P/4Pz/Oxssnvg8AQ/3kYKygPgOVyrc3
9vfZWHc/8e47FoY7Nh2Ulv+hw1Po1uB/458JwiEezlg0er+NAEV8Qr1qENSmqwygpUT3V4YAcUY/
p2fRd8mNEfPIWYlv077lev9QuZOAYSuqUT1MplCv2etiElaGVarE6mFsHdQ+GRCp1SWrAUKrHj4b
zpZIirWhjxus1b7FSc6AOpxWiZN6ZOm7ePABjlw+0C8S+ptuvsXDsVGb/FDmRwzlZ6Vcck/HELIm
PBj6jaY8Z52107vA5yDUeVL2ykOpvVaYJroZCx26dYQS7YtSN0c55+m+aLCT2BpWojJRcWWCUUda
59sOUJIVeMxEb0g5IAGHlSM5IKdkQiSeDBJl3QBQ1yHJtobri1buM5Gs3NxcW8nF6DQ35nwTG7FC
8EF4G4UFZ/bhUPfKQTgRRkgCIXoAIS0tkb90nVfLFvvj4vRsiOqL4n4bNPVO6eS2wd8OmrONTPVY
c9IM+i/YL4mmHOi5oT8Uv0n4ulBwIMjngzgvwV2LZm/A1jWhyuHMzUK8HPLQ9tx/K6kvMMkiDr2I
ZAwakdZYbzZD7HiyzdaqTjp1967gxHLyd8mcJeZyWzb3jvuK9WsF9oLsAD1ML7SLTiOJoqXJZdsS
cp6k8jw1rXtidSwyOvKEKcgJNy74g4sXC2wfFC96i9phJTQUiiY7zdROHpKh3tR0VRRFsnMWk5c2
cS4imLY+xwReoa8ID0p+potnEquwpeFxdXUF9vslcUdPsc8HFxk6Zh7fqLDqrzT9JZBzsUW4JY8W
mZQXEnscXZQPEsIkAMllO7qKUJvVZr6OQlO9qwfLs8PggUxbAgFMEiPNR9JCt2U74OPpaUARdnuY
kHS53RxtaTotiLTg4e+zUPFAbc3jKEZCLurMOMec7ZNQsREDAIs2+iA3x1KTK5iStzrIeKPL5jBa
ha+W1d7gJa2j5l2Do3GdfCvAegMZb7SaSpOKBK+1YoJchLNcGYFDgEKCcAaXQRV4qNFFtk4BIBRb
rnNhJ4BL4ZYD31qZao9ghJ0tVZ9feY2C30dQ5I0NiT1S8QYn8eb0GruYxdlwWgHercmp4JTr+Lqg
VtCGSUn7Td5r1zqp36pzKzi5qc2g05Tnomg8d4SxVwl9wKK/o4exhsY6xD2mBcPjZAZU87Ut71rb
j9SHIOJAJkYOfRmZZ4F7pbltsUdbvEast54m5UiiyEomS7/rl5ElyyqupVnt9ajjPVX9abCQ2+RY
G6DMd9T23RCfvtVmehArDVkgdRSCtB+lwGroqDdD+RjEygGvN3Empiei3nPjvCVy4iIhns9B02Ey
lBCc+vbwrsyPsfqkD2SbVUF9PeSpV5Ug9KocNrpyVoz7zrxJqY5Y57mQm04uBSqwnzl+osMohltZ
J5Bl2HfYP/YcXK2kOEPLuotRDYNe6eR6xRZpJXq4rmcNYBTkAQo5GixCvsZwpSPkbCKGe2LtjQoF
YqpclelnK9LfAQXXGY4j2d+NQfwUmIwGbDm8VS+FPSB45hWhpZ5IwdU0vuBJXgOp+nnESGMvta4j
CmD0+3zoILRp9YELnfCQjfNboLwXKWn+dHRU5k1v6dsuuU6SgCniojdj9wg98GSSkmJmS9Zf+KJN
Kdq19r60zNKrbdU3lfQsNwnjTg4LqkkWQb5qpujgiOGqadJ1wOuSdwNZ0lFhr+wo2fVCbLJp6MmG
VccN1k54V/QYZHN1PY8mve7mR2AKF9Z8QEaiRsWm1FSf9871QxX1EJFu3DznlLVSpwEanP7dbubD
7Chn83irRvuo2xL57lwLo7pru9iLwuZzJextFCq7lMpHdH1gEFlZM8eHobsgFo0gRi66aMy4u+jw
T6+iOs5eWjO6UnRyfmy3vkLr86Vn1MZFd61qAl2xpX5uWWsadJBfmgHtL45x7SxMW7/uw61rEIBh
CZ1otzK6zHPzWkfgUhDPPPGHxUfcORdNkE9f3IRqslrbB3l7jgzEq8zG2lRd3F+UJSy1VmJ1TXW5
qWfKvmuhSTxjCATm8JsYR0MT2vHsVNIi6gHh/jppe/PMqKLx0aLGahu6WXNvFLTixiyy+IXbt35w
9Uco33TXjBZp6xaKZLMEom9IhwMdrQ6BqY5eiCm1I3DI79s22LZDLlf8gajgeqyxzlc8IOFRaZtw
zwmwWidEiaGIkPKQ9YiTAoIUPQzJMf4pZqIyJpA27nAwRr3zGBkogqLBXoVu/NASWmJqLP6uPVyb
mcuIjM7rUbsPFGrCTRIJV2WIpMpBlQkzNzTipo2tcJsuKXSzs3Cxupeo4rGIcDKuaqTim7E7gvm9
CxXvLSrI4kWrKzoS20AFcGDbu24DN5nXvFgzVBPJGCsn0u51MzikvTxOItqN7vzYNeTRz+PXuEvZ
vMdkdujxuJ5Ma0/dzl6jEBhJEz8wXQZeXcS+YFFaGybuKQvp+CaMpNfV0SOpFRhx9MdKR6qdAqmj
KN1HeX2VV81GKdvHxh62UYOB0NLHxiNHzEGXXe/K8HLsci9j7W/teVleVtXCCFhmTd2JUEAfMbRF
Cfq6GKvSblYRAc4ShN9y3nPHpTUTKJuk6654QGjrbCbIQa82W8PXJH5BgDRadlYxdshuK6y2u+4U
o/KImEEHBIE+b5DHm7GndoG8K0QZ+SKJwy+WqCMs1UXTwBxFYgJtJ+yL2sNsXdFokqGfZtKm7mrw
zArhJnlM+lURCDZEMcx0MYBgNmIS1w7yezIbx0g+BJUlor2F1uc6MAnbWrVGwuI/wdsBpsbdOh2K
bTrXC/iehXbGFIowcVVAeRarQCndg61U7CgRr5EEINs0P5ChwHjLI8U+MqrbyxRry2cxKTW5E3l3
JnJtlExhrfkFUVxpk6czxy/0N8A914p8KnkZ/F52nUqkGWmeGwlhoK4a1teDAwB7JiRphGWSdnvm
RNMXfTht0jky0JvqNqtoOm2xk87HzgjDa31g4ei0qSBlbV5iqb427l1qD0eT7cWDLNJpj2Sy2kzw
I8R4WsaZMQbDrUKwxGdaENoLmqJSj2AlAOrEha5oW4tossk5d9uxvOZWgn2cjDeIvXsvT0xmqaR5
SLHN7RN3EXDmUtB1pU3zVwnhvaXdbV8FZua5uRNcsRirmzYyWkzgRsB+UD2C9CsXUiuLFzpaigeI
bsL4hs5i6KEDlZPD9xXzFBJjV1FGZEQ+6HR039rxcBZXOHGJpctcw08BDDcJDvqVQR8toQZFQ2hS
eh9mDVGcCL5cSBaGpLI4fP0W6cEXu5rLQ0jmJ8ygOd0B0pTPue6aD7FoAx8BzrBrVXbKmRa1XiCn
YINm2rq3CzfaKEOp71wr0NZ1PSi49HL2VpOjRBs3Da/dhAqW2ZHBObkmEqS4T25EZn3F731oiu5x
6ONN7FwTn/E5Cu/qch5gSntyISIkMklcsoXT7F1gDnu8O9FlF7ipL4b+Dt0IcWJNi1Yzc6MzMYo7
petQpqv1uRIAjmJRiRHnBaslPOetHjg0EOyjrpAin+n1eNuU45r4wm97wx2SAPgvMNezGOXunMVf
wxhTYpVYT5q0H5JeNdfNCBGUkAGPHuBg9QLTxXvGb+nRAHYTJG13pVLaugqSuPCaWEn9JJwfTUV/
LMyRrS0lFMcuItoFooDziHuTOSH61fA4YThAvz1cW6b6WPTdVWe06CpbAqsiaOpQK/StW7f3Uy8+
l8u5ReeQEtrpQdPrhnYoZW1ZQ3reWyPHELfgwOSKcfQiXEulhc69tbNbJlM2xQhrNqWCBjcfpblp
FP0hjMfmPEfqte+6yE2ubBdF8cx7+5aYUe2hU0Guoig2dWAKJuRgKuKNYpb1nkUWeUcTuMOGQd+e
p5mUFymmja3syZmjsaJMGRm5S0YTyu6wsWXrlTB6q6xeZDNW1Pfr2kWikGOk4Rzl5PrZNBOkxTNp
G+TqI213WVWqXs777Q1NGb3gU+VpGxFRoErbnmHogXUtRCgxYDY7HAWB3FQpYURHi3hMRECmUc1P
xCfTQar0W2vS3pArbYl+tb00or+j0qzPHIrJfSPEDbt2vx6U0N1/AxJ+CXD5V4OtKfv8C7BkHcVV
8/YjVLL8/3+DSqiwwFxIHwD13oapmf/ACg39k45kgJUUI4YORA288htWaJifiHZnX0G4vI2hy+JD
vyElBteD3QZj0WzH1lT3l7DCb82dZTaFZbF0rFKloPK9gtB+sYAyrrsUjf2Ak5Su6LU2iNH593OD
dMYdkJyqCWU3sImZvCWWr79W0kY7cysRvCAbIKUR+R8ii8QKFKwArb6zc1HdJ9oItdQpTvdMDV31
1AY2m7VaajYkK/Aiqu4+ZiONCWwWmx8e939RrHGKeJrASaCtgPyq6ei2ddJ+01T4LaGJOICRwEkd
BIsu6g1zncwI47Er+m2erDnzfv71rzVU1cL3qRqAYScPz0U3WxgZTWYTyr9BkKaEQldX80vyDg5V
358PDVvbv/7OhUj4+QcDOfvhO8HQfvzB0O+xPyKoeT2p414LKiJOB+wLda1/+esv0pcrnX4TT1Po
umPyip5G3qsNzbQKHrR1rJEPgE5Ez9k+Y5QimrPolbuOVO8jlilUcCUHT8LxKEQaZzk1/hiH1lFR
ShMgF98+MfTL7FhFhluSViOp8Sl17Vk1c8VcISCQcoWApLyqjFZn66b1aeb99R+jmT9XBywvOkEM
mHIhihiEps6I+vG5aVTt6kXJfpuZkqBXlsxuwZz7rzlQgAc0CToizKjQ6CmVNsfx3GhiT8nr+cmd
Kxt1/GBmx3notfMgKOCCG02O7LPCun9jA8qoSScrGXzozIBthxQlll0Cq8Cuv/2Z+vIXk6OY7uGq
gxJ1TMYjcSo4+GXzaO6G5Zm54YDLMuBBisKIOeZ+e7zt8qQB5JU71HtIgrNvP8Wg0KeKYTrQPIsg
bFbyirwoDy2ueJsSoqjXM9NHeSAOkLhUVMIjmSYSvZk2z+O7IBEOmTtfgtt4oKl1NXeu8Z5WrD6r
IedgwR6SJIVVr+MuWaOeY98+mhixULQ1IxfPx6Jb523DYm7UiYV/VSDC44nMuubbmmCDTklMhxNP
18LkdnLlAYXu6Ccs4P1hKJCXaWSKmX6h6nrFCpmPbA3sElxT1wkwckN5kzVyvkkqYd5FSRlN5G/b
dXulhnTELsfC/Can3peo1h5q2pyJvXk1Z7IkULslMaYA2x1xZ6bEWq/MQYlRWfXtdFOSmxGuI9zT
vNttF4Rbi8g1UncFwZCIbgSrstOZNrQzYVOABCH6NWnmeMvyMAbyI+Bu3rTxCBnfFnS6mFRATKu4
pWJrTQKQmbJsmsOdTp3nQYfXy7d8ijckCxp94elxDK6op2tviVMMET8Eof5OWYs7sFPpjTdOeabm
1YlucG7nLPhMW8DwUHEIF2sZ80NnIVH6uJRLFYWribN0rSDe9ca+B0nO+dVGPBYIXfFeVkOwTbFH
rU2nscCVZVk/tcsc3cf1iNN3mblRzOs78quZzotlZi9bnUmejoPgJVhm/nZZA2zCpG//Zz6ZdUp3
oA4UTiRnFZKAO2JRwvPiRuisOewqjme1KnA0skn3Lk7Quv/NFKj9pznQonee9Q8dJ1yw9a1H+odF
i9B7fWA7x03o9iU+lVcHRbuXO53LTBSfjRJq3tb190oGXuB2rUcl0JkwCT4OMG5N87Srs8L/6xmG
Bf7n2ZJ7cmADHUEDG2vqSUHIHw8m5pwM9/Xtj8cyHK2AMXgmlCYtOvROIdivXh7btDzAb/fwSzur
f46n+lfbfy17oz8nq2DdmjD+STmwfOD7BkwspWQuVhjSH1AECgca97tyQCAcYIPlOrxGtiAVgH/5
g6wlA8iknpSiGQFly+V+J2u1T6rpmjBY8EsGUNkvMVXcyumLI5ZGKyqtyFyjWOa0qSivOUv3BoLw
2enqdJtNidpvBruyHohYFIgtJeEIJBX0Bvpn0Yz3ep85z9wxLgEH9Q9wixUhj4wkzmPdmnV5gJwm
jrmlI/eJmDbwma7LXWTAMTr5bRGmkB3m3PeXo263GExCvSqY2VrnS5dZhly1rkpy9+zWwTlaxBa/
/9BFCLfsUinXeWojwMOAMuIr0AxQbk0CxNss2pdDHyQ7Ip/cM7uBEAsNEIeVMJP6vayKYfEKq8/E
IWHpp7Er/UzBC9nqVEzgzbMJ/bvAcDF+Rk9v37tFPsTbKGDWJwI7wr9iTSGZr/j70XIP2TKpjHQe
P1tprb1GRU4NijLH+aPe8Vtjpee7Cceac6xRWl8Hi3wK06BGvOsTs/V8pLTBsvbYOuttrGWXOplT
qDgHlwmbvoh0i/9JuWgyE9TYLZPkFee8grtDiOnQWJWrrtS+sy1WTjzhJESbiF5RvGGoFI3S9x7n
ARzaHdbjeCUUeqWp5zEMwi0LSTC+VRjVeYlflrhgIp++iLYAjC+JwLpm4iNEG/Fw+ZR0cxt6KsQK
pQt651xiGbGUdRY6tMbWeTs22L5yVfcVBW8VyWruSzb2qUr2Qsoi0eaD9twrGrRNGIGwcMIbukMf
kZS3wxcwLPuFJI/Wml4Qjp7VwKkrduzzldXqQBRUHAzVzkEPhojWTgsBrlEQRjuWg+5ZKu5pkMvZ
gYsDT8EIrxuUvUgTGNgB4qFmF6efspVEhirYLRW7PtRtNfFFtADBTeFwytdV6YIA9gHg3K6rs3oz
CrckopjjSo/IIOJi7OXJLHWTRr91hs6+KcYu2hd88c0YjJiCYp2SE/SOvGOkxFOWbbdtfz+Cyy7u
u2TiN3dlbh3mCOXuOlFt8ZxRlBOvA9si+RgcpiEI2iFFVHeCNqOpzER2auYVZtpo5oxv45P5FoTs
YA2oAo39Ia4m+ndsTEK7pCYvZQXjY5o79K2U1U6Fgf0cpIzUlUlo45eiG93PJKqgEhYdBkCEnaK1
MEFNJJviDJs26tS4L9jqFwBHSmrup6o5n4HLgdC0RN11eU/iy5BwqGdRHQd95VqRHfmuMk7vKVTf
Z1vOpBdiAe2wVCSNOe0jyyWdzVWZIlZAQJB6IUUG66RUROppJhCf17MjZU9iKETVSCpDHslJKcCO
xQgA0Lmi5mEK0TyQbZy9Z/2gfMkBHAzA7yp468i+xwmaQ0piiZ3RWFcWHnjZouCEB8STsUrdJmNj
H2vRo5O6OPEpbrfoJR6JF1wDr0i5TmONOE03SzJC/AgPNteZ5syElmpkJ6/S5eVZFwRn2IdCdN8s
C5GI1gaZGxwTBPzY1nSV+coZpwE5qRnlpK87HfJexqikvcZRoA+KqLXVvdUu5cFd3LDtrDJH4E+c
S32gACZkaiJdxjJ2k5viYS8nyitIFRFN5jdzUwisfxWRNXM1KA3a98TuN0E9Zu5GxcIMqt7UWNSd
MX5wutJ9LTFqPxVdLKA2VfaEW0s1Qx3patfdueNEVQhNXam1k1WnYzueZKttAnRdw6aYtJB0dYwD
yVduZ5T72MpjNAZwI19GV0g04GMm6blKw8jPK6Ufdk0pZ2MbZrPW3Ygm4g1RFMiBq8Gh4H3TqR3M
XwFVlG6GoSXi36YE8JVkF7T7du1ukhxdTVUtsKQxMgtjQtLWINF5ypmtImjddVdmsIB9c8zvioaJ
34+tDCL9JIAEYGc7luKMqJbzZNAFiXMBjvcc2W5xRK2Nfd/wXQ7HdYxmQcuBxELDsxjHmJouRa1+
bav4WqWcYGUk2iFt5BZaPvYCVEUUJZLZluKcRENvwcS6CTS+4c6XbVU7JL1Wx7Yxn1CTvE5tcTum
BsakatNr+rMWXvVdfZ6nE0EIEyFqBJRgcK9CFzI8ZzwwYYXZ5RhPfk4eQoNa2+vMmiyTZriTRQB5
jnB3Z1gZQRDFTZ+DDLs1BwRY7yIy9HWGoEStmWHkVyePoSX70huIwsFnGG4TOt8pBHEOrpE8msBz
2EBVomgScosCTOCzhVvYwFrEKbc1pkM8V+lBtAb1DLm8Q4mcc5JqYX6HcjekOx3bPAeLZp/if6T6
3Nk1Yb4hhP2m1eRiSjmAczP5kEojxpely2RdDPa05/OPQRM+tgmoe1CI2yylVMkm0Tg1zlIOTCvV
mfGRq9O2r0ccIyqXrUJxHWXjV1NJCj/vI1IkB2ye9sps2ocCbqfIGalN5ytCJxxaMEbnI8ahQ1Zo
RzBRbZ1zgq5McSmjgbeGKUdNi30YtBb0llM/NUoJN5C+gcT6tZrtZKLv1Ml5qFobLdgcNespd9KH
WRXQhNUl3b2+FhsGiHl+zmREc/2Yxz5BpAsQPpDQXmgPNuQSvMKylck6gHToUM5Ha8loXEuip2yF
2pmyviNS/Yn5dG1yVqE4TL/uB/j6riuZBGIO46JGTrdh83Nb2+WxrrNnPYsex6Bzvjalpt2NRbTh
GEj3kOG4sDroKBRnPG8HVXpUYqwpKV7iILhmxQDyAUUgxRVFByWRzVdHKHggbPCDQSNrohufRIXR
ieq+N77OQ2d0gTuhsEniJwIyNzGymbl2nmjCB3autw77jSUm5nVWTK+oBn8pbjroVVPdtgIMhjQR
iqmUg5JeiWSIVoVxA7i7ajNXwvbpFhyZCmIuG1J458WlAf3uZDWO2WJCWDFscgovOJpjeXH4DZNC
XOUF4HBz0eDwAeA2Loo5RbDa7Rsyc3ny8cscR+cEEq7mgHVjDC8Uy9zTCXdld2R8Mvutx0r1ity4
hcCe1qg/PN0K/UjQyRNVc0VqNADDlCJCUutO9+jg0Dnx5rSRqCsd9/bUhMc0ta50Lb8pECpgVfRN
ptRQda90FhrTRbaj4TCTQbpza142on5CXMWEehjZlyhF79209+wynuKCbUT0taicM5Fdx9OFIrH4
FeUtPpYDkSXIFPpndoE4ht2WD8fULM7DlQwfMooqEGVtCEPdSPeVTMMzkB6fJNzgPGvMo9olGxgm
VCsUG0n9bUBMQsWF5tdRupRWj9WKRabatrO+BMnLHf2cPgia6vXLV7Vx8SUA/BJViI49MCBXDTyt
YWq5G5REl2bPIk2IQNbSzVfq89e0nmKCmEg31shGWk0NuxF17l6LNtqUQ0Ue2yzZIxcCEiq/GMz2
WIxNgSuH6aSNn/IBYwJ/WglJkLqr1Kyf2Vv3O7d8Jkm0AhNQiZXDUpFHX2ys7uEeN7P9SoTKpTYQ
H8PBoOscP1JUjAdo6VS0Ebifpl1j5ekXV4XjJA44c5INXTwkcredGnlRaQ3DGg5X2eRpwloAYxdf
iH7A5QQdRUtVDRTxtSGS4lkT+UTYGQxa5Vt2YDWroMpzguLMhX3GyhXT4SgJizGtXrXW7mixJHb0
wK9EFbTod3IkfcrYGgeOMPKNZ5v2e93C/OtZcTAQSF451nUS5vl7Zmoumbu9Km5txcmWKbEe6AYb
w+JBzeyoP1NG9leXVhB3cEE9ERpkDYtbOGaNdM3KRa8XjTmmtGQaq1eGFlw+hTSkCeW9jZBJFnLC
V0Nua+JV+PwIBWRpwIKkty35gN10mSlV3/nYG1zTg2kfhx1LjwqtM4Y08gG3LTdYsEM6qPDTLIuO
vuws3Uy3DmUaK48DLooLdiZTfQSBRHLTTvYrelmWmaqSWD7wCs8v/x9o6KaFESHD9a+QhqvnlBf2
P/538SPZ8+0z38EG2/7kGBSZWxqkClpWA0rgO9hgIZklgFV1LMIrXWgfcIDf2R77k8pHcCksnda4
FcAhfgMbdOMTcD80kWs6gn//NbaH6/yAUXGYXWAOAokXbPwHvExL5iglfN7ykWM6a+hh+ijn7G84
mD+7+AmwbrFJGuk+tHxNyR8AYu45S/9NG+6fXXrBAX+4764kcoSCW4QNJtnkYwJAiWLG+uDVl2/9
4eop27wBPNTyHWu8rIR7NGIOgD+8HVff2ZJ/K2R+hdypa//9f/zZnZ8QUhNiAIf4ZstH8/slH801
K9bfdaH/2bUX3uaH+47wFKdMpKZf6mzqxvS5HeQHf8sTQisUCrUCY2759hxTgzEEJs7VLP/gQzmB
SI2ejA2h86YEaGOBjMp9TrOY96Enri4w2w9PxahMe+pLosfsJsf1Kc332pDVd18WQv/wrfznf051
4R9/uLjrogJMMx552AoF5kMZPVkoH3vo6snotHX4d0qjhO9Czlz3nerQHi676WNPfTFO/XjvqEVJ
ggaZAdSQn4N+WFmVcf+xZ34yPsn3adq84tI2URUrk5aaXNT7j137ZHRm7DHR1FE0xum0oikjMFdN
07197OInw5O8kzFogpLfUytek6w+i1HCfezSJ6OTt2SxOTBnhVNNyqPjDW1w/OtLL4/1D2L2H9O4
ejI6iToEmlMT00+MTll1RjRfhnHYHJl+z//6G/5kalFPRmhkRFRJTzFBepqKxRhf7PD6kSuznv38
Fs6icedBjeiNG6wDooLnKuw+NI9j6Pv50n0f1TRzhqbv5uqwB+lMj1L7zSX0iyMfW8vPF7emBJm8
Gox+b4gzkm12JJj7H3skJwOTtiMTWSTjXhAeGun6AVB997FLnwxMDdBf1RXHROZjOYfQVtp317CT
+49d/WRoClOnHCHh6hCcjwQIXWDc/OAzORmYOhlFU6CCy3C6eJ0HF95W0T5/7LZPRmaU0jqNNRlP
CXjhxqRw0NNpXfvQNEse0c8vSuFUFhxNO/qExl0Frrmd4/ruYzd+MiqVoptrYxqFH1f6/WCK15iu
XO9D1z5lnzKRkh0aS85ptXmEabjo0/7wsUufjMt8tqSSxcPkw0AZkDHJRTa4H5tOnJNhORGq3pfq
IPwihmJy+n5rGvL5Y/d9Mi51ldg9op9G5hMB8Wa770o+f/CZnAzMthnKquz6ySct561S2ofQ+BvZ
zjL4/vPiYC0s54/LfI7lB3caT7vR8gtZygs1BFv52BM5GZVaYojKTanXgvvPoc4seSf1MvzY/O2c
jEurmRSdNrzRHwzna2aK2xz9/cdu/GRQYl2tp3SQkw/8pWDj0A5FEDkf2hTiL/j5ifczwKTWlyNB
NsNWa/Wbthg/Nirtk9UyDUYS/91q8g1FvzaAx6wg+tjbbZ+MyizAWdKENQuaLdGsmPFZJKPwg/d9
MiyTsMHSVhFmW8XpU2FlR1piP7Yy2Cejkgi+MHOWt4TeGPRaPQdZp8A396EXxT4Zl4EDcgTSRFJo
SOCojEhESZL+Y0PTPhmaRqEDade8KL1UUKwbT2HywT2EfTIyQyXtBY1Hk58ScYVWfYQdy9IPbWUt
+2RgJqlZ1IrRsaRV3ZOK3WolVfXsYw/8ZGRmNVC/sJlSymYkEtA2PFw6H1zU7JORWZe2iteGRc2a
qpsujJ5kan3sNbRORmaiEQMV8Zx9g80sETNx/5hkzcemK+tkbNaGkQroy4n6j+LOHK2bOco+NllZ
JyMTvoQsmDBf1nkcZ/+Xs3NrrhvVtvAvogoJJKFXraXlux07idPpF1WS7uiCJNAd9OvPWDnnwabj
uA61q/ZDVzdmISaXyZjjs6v4l0d+n/KsVX658/DexPM0tecKRnbdpbD5adknr1niumqgyBcFCaE0
KMpA1a6BFX0ld8+2nagsZaThu4cRUaLe83aGkQvQeCe/jjtxiZMgF1EqcfYBw6MxsAlr57X3bNyJ
y21e8QAM4ELOUNAJs+n+24AnHL+OO3FZwat3G0BBzFF4fsdkgOeW2u/87eqJ04VCniogAIXC9F+z
pT843f0C56y+fzkFK0BFk4pPMFFP8KxSJCGMmEn95DUkkROVK0rA4feHbyl6+yTh6J8lUt77te2E
5dh2Z1M/bA0cRZonE8XbVdhtxC/oz6UHL4clofPYiAJTfK4oCle3BdR00td+20Pk7JmJbKBEbwaI
bXdDv7bBnH7Du/125TcyTng2sQk6MUUm31X0GfSfp2T2C5/IiU1gQ5YGlp3IKpP5VAMmlo1AiPkd
JCInNoHPG+i4Y1Dglv8IiN6xG/t37g7nr/abE37khCYgdGtc08HmdKlz1AHmdN6+b5C8BHV99Bt0
Z+PkNazXLTzpctRQn4KoPKEKxW8ucidE46hIl5Kg97/UhrCw+7who+LV7V+GOC/Ss6UJy3PBns2T
RZOcy91ka0T+9WvcCVFJR7yqqXHPFZufoe34e9AXfi074VlA8xiC4o11fGv/aWfYN5dAz/m17QRn
hSqIsTEw36Sd+go46Qdaffdr2QlMuKaBnwJsU74084ep6b9UENP7Ne1EZouSk6FHXUE+lRPgQOkU
He3omRPjTmSyHSansPfY8722H8tef6R4xfbrtxOZSTWINdHE5r3uLnkfQ5Ch/RYr7kZkp2OBFSXM
h5nghFXEWw4pqF+/f9HsXsTNOhNSwPkFhOwhBIGXfkqt5xH8bB30cuup9hkWyhGYSRAaf8Gh+Rp1
1X6zxFX/q5aKLQWdNd+75GMDFM6uEs9VijkhCc2cBcIgNvlIzJLxOEFBacU/e00T5sQkOPJcSqpR
L6LNjRH0cU8Xr8Q9jGReD7cFlb2mHDOwg98EgTNPXi5r5DngTlg2qhy4NjDjsaq+E0F4CfbBk9+Q
OEEZw75A0Q5NQ3j0V82BdoWiOfNr24nKuoLbdBghdIBggSUq8o+JWL74te2E5UoBHgC+AJeH2v5o
9f5VkHbw24R/FQy8iEpwLOvJQOyXp1Y+qBIG3BYXH69+n8saXoZlCyVoHxYqxE4JREyxXmrIE//c
9Hk//M3xBAZer5qOhex3DQP5HBQl9r1e4UU+BpegQ2QJQh9FFp5h5FbyhaOFNTfwxnkCG+8tXI7t
XPzz599wDpff/QYnQgugdem+YzpSXLxjwz/vsfjLr+nzn3zxVRM6GZtwDE9ZzU/S9AcYRng27cRn
GS+rSAWyhSUFRiROgbQfPJt24rPhkNRPYFUioae3g4oa5JeUX1rsV2nyixGBXfQ0wTBwz2FyCbPu
1pqrXhH7zmn5rU/pRCj4W6hfTkasiMTOXxszTndA8E3vTPY3Wj+LeV5+TWNRZJqUuHD2cfCjnBvo
0tb4m9dMCZwY5TAj0/P5pAzV2yNqTGE5N6Z+65arBEJ9RWLiFM+ZyHOiGk0OkLzBW8iv487mOc2k
oQoLYp6syV0IakXJmN/+9qsi8MVcYW1YxFWPMdna4tauEBOPk/zk120nMrc23rclrXCgbT/2YvjW
zelXv5adwMR+jyJ4yEhz0MfgLwjz+JsCbtnvjMl5UfrNYhU4sQnJbk+ZxnDPgHyqYwnd9kMb7fPT
hNKZ6ujzEyL33b6BkhxWTvgJcE650VZ8CbS48GvameeVZiMW8gqjY4NvBEjBxoZ+aZXA2fqtVn0y
CzzGFkPQwx9a/Vhs7bckBs7CAt5M1w4bsuIhnS+aQJxC9l5i740v6mqYergqwkkOO79Abe9VFNVn
YEOWxKTwWxRdHdOixritQZXJKyU/ViH5DPeef3y+ZvwfFVOCQiRe9Xiy6pfoijP4qBGwdb3mCnSS
r9fbhRa81C0y4201/YvKJpAE9t7z6Z46uz7f2gm4WVyvaKXPLvz955I27wTpeRH5TZBSZ3GZGsFs
a88zsU4ft3a8KAwEzX5D7iwvBpVLysZYFMHn7jKQtn8ABFgf/Bp3V5cmbBO48BpY+NnqUJrm1E2e
EsbYVTLNy6KC0iLtXjSou6eQAg1T916Z+FtD7gRoRdJ5rSTmSj9v62HqUAO6MuI1EWHN8noigmQ0
qzVG9G/UXpZ9l3fj+sFnxKEGft30RlFM2CX4nCGc7Aa4JayyefZr2pnhcbuGdb3iqLWTuUL9C7Ag
e1h5Jd9/qZdfnoVmyTbD8GSdj4V8SOATNsLCzq/fzgwHtgSmjyigzIe4+R7goAL/l0e/pp35DSUd
yqEH9FpXBUje9rIVxCt1HblSoAAFNUolm8kDCzW0XW6gcPAcEGdux/FqQAwMMLf5fiomeQ+n0pPX
gLhKIFVM9SJsv+cJ2EEZMiE3oEj5dftcnP9yihBUgjB42VrklWEkY4qPU6U++nXbCUgYVgIWACRG
XkA4ewnDwOpKLJvXIhgJJySVJaiASVHF0kXkQtv0ciBl7tdvJyQHGL+kADvi9QROLPfrVodX7WD8
lhJXDFTtqKbkELnmi4XpxNRZlIP1yi/ef1lvvziL4wJBAJ0TOOYPwR0d+5tCjZ6D4gQlKoOXcBgZ
DkDMzBn08z/BG/HaLeFo9HoOiobFzTxgDuotup/r6SaFoOHP3zI8h99/d3l4ObxuG55D8BLXSBtG
sTwXNC9wpYFNd51eU86njyvwIygkN+KRBChWh+HBXSCW/UvFw+1mWEpULkZtHIen1TC+XJi113cb
OMYPKAQjuOrMtLhCcrx6RE0dUf/rf///VLZGiRM4ap4nEwTnsU7YFx4WN2AiXv55PH6/A0euVics
1niE0m2F1U/7HI6g6MjZr7IicpU6ttK9bkGly/f0ux5iOPX63QNBo3n9EbcA77szUTq3XZDXFrWK
ovEcEGcfa82I+gGwCPOkl7d6ADMY9h5+Y+2EDFnrPi4MMr8bQSl3OMAkA56efoura3BWJTPm27Tr
vIBRyIEXos1QNONXgBO5Mh2Y75aznDEqA+26017A7ELI8J2D2nmJ/k1IukKdsC1oUMB5MzdQcD+l
av0igOmRYXLqwLT0eniMXMEOCG+wddRa5/s21zTfijm9RwJxjPzWQ1cHCDNiqfcK77HxVty20Xpd
psE7TZ/3md+Mj6sDhMpDDzPFcijglPc8EhxZsmkQwNzDJk2/80feWAhc1VGBQtJ+CgeNIo7ZHtcN
Fu9pBMNWr6nvCo9U2kxg2Y86nwpYirTJfKHa+pNf2+dhe7HJwSMKdtASPacLuYDf16lvhr/9mnbW
mX3dAniATpg0sAlWy3RNBu2V98A5/nWv4VNQBwMkKnCbmaIW5owpHNsNZLV+PXfWmmKMiELHOYSG
CT/C3Af+byRkfgfQ2NmgB/jfzV0MTTez25ewAR1ghCuOX8+dDXqXO0hhyKzmOx1vA3jgwASC+31P
V3xkSx2JXkhUKsmlAQq7ng6tiTwbd07OnKLae4YHMSgQwBLDGvZujJTfPeWXZeKLOV4m3KyJwKBs
4/4DvO+rpBZ+G4erPBo4G6QUO6qgCJmyFtYj2TaBXev1Nf+jPOpYC1d5tF6HMie2uQa7/J1t440V
K3KCU9XFnjRA36EoFBbxcXwrjF+hbOTqjoIJFGBeoN60SlGfX5Xpv3BIfW85f6vfTmg2qGYLBEi5
WK/Kq2RO7lbmGZeu7mgsAjiJgZgIik1IYOUKTkkCl2e/T+kEJm+HeelW2OHBTUlc0jr8uHHb+m0/
ruYI4D4DWUaDxrV+Xtbgy96vfic6V3IE2+lGbxoisn2rP51tjcrU760jgr/cq62nrmFrAE4CgLZ9
Vx/hcn3iEUDKXuPNnRstBzI+7CbUbqGGeD+wSX4OVTz6fUzubJrRXsoSPguYhCW9Fz097YR6fkon
Ls/mqFEENHtukMa6mgFAhjK1es/z9o3o4c6+iY8Ja5QSHTfF+owc+Rc9xp/9BtwJzGqNbAhDZzS9
JSs4EOOhHhO//Zg7O6YQrTYW5vF5rfQNhQFEOySe4+3E5WZF00zNhgL2JCjzdQQSpQ0Dv0no6o5K
CRcruI9FudzJTZ2sU6Y59bvW/kd4RCNI0Rd0HO5G8kiRu7aK+NWBR670KKnLju+1iXJrlkOc9PdR
pz54zRNXeTQvUQxz2TXKgQ+4LXZQXxM/ATNMyF8vKBWRRbxDw5wPiM6L84JSBtZPQxa5yqO5bNup
4hgSILSei4VehGPnl6JlTlTCwg3kcgZ0AcpzYPBEDmYFVttvuJ2wBIwqlLCAxj5vIdTtGvoM32T9
l1/jTlwW2wQwSIJvCW9kYBdlC0M6PXtOcCcyRUD61UgU3ZNB3HU2/bR5OhFErvKIogBPdd0a592i
Lpqm/lAL4Xe4d4VHpE4ogcr6bBWgwdGJgjhFuamq/BLMrvioBOZmbs5T3MIxNTK0zUkZ+BUo/sc6
3JAAVHmLvnPyHM59lYEL5feGF4VObAYQ0NcAxaHjBf9mJNLLa5f6aeij0Nk0QT+iW3qeKgvZ9k91
HcUXFJwhv93+FxL3xfUBe5qhEYFDA6zT7xlv73bPB5RfzvQvWgZIYEkRRHFOxuV6t9tlMWu/c5sr
OpoGqoD1Aaqat+HdGpY5dGme4+EEJsUrWy3OuR+Y8KjLkE31aTSD373EFRwpE87htFdx3oblTbE0
n+Bt6Dckrt6oK/sajIYa5/sIJG4Jol8jy+ngtRS6gqPgXPhY9DiiJPVeX6RTeWXHMfEb8cA5zK4q
MQQGeHCQj00LQIGpv9uapH6nK1dzVKkRyziH6YvWVXKI2NR9wNtb4flBndjUKjBVSTHqQQOz5QLp
yodFqui737A7W2exrHxboAiAZQDsKichdcbt5Jc3cIVHhTWVmRY0LlXxwyTBArvL3XO+OFunDvFO
VZe4soVqM9kG80iUFUbv3drOq+pvkp6udsfAhxjPKFgQO87gXAiaJ4p9O8bWzMSr9jvJuSqeQXO4
G8NeOof5+30FJNFMJ7+nN1e/Ezeyw2ZxXgXGCFabMGY8bLHd/c78roQnDBVy1xpTEtQJgd4P8AU2
77JazhP7N2PvSnh0j8bnIMahf4yu6zmGnWbipbMD8OD1AVd2ZWJH2HrnbI35PYxj9fMst+qjVyy5
Eh6QeMFzk5iSTERf136/ANDOL19LnTBtSItDSw+bsHlc1KGtQ5wWtfJMelL3jGt0UmKexzmKZ2Gf
OAObucW755g7gToCDjUb1ITnS7FERx2CHsoFeLR+Y+7spWTsQ8BnkF6pmugW55jLOPJTZHFX0dhu
NdlYi47DThK1ypWc8LIf+L14gJH9eipuphynVCOnGsc8q/kOZ0hTFl6XFmh1XzfOYfgq+xIH0bTk
5bEAUKZVfu+I8Bp83XZj4mqPDe7khV1vAnizgW3mdTgH1up10xWJlv+bKml3Miv7Sdf1yWee8LNz
4stnmtakJSlC9FrGsFZOqvpHL5rYc7id6BxKpteoZZgp836V1pBiBlz9/HPHf78T8dSJzYjYroOk
GR5Kpqqe9d4Xt9id6pNaVz9/Eu7KkEyI677oMTYTR/F8KJP5Oh3n0evUyM+2mS9HXsB2te57ipFf
insJ2zcAP73OF9xVIlWDDBnZ0bSgCerexPemW73kmAB7vO51kEAGVwPHgeQhBSGw/ZIUWnodXbjr
SUS5liBH4VWCTFZeb2YXp0iCyPrnCfP77ROMmdc9r+DEUcEgNMpbIp5Nj0RIClSE30wXToT2ZdRF
KN3Bg0pr2yvQpaA8rsXkN1VcNVLaFLwLz0tLWrNvZ/oIShjDwbNxJ0g3XglVz2i8Auu3nhnszd+T
lr0Ro64xka4XoFHA6QMwF2wZsJHC6YfpCYgKDOgTz0Xd1SVZUwxFOOGvbGXT3I49WeHj3voZxIDf
+XraKNWMAElhUhpm7QH4+O1YhtE7J903BsiVJ6gkkbQbsUBuZO2fbPUjaeJjO8X8nfbfmPOuRqFN
NNLyxbnz5fIx1sMVDfxKM7irfuK8IF25nnOLGo7nagivGqBu/MLJ1T+NZVDYOSijHCCJu1TtlxUT
XjlR7sqfIJfutInRb8B1GQQb85AhD+iVWoRZ8OvJMihIHW2PXG4BwVre9fS6J7ufKAxO+q8bb4Jh
BoMdH3NR6m4O+oe4BUbHa3F0nYpoyFeiOIEdXFrfx7y8TPyM5rirgNrbaaczPS/qgj/B/P9O9In0
7LUTm6DiAQXDkSY2lU5ALR++GLv4Hf65q38yZBxRqo8hWTf7sQI0J1XaL2nJXdlTxGETbwk6Ppk9
K8buI1HSb367iqEg4LDm2LAaJn141sbuJwIbQb8d2hUMMV705QpIWA5aSwmfe5Ivetr9vqbrVRRU
gxEAQyLpX1SPa7c86Cr47DW9YycucXPmKhoRlxAjPFlKgQ9Asc3xz42/sYi7miEpO8gRIFhBkjj8
UoRVhlq4i27c/fbnOHwd9lBnV+s4wiA0rmYLz4V+ftJsk35HRVczNA/Dqgsgv/K5Nfy4likEW1XY
eaVbuOtYRGLaS3oemk4OTxFjVzH1e7DgrmiI9NM2yAIhJEEDzZoq+gAEtvCbiq5jUVriAF1vuD2v
Q3vd9O3zXvmJ17irGSIGmmWZ4nMuXaqzet/0wSSrX/C7qqGer+0YjDjLgbR0HGZ1A5iW36d0JUMx
UbjNgWGZMwW6OJsaeWgi+++fQ+iNc4orGmqbIqEpQ7/DVN6Vw189Zx/9WnY2TRnTdW/OdzhRz8dE
RTtkjqDl+TXuhCYVjICZi+DRAbnr+mfD9Se/lp3kENZYQJMThpbT+HszJv9ue/Ldr2ln01yDlm8j
DElzlHmlgNfPa756WpRxVzDUCrawUvHzWTx5wisUIK8goXp13FUMLesaVyCrYiFcewptjwwziHu9
ZILc1QxV6boCg4JRKSN64P380C+x3wLuKobmsB7L0IJCtMc7tOXz+DiZ2S8z5AqGaFWNIDZjvOu5
scCVsMwyoPj8BtzZNblYJDBs551HDuNjI1n7Sdi58G3eCU2yymAuNMal6dihluFdl/ol4mH99nrP
HNdy6QJoH7CeWBVkBEiDG7FBNug5FZ3wnFICKziA03K7b/d8qo5pJfzWWdevKBj5LgUb8SS3EBCG
9upHxeyz1wd1ZUM7aE9mYBjxLqzuVxrTGxGo2G8qurqhdQArmxp0fImTe1DsP8J8PPfrt5O2jdoi
pOMCYfMKmjM9I8OXqyYxzXvlR29sP650KAK+KYoLSL+SaX1uw67CC3TnOVdc8dAeQzrdAd8EaZzI
B1beA8HqVT3BXekQjF9Jzwe8DethDa9jcG4PZ/bTO+H/xrnWVQ/NJJbzpkfoBEF0PaSNZv+WYa3A
EZyBcfL7sk6gVssIQycwQVBPv4lsSABoJIl65we89VmdKKWV3XHXhAqCAs56pwg8iVEw41fuyZmz
jyph4TOyYHiQPruxkn1Ph67367mrI5qCuKnrCS+gQzQKAADF1dio9eg15q6SiOL9s0tbHG7tFAN2
XzQHLuPVb2V0dUQRcBqioucKBxnUOmumGvVUS7n5rY6udVEHNm03hAOQD0t9Am/x4777lSJxV0ik
14BscNPBU2IB+F1ZdyorrJ+/KneFRLJrywCLLgQ5qZ1BDdyn4yRq3y/q7KSxoWbdEoAw4gSczTF9
APDUc8CdAA0GpIelDJAui8GOw8T8Z5s9p4oTnt2wSVlukId0TTpke9vIvC2J3wMouGGvjwC2jIfU
iAQrCwfLkdH6hszgwXmFkCsm6luZ2DKgcd7DaPqe9+WSA108+kW/qycKwmlhkQnQejiPGa3XezWM
T349d7bSvTeNhpNyDJWcNdfJPoMAberR7wzg6okAEGYN685H9PFH2KR/tcKPPcJdLdFg+rgchrMq
2Rbf2riakDqr/MyoeOAcdHH37IZdtciZlTuEskltx1sSm/Sz35g74Zlq0skR70Mob4SYhc7RJVyB
tOdUDF/Pcx2D79YXwOluhF3AsDRf3q0AfWP/dE2ACi36Fq9muIQuUXHGlH4XDJhQv0Fx4nPG4UIG
C86ibBlITtXyc1Lz7qV+4P9REK1TORejRJJlSeu8iYcG6o3Uz9mFuyIiOYCOngq03nfTUTbcZpvy
LM/m/9EQzZWy+B9STyBSZ03AvrJq9VLLcFdBpNQi03jBhU7P9EYO4TdRSs8RPx8iXypOgQRKo3Me
MSiKD+em42g7ec0UVz6UlmlP5wErOTjwR6Gbu5Jrv+ynKx9qWR+TaBO4mhfrfDA4CqUtHfyWcVc9
pKZuGfYBdTa9bD4U/XC3vXePe+Nk7rr/lOWUxnuz42ReM5oDTxd9XyaCbM5ebeknv1F34tOCwk4I
rlg5JA9XxcRkViMP6tM2cxVEhG6dll2FL1rJ+bGVe3ABOVT/zvlWYMr9VyfHXAVR3w0RK3pcztvC
NLe9HotP0bhCYIlCC9JmAL8mt23Cg59Gx8wvOcVcZdHcFWszrCWu1lN3u59zMAVczt5Z49M3fpEj
XRhjBkZbjW0VxcP0UzdGXZg3qRhRE2rgy5YPm4kIyMj7pA5FkXAYHjIyeU0E5oqPlO3SqRaEwS24
TA6ArD4Pc8Te+Vb8jV92/ucvlg1ao6R47fCtdBh/UeMsD0FQ+Fk/s9TZd9kytjwtC5abaZPZnvDw
CJZ34hXezBUg4WGd1NZiEkcNfeB6Dy9jO3CvhYm50iO4M5sindH1Adz6VUPvWQReGy9zdUfG9Lwn
QXN+8UGCCdN1e4ReuH0nJfFG8LnSoxgY3lQ3k8gNChv6vBaB+EylwpPvOtdAcmLLpMMp6VuLd4+l
E6PX1sZcXRKdlAErEimcdOERYCGcpLdF0E/Ub6L+R5uE90iAPBAFcbPqrNfBlpFA+q2HrjRpT4H4
Too2yZnuwk8rX5qHeh2bxm+muuIkVtNSkhqTKYmrw1SKHfBw0Le91nJXmxTqOdzKEgPTbltztBW7
1mXll01AJvv18hDHJG2FReNB2gwnSrpv8w5GvF/PnZMz7lhkXMl5YatEcdH2zxNTvddxiLmapBWy
El1ZbAdFOj0q2XUPgaSBlwaPuZKk6by412ULjCldcfaMxd/nOpw/D8rvjxbMVSQZFdhW0hT6vmpY
vgNE1NAMB/OBHWfd2o9//iNvrPquLGmSupKUYHQkMc84QM9Z0AdPfm07F1w6oYzIrliWaTzKQ1dD
mNy3kedsd4VJMe1SZSYsnnHEykzBQfI0hl3zzuC/NS7nj/JiNzSsq+MZCCucXLbvYSFv4ZLut365
VkFwlGJEwD4hX01wgPvyvSq516WfuUKZJMCbs2IYk32nSA7XZQgrosmvRAm8qtdjMvNJJapFbqvd
2ZYJ3MwD60frZa5WRu2UdrSBVobM0yf4GT6ohNR+q4srlelAix+HpTunhyVBLajI62J5L2HxKzPx
mzOuq5XZ63lu6pVD/dCNortcSrolGUkrwi+6dmo/9LTobKZSrKAHUdXJZwIF6XoMIjghZEMnq+W4
QAR3/u9BUDptugjf8zAIgl9psN/0zpXBlanYabniyQM1SKK4Lad4mrNaNCHJlnkpk6weu/ipLhdZ
HYJYReqyV8wofRGu87LumbY73HAhjGpsgH9mUNXR8KC6qpfE/rR1n6QZ1NPyWJbpcrWqObSnKiJy
PmrbQ41sgbhfYLO+wC4u2kgPj52lTrIi1t2z2ptY5OlWm+7Y7GshD+HSF9+j1er+WEu5fTZUy/IO
8sNkyQoxVMPB2nV52uy6Jz9D2RUVDLAaOV73qtseLLB+/L6ppIhvYca1l7d7BCjDjSR9VQJju4/9
M14fk+3Gbo1SXbYF0VzsmRhHbQBCpwACJmbuYBsJAJQwJ6C1dwl9rAogIGRtMV8C0yrrC7UhAfZl
sqFNL6wVbXgYp7EoP4PjOHzoFC5+D7uI2jaTLO7r65Tyht73zRiwQ6qRzb4lquq2D9E49IZlFWxx
IixggUqRFG1Ba+0OrWzZeruMqan/3oIw0FellfESoIgsHutHwkDZua3CfYHrUrDQRD0ufCk1nm0D
yLSzcNnW4HFcaD9d4URfiqwzSkwg/rR2P4EuC+j2MRqLdsp5Varo77kn25BkY7OErT1ONJmEgOO5
nDYQD5ZOpj82PRTBT5AWxuETS6B8utVttPUPhCckvRk3knYPi9hXfACxymLJQG1e++iAcn27nzuJ
Z7zukKCqofq0NkukHsomEg0/8AHILZ11c6DmW7AEYvEswxEPT8sk96K6bChGGTUidXkS1V4oncVQ
eT2VSxRsD3PXIQmR9NXaHLZu66d/UrUV45LPQw9vfzYO0w2UzmJmOF3DEpOi3NmsH/uiwbsCTJra
4FNbVCw8alWK4zhp2hzJ3gX46hGnoPT1XFUHum/NjueZbr4fknC4L9eawxKx7NKvBRe6vI5FMuKm
NxXluOMHkabF3W/g6hCL7jw4+kJhFIIjC7ZxOs4yqr/QXanpgqUduUZGciRI01Ydze2o+Ydg6IKr
WaxsOPSdasIssN2SnBQrpchSDpx0JoYWjMyUR4XK1rVFbroF3uFrV/ebzUQpyiDrCN6r5ETHCwFI
xgkWcslXlH7jzVaPuzr01Vy3R15so80C0emLUW/sr22MbZRNkdYSQuVabEewjsvlQkec/VPPKwEJ
tYk/JmOqFKjQzV4co4SX6lINGq8067iXGV2j9BOz0XTs03gzpwl2J9W9KVNyIiA79FeQF05fhyEo
r+ulqr6FMkCvpIRd4aHd4o1dzWlRqydNgPA6VAE8dY572w1pFuguHR8HK+Rjq1Ann41bEXwwhRTV
cWooFce4FQ3IbZ26UumuHwtNcFmzESnW49xPT+00xJc2AWHraFiyjSfS9Vaf5jGwW47TcyQzWG0s
/45lz+gdraSqMihQhuam7Ba8oSkUiG1XfSPVYSxI21+yveinHHuune6gCr7qxTb+G+wlRqcrm+NE
1rLEOjOwK6mC+bmvOP51vFgM86HBO9FjhWp8kYXURh/MOiTyGvylCFqAspmiE+NGfJRDIJcbPmmU
AlVKb/K0LHtNblXbLNMleDPmpm+BS86EhivTYS1ZuH0IWQOPQzbs7akbrTEgP1O7f9a9MBcJ3khu
a141/TFgKDCOOJIat+ket/RgYqtQLankdNvGW9z/HLe2T05ltCQmS6UYw4yovjaPQ1rhLaRke4f/
56hYxgugFEEebFEhj7brVyiCTFrvTyqqNnaEjTAq6+gy7k8cLkEEiIlUy69LOsMqG0S8lR3rvtru
Cqh78cAtZtPmmw2ZPYgaVlCZXGK5XNRtC7ZtFrG1zRgqvW8CVrHT2jXjc2rBMtzsKMbLQULRez1a
a8cPW9frAm9OEPnGj1rZZrnDXlREd9Oc2s821UF9IjsKry8aQeC5cJADAxYNkJr4Z5nEE+rHU8oK
lAPWMr1uF5jzXfVw55Uya8qB6eMywwXrbl7rtAYWKqDNDWbUcFeJukZZ+9aVeH0Fqie3QxVsj/2Z
kvbAokaxwyJ18DdP4DyHdF5XwmL+7JvyWehkqNobVookOsIGkxY1XDfm4FijICKfVfmz0WR+RsJ+
P6IYBRO9StPhQBJ42eF6wJPHFm9WX+JJrT/SvTVDFjRLkh6KtIiudM00PPg3c8cnujzVDWpzDmqE
JaCWDbuZ1nXtM76p7gYZm/Iwo4zuEOiWXvGpT2+M2md63EQMkqHAv9R81VOl/+ao3/0gla5Mk/FC
x+rIFeb9EwRiE78c2U77zCQTrU5NK9Pm0GztGh2HcIm/BkUaI7NOZrMfENWcZCpchuAZQbUUR5NK
MtyW7V7BQq/Z1UlORc0vILNqdIapN920fIIjOt2D5qpiAAgfiFj4kMF6L7lUVbPPB1hRjNWlkGly
B4rcsGSqJq25iKqm5tesXgO9HEYz2nnLRmon9qBllfDD1gNYdExlWz62g46Ho55o/akMx6nNaLGx
+TA17Zz1C3Bg2RjHcrsnTZosh3pK5ZXq2667MUmytxdzIsn0FIbBvhwgx8FzHytxBCmFrdlJCE3U
Zd00CTI/C+8y+Pz80wVr35/GKGqmYxqVwbU0qqkvBPg1Q642Wh/bWEwHxlccpyYZqS8r6MZrNk/Y
AzIbtF9bMaY3NSrCM3jhfmjkAJBtzZoQKz1KaOSxMoGYTiFOHJlBMBYZswE26ZWK5t60VZfVVG4U
LPD1cpa4QyRbkGRMBSzDX1LHMS0ezFL/ZTWwwcxE7NLUq0AWRsd482Yz9rGFN3D3JAa69MeZLl10
XSxVVB5Wo6flbt7HYj3EUwmgkh4qEp+YHlBeWqLEL1wyHGLK7SqgfTIc2rlrZGbC3ciTFvE83LO1
WpbDPHesvPwf6r5sOXIcy/JXyvKd0VgIEjDrrAeSvsm174oXmhShAEiCK7j/U3/F/Ngcj8zuqlRX
TXbJ5mHGrCzLZAp30Z0gcO/Zbr0WyBSeM2XCsz5EPRK1bTMOPxZmhYr81WK034gifEpcOkmbtK1m
JM4oagfkr8+ke5Im9VzSUpkOSa0xqBMXNLt74GRNFq8Inz5HUQ/PPhfp+H0aJPJpaj8lWTwVWE3H
IGzVJRDZNd15AsXVztZOLPeq66zAWmYTiSvdL+V1a0b+3IiG4RlZvBoVikq9NpaIoC3Bi7M6S5xD
xNuOe0gh2PJU+fSAWZBWJUAdtL7V8D6Ry1KJNYxQDuh9WVGP4RsoWX8pGZqMxExTquLGKvo0hN5c
AHvLgqLaewOmbEZVhro1ViIr+aWFQsHERebguxlnV1yNrAcNanyEOETBCqneXihT2GNrJL0HNj+G
MfbNahcyKq/yeSF9kgdN5m5X2k23uG7yxmWKUMQaoQfZgayYhRIhpFaO39ZxkWyDad7A6eayn5Yk
DzMXPsJcHHT7AHe/COMupEq/DWWPyahrBpY20nOl7oWs5xyhziYgGw9DcbN48XpSbXWFdN1k6Pph
OSJjauhiX1esTeyAJLsYRT85z3Q1j6h+na2OJXKunpCUIklUNwOyJ9umnxEsGjbzq2LVTA1EJtNU
7d2IDXrvbF/VG9cVcMfhWkeF+fK5MBBH4ujdDLz17BX28WK+qwd4jI7rYtCrsnkpysM8C8WSLsTM
piSd6SoT2jPfj1catP4+m5jEfjMyg8juvl/6PV0DtIFTjunHj7jnXBwxSbzs3psKR+hOBP7avhYM
9qKYB1TP14swC73hozeYDWKCUplUOSm3Adw+zzWj/aXhOPsTRttBoFsoe/gfOEzFifXbdE1UVQ/D
vnFzzhPp55V3UAZquxsUonyIMWgz6x5kuTbNRYG0N1RcYzUD+jB9tyV458sqXVFglqXh9iFnohzO
80qE6tmzwq+fR1aS4IrO/ST3C5X8fuSCN1hntrmqx05k+w7zfUSCspoWcYu8/2ozD6piMcwPRL1z
Dm1hHWV0nSD7Wwbv3AuDtD/zG9Ae8Wpb2+CJaeo1anOhoOANIbkLz7DqFb5/BPh4VxlJU+8ac6FQ
DuSphycINzs3gYWdCvdpyxeyTKBOEH4W0aAfCPwKfnfv9zbAooNvfK5fmnrIp28KIZTpt75I6fpd
jVi57gdjeFDJaVaj7dCiKhmk8WAZGaIlrGe+ce1pRFyWqek4FK7LEzvj9IqKTqO51VmfvfplEDzP
GOB1QuUbTQKMiw/xBIAlmvR2KHFmLgn38P8phgAUwzQfU39q6+WaYsKlWWI18mJsEuwFpsJNHSQi
UXI0TXXCcofupTcLQywfOEi1QcyvKxKeFYuLMQeBkQhKHN1gV5iREjKi2X4cC5jOAULDmliGCcpG
grD3IEwhBo7kaBf/mbKch6g0aurFvrGZvhrpxPU7ttm2SiaFtbQ1QxvKgxRjg2kLQs2delGmY+52
MEAIbqs6bGzsRFBpdBl6wCBhy7H5hdhH042gVGcKAq+erxe4rUF2XDH35I5VQZbv6MjH9spznLJk
xA6Tn9V1O91hAComtjbVYPybJitGVKfACsj7gFA3ugkJrIV7iJrGNe5Qco93bnFkjMRalvZscVM6
7oyjHDTXyn5A2TORaKr1/EpgIriTgx5gB/Ea1yHZdOBVYuvBb47hNGXvVbWkrokcQ7YYSvi6wCqk
GHFYbCdLwhyfUiLr3zWXZSPrPR7C4dkQm8qIj4Pcs2CVP3ISol0NiA1FvIAscRteZKG96HFXmjwq
2gEodbT0ZW2jNZ847sSwimtMv4bpbVn9OSK4vcnken9MmGjZdaB6Vh056DqO2gfHW6RtJToIOO3A
ED3scOhh8qXiW9YiU3WjGsaLbzPV1bBBrqjzMd7QUIVnCwV23DQdeJXeIzCXzMKKK6Yw3u5aYGJW
HXPA0FW8okm2Sbb2zhzXORMO+5s1PIJYGibxDP1nf+AIoL9YhkHnEaZKTfLc+UuHHsqreeYiTJUN
noR18jufPdK/EOrcfGVCOPG2AHURKstqkeIjzJXAJDCo00wcYBD9Dd6iFeej9GSPfYjSAV85UuSQ
J1y2ebEnwVRiYPog64DHyK6gj5QAeYpmRE3cFTQEKoORLik6zTmo5QHnDeyEPsRSByDrdYDBZgVX
wHMQwRATr+0ySAWwzSHoZZzRBgQN8ZM2raFjG0rdpseOVismkdMwZTFaPHk7mVaFEVGTrOJGuuw5
QCjaoa/TjsWalfIhHSTU0m2jzH2r2+CpGMJCxJQU2SvsX+udxJgIXOSEAx2dj6+i0XB1HYxp9jUk
g6WJNxXVAX9kueYL9zbYWIubQuc9Q7E0T2U8pNLthJ57cijzBQpqX2JpxE0hMLAkHzEIabuiDNBb
hGk3GufcgOlTU4ot88zrptrc6ZPw92tTNChzGJgY/wdsudrclZDXg6KhOKWA10i0DlkKoO2yUL09
d4sgm3zwEOOT4etoN12XF/IWobhkikOPYddNcWpVQwL6XKRJN6C4b7HAPAoozbNdJGagSPE6mxKh
00BHIpHNm0LVl0yEy8PEimGvrSTLsdd11X1zM0lxWJR9r8+8xZVwQRKZcTVGOSw11zPh3MaqaMs2
goHX8655u5iLnhtJYt034WGVs5ceXDUj/7suUp09lBrT865TmfkMNSod53jItL4hIcMEJuWG8lK4
kWMAiU3r5WJGU33g7dQel5T5Q4zeCSlDIsVB2qMlK64r35dvtLQ2S4oQlUlUi0zdAVcvzkCFN4ix
GsYOVeaYzY/AaCpU0B6Mrmht8ro/el0YgJjtpuWJ1NN0SL1u5ZFVaX7ZjHX5w9IwbCvgEBS7RbrY
tTyWIxq+49hJlUfDSoc5XooZfb6orIdwKIF7tpO5HZ2JEKOTpXeh0I08ermXndmmsFPc+cXsnbF0
GBp8m2H/jiGChY7E0Jswoqu/tDsfIVMvg5znMUYdl15lbGLnfqpuhsFAPIrAOzkn2DbXC8ezhp1b
kNzvMNKHNxIBBC+LRHNxVhlq031HLRE74gfLsMOYl66P+nbKbgXsiTd+n5o26tJweYFtMXxm1VSd
FT2vNqQat4sB1iKqbxPHIxH5zk3P4A/8COoYVGtg67Fz1uRSo7+84sC/MTvLQSKwGVE+PRq6zocW
Z+cNPDTOO5TBDIjUBul0g3CT9Wx0ociiJVX2TDe7b806Rf2CSWezT6Yk3PUK0RJxcEKCDc31HbPa
PFOJxZXJrIJ2yRfDDrMjYcvrIF9s4r4scCtyjCG6XLRll4Fel9cUIN9DKVJ3tTSqp3tV0UdFlmiZ
uh9Cj/ertRTAcq/1WS7WogHkJ8xRtMYccGO8qHEYsgIdzVQuSe+6qYzw9YuH1FvnMQlQPHfx4NkM
WiFgbD/4ioA5PA0cGDQmOapbhab5KlODvPJ4XjqcOot2EcWyxXPqFnuTk2ket2vD/WJjsgW460j8
9gVTXAjDyc050PnSu6HK6w+Ukx6jXdKp+uaLdXmXy9gQAJCLaHEklPJHhSS0774Yc7w0aMciTrHv
psA9AM0DiTTsjmkA1LDYTcNLy6qSRVPFEWZgu65Pk1qFeRcxLdIZxeEynw/znOWxAD5/DxUMn5HE
41UaTambvgIibKrtGLTyHQ8W2wfBell5vLxUOS0u+NqNRRQ0fLhqA6UvsF2Hb0WJYeR/orr4Z8Th
B54cuc69a0QGWXw4sgO8q0vMIYz6nH4g/ECUWwJogxUVFCNY4t6Icssy7+VzdO0HEbjOmqwd8xN5
SPN9PmI7omz63KgbDJT+I3fYjn5WOwwN3szzaf00mByerYP3KWk8/+j7prxeTIpjdIOsTSr3WUDW
M+bAhH5K98g/Gr+hVs8BeENSOU3BLUnPmcqfP/WlfzR9L0sOqMWsUF35Llp1cO0F7HMr8aPjG+QS
DB8V1orW6VszlS+0k38m7Psnq/yj5XuoQptyg/cWOn1yco3z8HMj+PhHw3fmMivyGWyt8aqvogSP
pcevn/qyPxq+IcBaOJIBEGhWYZKDmAIOEvT9c+/9QRjI+9YodIUwZZfsfQXBolo6f47A/mj4BnUE
Q0x7smeG3huGxPUJ1db/nAjto+Ebnc1ccgGDJtJv8iRHA/0ICq39nCJBfNgOub8AQHSnRTjQ9JwC
qmj4+tk3/7AbGuziU1nUEGMO7jJY8pg17lPxMfzjoAhkRQJ4D2Ce8vv5EdAiJqibp8+tlA9yXtmD
K/Pg5tmk3cKvs8L40bTq4XMbykfbN2jRQK3GwGXvgcqZWu8Q5uZzCUz8o+9bTISogDQI7uLAZsFd
QLqAvvpT38tH3/eo5zRcEd8F6Z16HFtwUgDoPvneH57OckYyP5BuyEs6trfhsLEV/dzZ89H3PQZr
m4YSlw0sdztV+VdV1K+f+0Y+HJod4jMDcQrWC/mwxhMvln3m3Jp87t0/PJpygbBAp4h3zAflMDC8
SyiGUvzJiXnSeP0D3clH27cAjoPIXnhh7DSgdtQ8xSDVjsyQXfAGvDBgrbxo9mVA599HaP3bH6YA
ur/+O37+VjfADDCb6cOPf72vS/zv30+v+a9/88dX/HX3Xl++lu/u4z/6w2vwvr//3eS1f/3DDxi5
C5XsDcjg5fbdYQriz/fX7/XpX/5Pf/mX95/vcr8077/+8q0eqv70bjqrq19+/9Xh+6+/0NOz8G9/
//6///L0AX79BeXue/kGQq7+by96f3X9r78EXwSTiHwh6JQxAVGcjM/T++k34guSKwSCQ5ViPETt
jt9UEHcb/Ip8oSie/VAFoWCKnXT0rkaj9+svvvri+wHeS4UKHRGFxPc/L+76t5v/2/3Al/H7z3+p
hvK6Rvfjfv2F/8xC+dsiCQn1cQ0CZRuTIZGUfNgRl0YYzQftR8z1fcQBqm96RHlHqrbdt7ZpVDyj
ftmbHNXAogDeCHihILnMwXnQMo/HYi0xOK3LoGaSbBdQJR8Vs2/Crf1updOU8EbzSOn+NSuD1yZM
H+vOf1mhtDEtD7eAvX9wFtyTBUVvYCy4IdP0EesAXvfVeW+EOoPL8Db05Hffz4YTeoWQyBWSmcaY
MAnkHMSMWe8I2rCLWpO+tbOaXnraLfG8muxuntAHNDofUOOREJFhKN+DYKmSSpMyGks2YEXVBT4n
wMWlcusWEg6SmLr0r0hK1D4FaXuuusnF2jgIC3pwMXx5kFX6VZdjf1aw4sakHMZQgqsEzTO2u1wg
u3HwlI6ALwZxOdCvoWI3zOTzDljFt9DM9gzYTQ5xTL2ZaXqUZu6iVHO5haLqTWQT32W9coAHdbvN
mUox+SpYt2QFAYqb0wLGGoH91XqI61IQfCT5OvUBizAD9sQQmf5snkt9dL38CjhVI1+nY281QX2X
pF0o9j4ruyOIWszVIjUIwCl8qIgdo8orlwsLBDFuGAFlzBnsCIgBi4BzHErpnU+Zo1vbdu3lVC80
6WWugTth0CX4nNvTDI/IQcudNFVQRixjF1a4HBfa0ajLTBCB4ytj0XSPfGGQo0FSgv/0Q4Qxyg88
XwApaEQMkkE8BkN9T8ZUxlLMa2LN+Ij5f/0WmpULMTkaT808XLI0A1YBugtcB84sZE5TAMjYrVPI
PwCt68jQ8QmRcTLxWXvnaJtGixsven/ooxrN8YZ0JVZvs2ybim/F6QpyaV9T5Cn1KT0X8C7BgIYo
y7Y1l9DKWRCa7I3AWrtBb4Jvr6m3jU9ehoCDb4C4j5amTLATHC2UcJHWC8hqRd+6MdORrdYrzFt/
WGWwLerAgLry+siJJ1gM022fBvN2EbLd9CNzcd3MXdyxikECN3T3U0P2kgMM6lL/u56EjYFbQW0A
iguAi3cwbp4jiHAczErDS8f1PXQB6Z3w2nEPbwPfcGN2kqsgWXyGHk3uKZdV5EE3cKihrkIuLQDs
bVb31UZZv4M+fnYHUlEIXLLuxYXIOZ6kpNHSheke0800MJLxjIzDvB97fiC5lHu1cCiWqnw3Yn09
kb576wNSJBTkV1KfboI2fNpi9O+yBXH9FZD4Nzm2DyNKd4Sn6yWRllSxwzVFCEJROzrUAQaF4Trt
aC8bNZt49fFF1y48FgNVh5E16zky8Jszh6i3k+5JJbkAvc5nCPBrmn3FnmBiI3FfzcxIQoPiCVoV
u838giahm+4gCnnJMqiQ1mZNJBv5zuOdTVLTwK8BJfgBeyPbnSS4cS3QcKkSlHIS0EBupddfim7d
gGf1436VOpJVw/cigzG/bSy4VBAi+NYK/3YJnbgHwCwTIOo2GVZLxwh8L0soXY4l7w8uB39EvQBe
TQsOlxWu2gxjdkMYPwKDw67iZTSuXn3I9m5bbQ9AMlns2bBL0hLqL7WSMJrASSu9vAESKnZeD2ka
cNH0u9EZsHmQFC1ksErlQ6xbIOlMp9CkDusD2sq3MS3P7VjgEQUdH9V5y7fQ0j1ZDP9IqsnsKzBW
m7Ilb6vGXbaAk2KH0CqINfF0dv0c1R5IYTRKIpmmUeHxwfXQftb7NAvfC4giI2KLNpJ8vICa9Tvm
YkPSmkFQNLn6wHWG6BFoBX6rO/9v1yQX2beudvWP/mNR8oc65v+jyuWUjPnPC5dNn9XN//oPVMO/
lUGnWuf0it+qFj/8oiSqEqUoB/NLTt6E36oWzr4oJalSfsCkIpjO8l9VC/W/SMUlkmwh1wWxfpJp
/1618C/wAiIHS4X4BaoNyv+VqkX89Bn9XdWC7gfbVBgqwVC/ADj9UD/ndplJj7Yw0gWtw7MRZsBr
1qA08SPDdHfW5b0eImmrGmdQQbghYYJKxXtxXdc5iG191j23pvO7GBuGZiYOx4F1R3CB+Quf1GjO
zMxNloRzlwUJwkJksUFhgmxqKBJtdgauPMXJUmI++i5fw/QlFE167SCKKWOGpIgm8cTSnp5vWn5H
fGvxtShBgcUO3LTe5VAN3mVI8FiSrENfFxdV0WBHgQCtBzs2ZTe85f11qq3xIhFoMe+IQA0a402E
idZ2aookh5j0CH5Qi7McSnEbWU06sWsr0dAHl+VTc2ixYSyRXZRt8fErrQ9dDfFLMvqdBgdVQjh4
xkmryFUFZUy3K0XY6m2RVsgoXzWD0ikIuwqMBs7/ErLCaQaeegWGZOWQcEsoVrBTt8sEYXAe5BAB
9n0HJDlYiWkSsOsm34i6a4IpCiskciYtnLRNNCwDppvfhaBF3f0IQ5BYDxm0ik6+MZLN83CscCiS
4WYMnbFp3I6eydXlAAG2g+AFutG1hfrK1AM0H+OMSnPFFuYjvOB2DXJwVfGID9VAA+6qbgQ3hBBD
FbuhhjKXVJ0KcfKWbtgEtC7CqAygJTw2Ii/7YzbY4iv12hrF4gw5qLyeFrAlEYixZQCx2IHO1hbP
y8bPQxBgYma0uq3blgPddr0rdqEdpwlMbd55SVBhkAEau4H1ELqrNIioXmsBVQAL2QGZE3UfxGkx
NThWplZlEMuyAaTYMLuTtlGtUY4BIGPS5YJNG193c7hFRpOPVaUx2vGMLYbUF/UyYdQG8MbqXsFW
SKOZFj1SIEe8knKsuWgtwLLB8xu6Xa9XeW1A99LETT5nEBzp8Rx3CFY7qNebPViJnkI8n83PYZhj
bkpUSyjQYpCyY7YNyJzPh9HVYFwzaOLzSErXTpspHxe2m0UvMAgpz2Annq0UkCggbZR9ZV4P4Rv4
GSejGlx8e1QzG/NokSULdERT3XQgM7rwVtFmyvbzSBxY2jVN0wWyZtLRB6+D0mbHDNIotxnWerMt
YNscDhoScnYAWzTaASk7K6Y7CJyzUw4lSOoHz4SCr9TQ75gcXuHel+Z5LMawv1ps0EMgmPfW/9qj
L2ig9LQQsWxRc3thFvczhtJcgc+Z+IXAwz9iAkupU1Rcvai/0bxaIezVJrgm7VhBIAR5PI7qAsou
FpTdJS3a9tJr6eTHdKTypl3bwe7t3IyQ39bOOxoVrhi6UkMdG2XF0PhxO2e0joUoyA3YFks3BJoT
kSCbYPaikGA4ySZcU3k3yEXs1YwSLxqgYEPpYYW50TMvdvir5Rw5tUJUNSAvFXrStoTnJBj80WwJ
ZNQHqHZqH4JvGVRJDnhg2AVB0LwJnS+g1lKkzWOisQJ9BmJSncmBcp1UWCM3wZKGt1BunqajmJNU
baTOQPtVFyMkD6GAXasUdV9iNKXUD4hpWl4d4aTYyBLUbnTqGeZt66d4FjqIktCHq7KLCm+Rb/MK
RC6pSUu+BpA+UEgCU3nw0fnNAF5ocZamYJfjlnoSkrlFgHnpl7kdQJYZyNtqlbIxsgW87RELDDlb
dddg4RBe/gi9yh67vvMfRoR4gL5bYVypnwoFHUsgTvvIQtX4HggWwlzMHdwHOk+b+8ws/mVDSTsj
ZpFAzsCnk+h3xpCly2CWOAzYQCC6BxHv5M5go3NRNgbdzdphHkMkTQ/OsuMdZnfhJDPreYE977oq
TjwJXys8UJqBs058CAZfAmhwsU/4w3LTiUZ7m2XRgGhi3TBwhAhIzkaYU2yqWwitCOjSNXCqr+MG
QXNiTsKC4xZ0pQsQWmtLHyedDCb11OQa5g7IGnBMhsyb0Vn30kBWt3QaBHI7qRK9lulMHy1eENxk
uULu/dYPbGFwZooVvCyU/U+dZ73+DBBvBnkS65mMJyVLMJpQkn1HIp1XbURoXHXW2Dk3EYpVnH62
6loLADdUNjYBp9/hQV67HevgPIc6vekx+W4psrTf8tl2aJC9Kj02yIiDHKKUkClVRcEvQEcazBGD
vLoeMacwQOfeZh0fHpDsPNylqwiDyFnbXuMRwGcFPopeS3UexIdZio+tOK2fVoa1AU2jqbHXII2i
2OQMjqljAIcRg2Yqa0Xxo4I7TB6wNpo1KqlAzkMz2/F0kUtXiEgpU1UxDQP7iCi1xUHBZQZ97xnh
NZck6/327SQBw7fL4G6qkyKFHR5M4QohYwzxYwuNaWnXnGwb02u2cRLIP3TMjUfgnsA2HZdg/gJM
uA5zLyJN2vWb2vR0iVdil2tYSeCGKmsPHaSXAsGIxQiNKIyjhX3Fv1sew7FXt0vurVgjdl7uJzKG
l5ODZiNSU9s+Q3XL1qia55CfrRODunLtJvXDc/mqk6IYqktFpuxOYe7hNbCGRsJjo9YnmO/9r7jU
8SWHBOIiK3SN4bPQAd0gfKi7h2gKbYfmmCO5LX0cj7AeISjjtMTqIqpYBr4XoX8qiGYJQCMyykEt
6EBko5Th9TTHQmmoTSw4J7OZynk9T9009zGFKn+PE7Wf4jUYi22QtbrcmcDvzyp8FBeHRdHdepCt
oI9BF37OVRHUmN0g6kcHH8jlqDEMAUKMJr+FYt19n5wTt0WRln5CSYNRtBhMm7YR4g5R+/XGg/MZ
4cp9DOq12q3lNIUHQHliwB1paIBwKFFWW8Jt/SBI1kCso7suYW5qvverEQCUgN48o0IbGApKw79h
g4WeGXIEA7PTXMDyT2TaQWTVgHVX69jOQG1q9IcUWuQmxmqa9n2VZmU8YUz2+YLGDgWnbMi3oDWF
F43Z1CnIp5SHDnNZCHCjNqjuYTDk1REwT47g91Ki5gGgAcfVEHSB2yGOc/GgQRsDaLwKV59SUYPq
3OABBdKluhybPUZQmpMDzG8w076gVQJSqio3IW1B00HjP74MzM+fc05bvG1pFmx6CHMs4MzqpYvw
IJVDMnpU9zGGlnjfuwEiE/gUS8gf4DYJIKfKlrRPysoBZAyA0zyc/v6E4KoUksbI8rYnsQ3h7ACi
lyI3ASdGO6BnRggaFNWKt3Rf62kut4i5Da5mcJ8sERgq1sCbZTl0gnXpXQwh8KWdh2ow24GEQW3e
AEZ1QBsGsp8hnXUJkmjkBqhmKrdl6U23U+o7vVsEikUPOzasOC7qGdSNcQWT3HuNj0TuJkyoSxqL
4K3H2odQH2JJoJBqdzK+uAiQ3kpuKYO/675zvsqS4OTfSTHUyouhjmpuvJ4qeArhd3pSra0sQD0l
tdsuq9dhR87C2oPUN5iabL5oJ9bYGuqLFAXgUuCRh8xuyFaxLWSrbrpVySvdVVgjmRnm2zRwmN5S
8wZcZ0UDiuYaZSQ0aqyGYzJCLmuXYvsvUS20PnxcfunUsNVjszxKbbPmWBUeNZvSTNC8BeVPw03d
6FcgyQuWx2LBHWQytTs2T0UAGxEd8qTBsLjfk+/+pQb9f9Z9XzXv1V3fvb/3F6/Nxz79/0Hy4MRy
//MWPH59q//y+N59B839tyb89JrfmnCPsS9AbdHm8pADTIKl8D+7cBDlX3hAlC8x8ztgjOBFv3MH
NPxCcdBh6Qnkw5GfoSm/d+GnBp1wRkEdCMZCAmb1X+AOfo4F/1sTLvB6GTIIrVkQqhBWww8UsIYc
ZhJ4hqIZMs9DgfWlIQJTwQtmz/lnaLf51walDJRSHWebxsB4l0EGxbeVluVrTfMzkw5Bu/G8Okjm
3DoWlZbYq6Dp/Vdf1uwI10AJ9VUG/CxKV9aiwKsW+Zwq6l3lQzFB3LfU5ROGvA7n3gzXUm3DCCGw
lEPfprynoa2hm83rZWeQh/KGI9mDDHyBqQzJJRufFGuMeUUcxdW4HECPTEkRsOzh727qP+BYfo6Z
/cP3JKX0gaaA0AHy4X/Mp4XzzbZFxX8IcD0PHLMAgJq187QTQ5fCPGFRB1fAjPdaVG0WmWD4Jhal
Juy+Ia0jT+v5zstyPN95yMZHAg/uEkES28W5Zy5qPKZ2k3tkhLu0g9odft8hQ9iWv/6JluUffo5Q
SZyDhCmQzR+IXI44Ofh86h/I9DC3ZZq+G7CiO9ugWYaCX8Q4yr/Dzu3HYaX5To8muFXlvMT94jyo
9JtT+pymb5hROp6lAqi6Ksn5mE/sAIVrdyyq0b/mlckPmtbZn2ggTtf24R4oihFgTOKxQfQN8Ky/
z5ToOLHcKf2jKoFxwsHin0uNI2sBzn5OUYr8Ca/7cwLoH/+ewpYrFO4p7iocNH/8e+tks0Wx8H3g
9tkrxIOxK92IJu/3PRxqx3SaSDSAtAOHUWPt43T7Py86fnr4Pl4A4vFZIHHI+kx+uFll7mYgsvV7
tlqC6O9clFM0uLz9jjG67AfcWS1B/zQe0HwIRGeNZHkrfWaaeM3E8jpRINxQpZTy3M7sSlQYu41q
yrZfx3S0m7VYQpP4UB6yaC297DhCX1ptahp6j8WSbzs5+YCG0A7CXOxM+KKAkUUjBND1NoSD97U0
fXvvpWhuo8HK5k/kAD+ze//w4RX2JimECBRVQnxM+MOw91ob03/jY4fWqWbBcrZ44fSM3G9g3sjn
qOHozsgPQwBEgCSa/dOOkLpLK21wZwJjgGAMDl9cAYrrcuirXEbd0gxPAQTzmAzqr+t2FvIGZkDx
iDG2E6YFrV1sTAsdLNrqQ9WY7oKKOrtHt3gThn74J5FY/21BKwoklQJPBQkc+B+H5+IRqTVsPW8N
IgEjkf5v9s5kOXIs266/ItMcaegvMEXj8J7u7MkJjGREoO97/JZmmr4f0/LIKikjq+qlykwTyWSW
ackIJunuaC7uOWfvtXPACZkU02FSSqfGnPoX4o2f8O9fD6mi8pIKy5hyu6j/pFDE9CJUbWk+h96e
X40QzQXlG2OBm0lwNxS2+qFh9NyO0nqI4dkv0AewXo5w5xz8VaGjChpNRAdJhSfs0tx2SplFXqvr
UpAXtthJstVoVFhWj1czA1K5Lmp3TaxmfAQ6JckUftPkIF+X6d3AhGBA0rDhEWwAxxL9fStpo4YB
pt3bWjL8YBFQ7gxz1GhktNQf//nddVst/nQwYOaaoCNtWuD/ENFX6InObHX9mmzM7VnUyt7CIXPm
tI0PbJ2YUbNE/+cvyaP+H1/SpBcq01OQEdDz/T9AceIkEb1Rz1+3VvTOzvrVU3MReUYW2n+1dt1O
5Z8+3W2t5DyjPODuYW/xx5fiiV1IuG2/Fnt8NduqYS+Nv/VNKUM3XW0m5WY0rdvMNPCdJpbI3xPs
BqdFZ0z+F2/lZ/b7r2/l5xUnG6rMG7L+jKbJ7EJYsWp/Vvosv2XLWvTECuntRU1b5ALzWGejG8+L
eErDSUaVq0fSa0wmzquamplb5hP+pSI1ZXeR7PBBiowPzIdL69vMYjOnj+uvUgEY6EQ0HkqfzUuf
ONSTOq9ViL+MufrHexar1E3OYduMQ8TPB+wfzqGcrLAjJPMjz1R6ESY2mG9yB7YCE7h9Ny49/q/S
KtnlYDJW/Jr75vuMocDpEtwMnojU1G1aJbMdbFfTea3m3leSOLEwGSjlx5REYGHMkfVARYnOTmJV
H/Qu785ZhJlsxeL0TIi6eidJA738VNkSzZxcs7ivaDBiF8V7XFlpApo3EszqcUVs1WVY3rJ8aBVf
X/Inue6NA0SJ9aBj1DsquSioYMd0hkRjpGblRIqeXrFd9KtDHSjtkqiS/gr/+JNZ/etFwcRHCLwJ
Fuocroxfr09t7Lupi9SPVo3lN31oTToz4K07R45vU9CuZD7tKfZcHMzKnHdILSS37LP2tEhxrrl0
Rvofc951nmhljm5qjOEp4rH4o8cd5aEGYIZjExVIr6XvquvP+/j/Fzv/VbnJhf91tXP6j/9Wfnz9
KpO6/cTvtY74TeeWYD5IQaPoMuf376UO3yExw2YnxROdIuO2lfpbqaNrvwm2cvyUgoTKUm98ub/L
pPiWireI8FJdyMzY/61SB4P3L2siF5mlYl9UDVVj66tTcP16zYlYNpZwXEanUa/gPRBfHq6GR3tu
E7upN25Pi/Bg/jjRA0EF+8kvvSJIAnG3Lps17VyMu4fnaFTdonIDLej9kc7iK4Kf/bBBLJJuplds
3/vR7/dTtDXMvTx4s+V05+fO75xiW2yFb23W9ri0jVNrfmFu1eJZXraFq6GWSpzKxTFYnEbjnknG
yBtD/LQZPZYRWEqTE70b3uBeB97Flb65b3t5EO9MPw4ooZzqEF81vNvLcTgkjA6c58GJj/JZveY7
mY9jOONG3ddHM1CD2jPeDpIHZceXPPkFyMQ+99XPZMP8Y/s8udIDVkTn9gpY9sQdAzbtGG40nIk4
8+7HN/XE8925hi7oljvMt4bzvL8+P9vO6XD7w+K2x3zX+e+6C/7IaY/tkbbVPst5V4fCKZzXzeNj
5HzOXn3svcEv7rGhOdkzRmNmjG4nnIMcqDnlBhZJ17ad4TnelMxx+d3CeU+cR46Vk+56jxwsh+b5
l+1IjukKy/ls34Cl3Pceq/AR4cZ5AZiRPCmImphzJkGKPo4IBw/kkaNdm681kHf1tj/oqZfp9GE2
jNoMfu5oXJNL5NZBtx0c5a5faT53flz46l3CZ+/2/GNad5O4tK/rJvcsLzlGO66D59lfHMMz3/N9
Q7ZYvVGQGnlCuOV0wV+fX8iQkDo3u9af+uQyxhm+1wAVXf27sWmuQzAEudd/mbXXZs4B+JXhaMbu
nS6TIblK4y2ca8y66/fxZDhSFmgMzILMsV/KunFGR37S+DQcuNPohqrfvke7OfeyeIesI95dynj3
1s67+MeAZGNwTDRRm8jvD9jwPEANb8s7C/Cs0o53WjKFm20MlWmMvD7ylCloZE8cO9kfx5c1co38
bF9TR/LqwHqpT/FRPWkP7XEKhidTXKRPnver7N1mPohIZFfjC3mfnWNPuqv4cyqdpsmX3TY70mWW
jU1xQwe5fA0jhwGYWQfTUezK2Vsxd+LBtL2l9FWFEe1uoJdrOsOPEtN666BsYqBYPw4fceoYx/6u
43dUu2nZD6iV4q3mhfv4ku7SI53g4Ud45Vd6nytH63I57nn/jSs/NJ7EElDNbCec+BWYbP0IEUQj
zAl5zA/z3TwVhziwd/Qdc2AxvrbPNhIX2E0yKfnGV8dPgyoIPPJ2YhdicrWJrvjs+5G+oCcxiX7l
qmsMJ3mB9dK5xpsnLU74IH+lGwdpmTMGw1Y/sdW9KQhc44sPZjvlJt4Mm8uyVW3HjbKDzHlRHURd
oxedtbvwSdpk3u0OlrWn5SXOvA7C5SfvC7cq7tlXg3UDpNFreE0v0WH+Bi6u+S59DjRiKldtaOJv
mnlrBGX00kSuujyqmgfu6VRudHez+Nj9sAXvVu+u3hiHT8npTtw2ySH9lp3NPcgG8wMGkpN9D0sO
CTZV6y3/LCSn3apvl+hkf2iJS1skvaj36PRthIEIvd7WZcds4Kqd1DfrWDNowPI/Dc6XvFPWk3Xn
r64IaA85xNAdiT926k/1stPuA+EqZ4x4Z+syupq/PGj7c7NLt9VGaRwZbWm2Y1CmP+stH6g9150T
bzOPZdn/+ICC1rr2TnYe4m112ae+5r744Dqc8+L5BoJO/0v1VC9yu2/qka8c2dNfy483jcUcVWXp
LJveH7xpE38MXukwV3EgT/qzn28Nl2TS41ndKO65dNpnArT0u3XPR2CW6Ba76jh4vQ+OcSfzv9AH
czACuiYbQcfm/7GDnIHR2dhPHm+If16OiosKBKhNw+Rrp5dudjLfsp0e7vsfhuHwZf7jTQQ/38W5
f14UF4xPgGbyWfhQShjtFKPTHZvjtMG7PjoxXJofqbqHJgZGrnUABW0Qhw38p/eLHV8e6YQj38J4
3/V7yXDCu7zwcqdXgmHZDB4/YzpGkBsbKfdWy525POWT/oVQxamBbPnRxQjepJPCZ7B1L3YWNDUB
VyVWT8VH7a19PKVOun9wtz+kHf5l9WAerM3TuVyZ27lY+40PuFG7luemOClnDJTLJeEQDZvGazwt
uP3b+9JV1K70zjOWty8ClIbRY/nBLq+zg+7Im7JekReep6PslKaD5TQ+2c37ErrSt1H3RO+hUkj0
u9C/2p4x8fjKgyW5G6MtQxP+5i3nLTPH18DQWZta2mrj1oY9QoJetTdt6fdK8N/aQf6/pbG/pbv9
642j+1F8VsvHH3vktx/4fd+oyOI3UxUmZeqtsDJvxOvfhWqKrP6GGsm2TULVfyrV/ue+kT64aZl8
j1amBST7Vlb+vUUu/9xu0iC/mXWQmIl/p0X+M9Dof5Uq7FiRp1lsUDXttgfVzFtV/4eKT0VOtqbz
2G+zNo12oTDL1EF+44piNQ4IuKdLORnRTmRTvu0N/g5RlHXt+tR6IIZBctZhyi+NxMTYkI3uS6J8
3DYC1k/WdxHVNwN6v7Fb4zqqSGwY6z/Cd9c35HHlf9Fv+hlZ9aePIuid4pdVGcKxHf/1owwjk76k
ibttQ/H8DWmDuVloQu20aUj9KZ96n5Zn5lfw9A4an/oVhsQtcwzzuaGtSQC4SDkvWlydrULbomZq
trXa1W9x2isoT6QVuFiSbPWWQbuuVe3b1MnTl3Ub6GHFqXYof+erTM/0L9raSA//2O74eY5o0WKk
uLW1Nbb4f/pgdDjkNBLtthWYGsJ+Lj5kvPt+PSvVdpmXanfL3QugPPHAnjpQaqOZgfdWzL1pTkkw
AGms/6LxcTuYvx5sA4kjVl3lBrv83bXxh+sml4dUhdrUbQHGJUGLXteLwro7TfYEVviWZJ3B7Av+
cFtdfv/1fzSD/JMXpWOKhJNpDuSXP8fF9Oow9AIS37bgRL8lfU1MRIL/cXaVvjEv2VIOW2liKPQX
ra1/9rqmxj1MEYft5c/k5DCdjahced3mNhDPjLXaT1L1lM4tV4dcde9g436vwpHq/nPfi8LU65dD
bGF7UWRkrLKOylVYyk2s+sdb06xzHSxRPm1FOe8rHV2my0hA3i9J3H8D76R9CfgOb1NYVZsekHAQ
ozR/bFudysieddMrenlxwIrqQzANnflEsrsK4m5AtLamyCCCuuYUe/BaEutpjCtM81EyPySW3OyL
vvvq0AwcSsQx3hS3mWesILmaGQD+puvk7mWAptFPI16XNmfrnsblY6hbq6+l/fSeAz0KMjMS9JKo
kuqMRNVCjzpH69QIz2TZQd4oRuOolrX1KGOQZcWoLYQslWBqL0GZ8jvJ0PZ0TG5/Jq12djTC/BIv
SqlSyhHJacV6dqDLnn9w15FQBCvBa9p2BKlixou0BTA+vUuo1FGpMWwuICqL5p5RVvmhxBJ6HA4g
06CkNGMYu1ii7+wRkXg7zP2dPUT9o1RrKCe4kA8SIhXYMzXegihLnbCYkesVodgvaZgf5HgdFrcw
iQNzEywu3yrRyJuwzNttF09jSqus3qIWbF8yuX3VGyaWTlQ3SemESV1cG/gQL2GTDY85podD1WqQ
llMtnx2r487V4taEJqjGV0Q9SEuKCgWhK3MUOoT5LvnawP6WvvzeqXl90uOGp/8kNHcdOP+i6NQ9
lA1KhwQJg1NYepg6fZWS4bEaVeiCgjP2UZyG3yhR9cdQKoyDXRiqh1lj8UTcIvfJzeyYgnLFgRDh
CBpiJXusMCyljt2Zo6uGlo2Eq9TelT5RjxMBHplIVB9AofDXVrqMpsxcSRoQ6MxRUI7CuJQG1SpB
2MtehfLLPrnbk7n9Ccn4yBTnm21K8caO8jtNY+FdU5H5o4R2FHhxdS8bVQF3tP9CzqzzqYXlDerN
JREjDq6t3AG8R/8iW7Ly0VLt6CHlWxdF65ot7crxVA412qs6iVWULr3F1kiLN6LQK6pLJr6h02R6
t2mzcLnqqaqfYT3Pl0rruw3nqH8ESycsHz12DI6wqGhkRjX34KrbFWfDXsJdNJhs6mI2lE1Xq17f
ZjiQDBXIGz4h6UGssvY5p7a0lUSuXKJOmu5a2k8nG7+QJ2qNSVhUL4FGmqQZ2KSAXMqwFkAZu+TO
nFodRGX5DWJO7KlZHMKMLee7Ra+l91IdpQ2D7dG1wB5t21qWO29elu+iwwHdD9k7Jib6HuWlD3vA
nZXsqkJ/aeTmrmukZ3W2Fsia4+CFixk/FgCdiVVv+gcbrxpSofKrWTJ7K2OxSLdtjrPVqRc7/j7m
UXM3DEJu4K/G6qlE/QkcVLT1VhtE4oRl5TYWI6qyS/ZLGbbOUGebvC4vqSK0nQIkERZJsc4PZo1g
cm467p5uNKkjEZeoapq/NqONS87k3uyc2iwYo6MRLlEcFai8XTXqJW/UJi33WnUue+f2bPJZ9Sq3
WEqMIVU235MBiJ9koKPKDdS6N2ASYqIyPKaJheqr1W1U8yG8W0XT1xeklEwI9eSTQbZ8GQ2LltbY
keM0Db2x76f4oDJvwnnWWLGD7o3qFPXNeVTS/gqmoKQ9EEbEU/do8aJ5D6rqqVSB9GmrdFSlVt90
urTcTSg497ooP/vxVWfe6BK1dsiWREK5rFfJjyiTHrtC0wL2BiZ8HmP1hW4YbsHD1oua+q6ehgm9
fWU8amTR+PoAME8t17MlsCUpVh5v1FEpUN4a69eC9O/O1AbqKxsh8BiGWUnLasiXBsYUnqhHLlxB
WV2sW6tFcusvStOfMwsJno2gTApqocnIUHUtculFWvTWK6Tl3jJQ6jKQT+9h6s104cPqiIQu2+oS
2uNcAdhlxeLAumbCJ6ODV8UlpZe1yDUAPDgirQaKilNZvTShbF5J4yh8MG2rv5aqQJwu2e293uKR
MDJj2MUjN/0Q+lY613vmn91RGfUy6NdCZ+gQLkGnKns8AC/FMjza/ahttaXc43XjKbQW0IuWuUgq
L1VWPD11ukmNBkdTl8iuWU4QBYXU+l1fTW88S1DJNwskRNxiVI3lcpLKJPO1Vr3Udn0Ku/QZhs61
6CVBJdwW8dnCxhAUimps46F0wRgq9ygvGzeU+nyD44JHRM7Ts+xEHzlkR5su/lW2LIY0dn4EkvoL
wDusWFr995Ys0T+Ulycm5QB/kywMojWiqF/tjG4eyumxby0fDtPEWGCsd5Va28d0bJAiFjNCSCuU
SQgxe54zsis0LdnPmfocFeVukqAUL8y9JzpuJcum1vxAxkJ3D20aLQDdcPS6P0TL/GMIGcLcJGwN
Hg79ZrKzQhDwhiYNnwW4Pxc+Yh8slpJd1ttytAyfBBVIOyrL0aeXqNuoJJsc80RFvw1k37TTpMTc
x2ZjHFhup0M9KIPfDNvG+BECQbxUcIAeAU/MeEjsGyM7Ip3AYs63AhClwz2h2u60qzxJ5ms6T5Un
pSb1SUwmfFT36RkP1+o2ANFHib/KZgavkLlWNGORFJSWUm6TGOwOJMFLbUmvFY4X6I4fVj6mh0bn
GT7qedCh+XNsS1jXJB+aTTTbwkWlT7FtQ7u9QU2m936YEA6F9eStmnhKsvaxr3pPrdsPlDDsSNb1
Wz21DyW+uyuaNtcWqnFqmqoDNqXSSEOI3FhVcyraloxfpGuIyHN+QYbwu00Ue7tGYota0HT0MYMR
Zyg4neteAG/T4w/YgT3s9rkD4HwD2E7mM2r0Nw6uW4nUfM5lbXBue6TWosVOhARwnQb1AxLW/qSH
yUfE7srtitoAQCnfMzB9UosZtq+Sd3emIVWbRZ5fiIBsnFCN7zplyl0g8G0A/OLHGCkbu251LJbx
HovmQcaLGw2jI8G9vc8tnqLqrqOB3sn4f6zkVZbLa6vPk1+vFr1wMelOtETFRpvst74hW0aKLY5B
RNcJTDR218/FrDaxKeaNkNlzTv2LNS4npCR7nTs9GMpYHMM8uk0azB7i5nIRfZ8dUXABkTIr+z3t
7IfO7prXOQ+h+Iu3Vqpf0q4U27jt7KtqA7Y3I8nJbyRAE2mJhkgIF6z+VKG78OKxX6HhxRO3UEzN
l93wfl3RepW6jDt04vEhD03Tx08wP6P3PGS1HrmKkT6uSuisY6twYQvhEBiBWrS2vw0xYo5Jbv0q
Uj9VW5IPErLgcwjZOLDFDLsrgnIJ+MzL8nomhEuao32bW+PWXLI7yCDjYVxm/Wr0yh0C7DSIFxTR
7OidtRf6fc3J3w2J1ARqv+7MYrok4afIEkRj0LoAt4depOBIj+Uw8ix4mY5hlVxia7JcpbbGi6pn
sSf3QwERUbgTFbMtS/tywPmpAtblwXrK525xJUXbMz21AqX+0nNVe4yAXOCxKdJLNuqjW3fVJZ5J
acjZFHdl8tFwYLxI5y5sFvthoODwS+h228pIk3eGqNy/qJWJHuhK7ORKGDTLj9mOD2383FMzREYc
5NLcd26HztQfzfG8xoPlAqNkW1hvyglZZnlRpvVEyyTZGJLR7oc0xn8c9zT559k8VuZxrjIzmCC6
P6jSaHNhKsM5a23fnmec8XoNH1OScCDLxai4RqxEm8rOpw89/cnA7FFqmEJCW4NmSFqUnQmJoGO/
4qDIth/YUSAZRoYK9Tu5h7BGXxwTXPVWql0RoEqFdLmQYuOQ7bDuUtVEvBwpD+D+nXgAy4sIW3mm
+4ALXt6oU1/4Rid/DZO2F3OSvyptcQAda24Tjdu9Yw+DFX74hlthJ5ZAlE+KhT4v/DSGxdOblc4e
kfOerCznOmLOzIbedFutVZxy0XcNKMyCsJsKoGec1qAiSWewzXrfrgdz7J7mtgomk3pQGsHghwdl
VfejcXP9ivhRSnt6iMUQGA0wd2auQSjrqJEm2pKpFkv0Lhs1cwAGSpu8IvPAUSfV9iPQhm6aMnoR
ZVPcjYWeuwuJqV16H04se0wQxnj2JIYkqr3FEPhFnoo3jQY1kvYw2c0zaY1Ob+3TvExPU5Tcxf29
mgLZnz9qnQ8CyHh21TlaYa08dEgXtuNyqJUmZbMB2/wm7mPPaUTyM2tni4p9T4g4p8PY9naxo5j1
DP2puekFYjNi62tdwuRpzNqaO1nfmUN7r9WsPEW7k+wxUNJHbjLVa4qXlUCSXbJoH5Eeo7LaV42a
+1b9bs6ygh3+rU5pbcPhDEwd8GS1Vbk6v3VD172MRWmewyjc6aliYc7Ggzal9YM05Q8sf2AGS+Bf
OxFG2HnI+sp5ilsLxUY/MFgYBG1iCyvnXWXTs8L3fzfEWf0jKYQzpGQvCbuj8GnljSHE/JR3hbfq
VeUBovXkebINBBADxNWfolUVPVlGgNvRsENxlVjasCeZyNuXpqJ+Uar6OC1R/M3Sy9wj7QcvP1LJ
41KWXriaxb4YydjCg6ev8OMjlZa0Vfu5yt53LnBLVEViIQ6Vr7KsT1g5ZXTiwAS9JO6+kfyjuGHE
qcB3NAWp0EKvH566tTO3YaFSrLRSdtCpNt4mOUq4nReLUcOkjK85pOCtEsIDLuZXZGb2m0zAzmMD
yNgJB5jEmd721xoTCPviuN/IN82N1JEBnKUzAzmR6drOQNF0mEppwQYT3mkx6EZHUVRx38aFsQO2
fFQpDa/c+q0HacLG4iSlLqjtfjdVUnRq1jrfaCJ+T9VifSjsKd0ta7JeMQmpzNsMQ/0wQui4XEYY
JSi9psU3Wkn9SmhAkEFEz6xPAmlpJPz8ZNk4ujHZ2HTqctoVYVM+yPJg7lVpqfzIzECaayUSEvBK
W26fCNpid0LDilJNU9qLWM3FRS7auYqqsWJYcnqOEt0+qKGabRXEJmRbK0fdEPUWN0R9TSTepC6B
5HB62URcJJJ5/OiReQVJqVPdmCTxeFJTZjv8FgopC827Mt/GyWPcHEJtiY6aAWgiMerh+2J19pda
g0adlhFgKGCKXCekpdSPMGJBTUAMH5xWWqaLHCnp06yrDK5V8lVQBMHHfU0qBTMktUp2STXEB5Qu
9YvKrPVxKRQsaMjX8rOGwfaS4GL8sMty9chdJ1BXk3RoWTJQzuqmsiuECM9ImiVtY69YrZw1nLot
8Q4POJ2ng+hsIkjaaoadstSjvKmaWzRJxdrsJeACN+pQqLshhKCeF8mnaHvhcT2OZ1gjLyj6xEdB
nQ8mINO/k01WM9KN8/FMKzeU3UEayx27DmW89UAnnnu5wXoj68VHTmOpS9ZpgxtqQCaRVSog4WV6
vwnabLfSFOY45LIsRT09tNX0ahRwN3ujdGOtZKpmDe0ATRkXJaz6+SWxyuhE4IW2kQb1MY4XbVPF
bf4Sav0eZErnc/ifIy1q/WJmrhTCC0YjMhwKeU23eU31zn7d2A1LE+Y7QDEEfupTGhhAYLemul7N
mWAOWhzKFYnI84Bs7MyOFhMgMY8DCL7sfqT+24yCs7Kmmh00ZC2c8mhBKt3qzqhP5e5WjnsGZOo7
LtKFEOQEpEIsrdEFf5h9Vng+y4uAfxOjf+csVu4osDhreqygJcvHEbuwyM6gubRAaaP0LBp2qHQ6
iSJSAHQy2Yw1txmX7BT3fbdFW1le2jGX7iUp1194DjQPU6mGLo8MmtSkeERRME4q4T0mjKAcJEQa
f1tsGe+v0unTsbbt7I7aHQ4pqvnv8yRPD3qrdftIV3pHx3xLDgwjZj1prC1MXvkoS1Z4T7yCQKid
aRsZ2S+FcgiEilW2dyO6fZu8y07FuiqFI8/s10pL0JTkaZM3Qdelyy7V1/nbqhu9T92QseVJp+Id
96HYjSUpH9IaZ8/ZGPVPPzv66Hz6p2adpN0U2+1LH8VQxyG3QhOphrMxy0PslU1agTaajYOky9JG
Jh3tLZyz5KDr5HxRL516kp3ehrVXzmY9go8heSV0QQUbLxYuJE+f4CKHs1T4hMTVb4DfrRMFdZ0y
NbX7oyLl6BQ50QyR66Jfv8AD048P1QF56TpbhymzjEszI0myh6T0G6Wm9wOw5kS2VnkgO8Kk35Tq
75295KeRyCFf7jR9gsRUTl9FBrZDKXrlycTghtoxsq6hZC1byAXqcZ1LMMVh2I9nexX0E9a2oDW7
qiGGrX6t+ie7zwrGuhDRnB5abVCUBOt5MRjc75JECcHmK2fnGdfnZdCnL/ysDOphLhFMMWAjjhbG
JpJZXxZkthALpM85aeEnwSc3DvRftXOzKO0m0qrIcNS1Tf3ViMUPJctnP8U8Vt4g/NUFBnl2qhe2
wuwVss8ZArqb4PK61p2i7sAlqZ9KI0c7aVKQK+vqTbNdKmej5CG82HP9BkpAOUNE0pnu9MN56S3d
i4q6f+qHJDx2lXGXij5/0vKiPxZyvwg3lGXQ8IORW1fiKpJd2AxlYIiSg0Qjr9plpl34elgWm6Se
oAsS8EsjmFL/aUgNQNsytnamKoMO/lbTC7ctJP2h6HjcBv3QIUQtR86ypeZrQKr5sLUJlnHxSIiv
fmFdcAbR12/1EkbVJcG9jpBHFGJD3Ju4hgKWMW3+sn6Lltry51azPgSabkjflAxBGJc2A/NiNDc6
05FzOZT9kz7TIfeijnwZSe+V3YDBz5VQnhOMoiwAfOmO8FxnO6/ZiNjMKJV/j2/9Pz3O/t8ziP1f
hGe5zYL/9dD7/nv9H//9M0++Pv6Lx/at5IvylxH47cf/ZhMzrd8YWyq6ghZd/E0G+fsMXBLqb0Sv
KYZh4fcyUEMiSf67T8z+zdZQwcuaZSjM3W6K/78PwdFcok4G14J5BGuB8m+JJ1Xx64SVmaKi/hyC
33B1oC3M2yjuD9NM5ohqumg5hX7P9PCQDq28bIBfzOsmy3K2+hmoCd/SuykKyExNxw3du7bBr0LV
3ynQycjlwHq874ycsDgGuUieiDqpCNuIk491UCPmbHmlfatp3BbI8Ya1cOpaH57K1DRpy0xhqjhq
H9H3rXCQlzudua7pQU6ynpJSqXIX/hxN+LHXsOompaVTv4q0KdxSLBhhM7OzshPRUljc2nGymUwM
IkQemOpLFHQVzCM64Zl2ztTeoNkBm8VVBouJsVLMUuxSeovaDysxfrcHnAI1uQnzYysnothmlqUh
Z8RuMJ6bmHghLxy7GqWYHcufsW2H39IyBm+hx72qeyPF60MX5bl5KpWuBh0jVwNzYcbz+5RlEIp5
3d3yGdq5KDZDuaqC3s6EMb+IuqVwcbWq7aZXrKRg61r1k1cWI32sRR6a1lfEzHZPK4eWlvxK0Tj1
a/qhzCXJlsLkJ91WL+fON3WjUsBqhJLK1uu2DUOMPsTvMZPSOymEU8pGy6oYpukWMXXT7SkQdHiY
XzoSnToiQ8pewdKPv8PeQhnMHlWbba9Llltx1JIYnWJIGOcpFKP8MQkrvYOcACy8jPTOCWHrkZdX
kdCC3yXVGRoOS3pHyn3/XDdE5bmUkjLl3ayppkfIlPa5CkIoGGmk61NkGxhJJhHOMik07Y3T1cSV
4qR0Lsg4IgVmdFsGiiuPn8YQ11TY6OO7cR2NYJXox+91PcaCPGVEmbiVKSAMNYbS3RM9KZqNTcDC
qTbGXvX0uhXfrbxe8zMVgXpPp1y2jqk+qua2Hih2qBhxBKA1DzMCJ4o5jzZ5KERxqLBTkXUIdK9x
R3VRkQFyX/SgB+c6ImqC5yf6/aZPoIsQMLaRG2KQvKEw8syrM+JSA1Ij9JNuFikbpL7DmtRKlqEF
M6oZjNQw5Vc3rrrhvqNjBVMxFNOXUkz0tP8He2eWHDeSbdup1ASQBsDhaH4DiIY9JTYS9QMTKQmt
o+9nc8dyJ/YWWJl1yaCSfPnxPq7Z+ylLs5KEQATgfvycvde2NRxlm0iP4+G86Lz6gZbsXLO1T+Hk
ezgmGOuajSt9jYSXkx78v0m22sjsgCjDARogNpHE76ei9gK3ycqbcCRKdMMeH3m+imjJwhF0TPeh
JxnS3RpwJRCoTpn2BZI+grNWTtp9k0DRCThqy3sXp9wXbxihapTgGuCJRUqSH6RCntaE9p9wp5rA
oJpjm0UOJcVfSlgbz//w6BTZcK1NAOs380DzhwpUqV+NKgdO3pmJ1SHCQHZDN+jnHDZNv5/sZSaO
lkGAQcfGJQInMayABbTBw51PMvOzOGqfukF3O3/MF0SIkTdTF6bMzzYErE63cZ/JS0uE8whLEg51
YDlSMf1UAgZiNBPO0WKyPiGeuIH50XUmPKRu6lVQVplWByrVMASasiEwRjO6rPIVizSVkdUQJOdZ
eYP4r1/aeVtOuXPR6BzhCCCULfFik8ewmLnkxMiB9iTMuEjqtFB0/YmDfv+dQ4O9bCU1LRUGZxdr
M9tLb+wB9KZ3VpoWLaMtadxIHsLq0h4JEKI2lf0XHY8sNXOHAAscIegtZk5CVgFHQ4JZRvIsaZVY
Y9Sgkkvht8goih6jMLYudAJXR2ZSpkDaSeCR8qPJZozplloZ7QiiNMud24ss/UDKsoo3/kc/s+44
WETAo9Igw/EpnCPdlS2ibllkN27DpTK2oRl66BfVR/TeY5fn82UYBzrSdgz2tWf514uNzWz0uMdn
OW4njyeCpOZGs32942UgrSy9iFO98W0zDb+NHATp8xVuH1hQBncvSoPfCHfWu3l9t9i5GTSYWNFM
rJ5H5oS4FSSh2KLe2qUygPakAxbstL1DAWE9vX+p1bf6+lKuvmrnXM+V9MTk0aWKAu91CzxgSy4T
IIIB2iehqsbIr+x1lWucg33xvCBWJpITsu90VBRpmejb54/xj4rG/7uK8Gr4SRRd8/NfEAPaf7Hh
/fgO+a74XwAPsNBJ/X2BeNLm39t/+UBz//u/XgGL17/2Z2HoeJhgcG1KG+s5rpo1O+HPwtA1/rBM
3aT+g+Dnob16VRiuDzQrn4sgDkMOf+uvwtD7Y33GYApg9lyRwf+sMDx+brGvorDETmOvn0IeG8oJ
CRwLjLLGbkiyDiW5qa6yinN4i1oAJh+8Fyf3O2EkD8AsfrijGV07+jTvqaYCvTYWcpWGMMB2jmai
o8keNXMqEJ6gcRjUEl5nkT4D9sOLMFhPee+0P5PQsHYQi9sPJGxHajJaDtwKwkicS+grSYU8WnAQ
BWWAiegGLwIodpTdORUQDZMcNBohU8zZcgZCUM84VTFZF1hQqkn4Je20Q5w1yVVpLtU+N5ik1Nok
TsE8dURYFRNdGDBENxDIqs/TUn3R89R/8dj8ZvE4dvbSIRUeGGqDZ0HYnquvZteXi5ibAdfhld8R
VWbHW8Nqbt02mh5Kqx4q32sM5vZTVX4vZ6v4XNXjXVwn+gVtk/4yUYUSqDXR6Q/06e5TUo9nSNIe
SijbBvcZeWr8yVjOOyHz+mFGenWi9Hj4Dl8VPI9LWPGnzu05cVJ+o6TRnRPSrU1n48Uxx+SSgN+N
lRcVmUMJuxAIrADJZMgQlAYxdSpH4Mf/v7C8QZqvCTB/v7JcHa8o2Mv/WlKk9wcHRc6SrBtgy1f6
+J8ryrpK/HmyNO0/oIDSrvyLHcp5768FxP7Dlrpl6XjWMU6DAv0n8mp7fTT/Zzdy2Nd5YDnu4QFc
SeYrW/3lo5t0TsJUFFXFioajMLIBd+00hu0i8KbZuB6ShYikYYAwjLBk8grCrCeXw05ZEseiVY1g
QjOJ6hdZ5SMmIq0KL1NkFAzXFee7DXJnBotdb3iI6YATPbktIarYQqd4gWhkxMWZBMlZIwP15A1R
eOA5SJuWfkJ8AOJA2M1WYHmIiOiG1vqnjhzJrwWVCWzS2EXo2OquPm2GBTkaXECYTwfDaGR+RuJy
DA+5baYHpTwD1BTdHLh9nlNzPK3rxthJqZGs2TE86ndmmcpTGYO02qtaWpzJ+mpZTteJpOlbc2tk
5A4y1GccRyzVrs2SRNzi5B7Opo7MZYjbIuW/p9R1fFzE9N67iDPNqo9cDosqDcYmISOUUwf/cBaQ
miNuBoOb9Ms5W0COOM0HvI5nfsGrn5ZyBr6NTY+C9gXb0OufNkckgQjatgISRqviMPQagVbhqNR4
sMPc/pTmJRZDCU6gM2PnUm/hwfp2nthQNjkwHviHi+sXr8FvVkq2xFdPGy3TteyxDMeQHNiO13gj
ryJgSZ4brEGFl3Cap4A8TPeQxlN3atb4u/7x9bAoOFBLsLaijV510y8W5jHUh9xcaq43AaXvuyZ5
CGGGIjwu2ycDC/wHRfPr7ZjOETQJA8czu9caSfCMFHlxvb5qM+ScFkMZwpiDTIvGU6scGewmaJLf
v7XX9fmfl2IZgRKMCQMp9utba0uErWtnCgViisBKm8qnZKyWj6gVby4DipW9jf9FpPrv7tfLbzAZ
EeIuYKWDSDPdbQQyYhdHkEjevxlq7ddPxuoLXhMZPBzCXI4n5PXtZONkjcydIICH6Cq9rT1JbSIo
aBTz6SC6pL7rTeL2HnJLM1BIOSbKwyI16QilEIpCYtgaSbYoCDqAeXqcTdPVNOaxQbd9tMKH1CIg
bBOZqCyLDdnPTG1nU43hBkBrVBzIBdd+eqldqwsvEtpwIEHH/sJ8oZu3C/lZAMdZJDk4FpZk1y2a
Vhn+0sle+KM7LuohNqxaG/2YlF7ijGU6oQksBzCoOyZ8+c0oNNaIjhk7zNAcCdyevn9ofSoAy2NY
HMHQDEi2Y8EIXA5Rc2aHvRhhFGqk4OEIJdmefgFpJw6AU13FEj8v8cCoojIKvINWyDnaIRsvS7h/
9qAujYW1NejsPkU/2beZE5715UTYRKhUpm8jnbEWY7GkIi3CHsY5PFeM05OtrAlhvIQEUdl3tgqH
VabbpfKxAQScb2vcJvU+dtu2ONPLIvyqzIb8cW9B4fN1ghz0BJ8x/ySzLIGCyoAx6a4XGGnpvfLi
tPkE/aQfbnUPkNHBTbIyuVgg5mKYywuFohCVGpTCAFavMHZWG879gZPeUJ8v5EBm91EyW+nn2uxq
OjiiiZPLpS808wx7UD8/cuSm/vE62mFXQ2+HM8d2t4l3XJHRNrxMIA9LwghvzvL8YtQi2gvxQJtp
02hpW/2AFJ2lpG92kdsfpDZ7hDDaRmvLjasaTbvT+txz7gBhg8NKkt7Nd2WyeCQsoQzt7tq4L62b
AWzsdJ+njI+2bUTI5H5UOSm+yIfn4SqvkTHCIUSIFX61BkfYp5TC6FJtDeTMN36LOMoPcTc6RsTk
TQ7mdxMRhdbtK2NS9VPkAsEb/ShqR8AcCIJHRoYCHG4oEvKFnYENtCtsDRQfIaswKRNrKM5yEbqY
GZu+ZTTlaKRCNl7t7FH9C3sPFZR5dzX1ecwm0Fbuvh3WnHFkRsLZ0uJESNAUS1zs6oYe8aEiHehh
NnkmgwV4GPLQzsMkrI8lkgVCw8NwC4oXRUw6zlVH07gh/9ol6Tfa5pVcvC2DvoSQktCd71xGMOd6
YeXMWYRMQHZwq962c1tokXK0mhNE9RWWxmZqvUALCzQxvWaYcaBMcJn7qZgxwSYe0ytkKPHMaKUS
OtN+q56iHS39YT7EZiXPUiT/xb7Iau9bUjpRtYubBu4L7Li0onNJuAhStDruNs7S2/qpaUBf32Dj
0YYN2sriwswGj9xojsiSEfZkaodS9PqACkAvLtsBpQLrUVVmQaPC6NYauF+SARCM7V32GYVEoU+F
WsC7NFWuBSR7CCzWxWLz4/LJc4fr9OS8xujLi8tJSxUAVaDpqIwm9g1WIAser7VHumibUX1aC7M2
QUb2Rb62O92kbgMNqQSKwwTyoRF9cLx59vG8KCQsASPEAdUpXbYaTH9HhQRLSFcMWTiinEnJO9+4
dhZal00j6mzbV45X3U/QIJcTAFZVstfx2n3reE2886Ksh+68zqRuMKJcBS1GZ8/eZZxif7h7fws5
2no5AXNyxIqI8oXiWDhv2ypRDEUnDoAxWlfepKvARrmLZsfQPth6Gd68KmOeryUcNsR1o6cIP9qs
qCYrFgb4XXozFDvBRBqKD+1W8tXl/Sy9BKUj2SecoiO0k5pOp9ELMdvH1QeWwqN6av0gtJvXQwQt
K9MQRzft1QykO0angWnNjn1gq4keLdZDgkYJjvDOXXJO7A8eh6OKgKeBMgDJ0epz48Curzv5ixon
DeHQa5Y1BkY9Et5asLrmCBe37/+cb69CkUiDxKKkoq/hcTZ6eZVhYoRRDcYclCMy5Yjwof1A6usH
dcdvrrKGNpmcLdaa9Plg/+Je6pK6B/3MHHC21j81rcXMW2udp/fvZa0yX70/NFEdjmoGY0IT1NXR
ryRac5zqPE+Dvs6drYQl6ssqR5xceuwQaHODWLOSf/9M/y/6e//LkKDr+vP3Z+998/Mp+c5p+zma
bM3kWP/8v9t5pvcHYzXys+jx8qPDw/rr7G14f0AIpcylDtUh4ngsL38hcow/OECs01dTUApjQv7P
WVysNFAEpDikGQ/rgiPYP6CBHvXCHV5jGy/gcx9ccsnjlvuYD0QKo2qHDzGXpyGjlCtPr+ODNnmo
bpamv7SccfhEGJiG1KFPDslQysOLL+s3J7SjZfT5Mzh4uj3sqzQ8j0mbkw1kWjXwKJg3Qg1e9PrS
IbrirJo51bx/qaOX7/lS7vr22Xg1HNLbXr/i7BmtHHTM/Y1TOZQftTOiAGk5039wnfUfevH+8XbT
A1i96vxYzKqPV8msC12SNrincgoJ2YX6dYCUVif7vBvsy9FBbgv/r6bxWRcJYyl9VrZ2Ujv9/CTl
nF408yhv8ZyQNSLspqp98M3ebTYbk3EYB+Y9fj12BCoxmotR8zB7tje2M2RoYrUact48YsvGsmdX
D1NCfmtZsWRvJyZA+GnqbvzhFLYDzXnE1jKkUKaJWnJAQDMnkuz+bk+7zojs6qwpOmvZNfDYQr8f
YeZvG32prFMn0dr43+vH3/p73/w6EKPA3LqO8Wzx1Y9/HWEyw9L0yI+jCYI2JRV2vuyjHsXx48Z7
yNuIgB5fPBvK8TCkrrGnJAgTfAcBzUGLrJE4ehyvM0/PnTcIJpSkwKz+qjI9eJFhXI2uIiutQVqc
GV0fKGEYPlpeYzMOPEwfPDpH+6vJ1qrT84ecB4CUVv76/7/YHxoz63Ki5SN/aU03YNPP9A3A+WFH
/0jfxnmq3b7/rJrrvvbyWeWKrFAGGx8DIjCxRx0LxMiIlkKY4/TQICepzE39WF/UISKw7inKLOj6
mFLVF4cmOD1wjL1PZjRMKZ5E2d9a7qprNgykdEU+L/gZ8FKAs8qULYEIW9TzaV7N311YwPGebtnM
ablt6QTrVVX/mRv1t8/Qb74+NBfchFiP9dbzof/F19cvRYqnDcFsrKu7pcm7fcI5POg766IyvR/v
f3VvHyWDVo/NIES6QgJCe/1baWhScjxOpINkIrwIrcVCU5fPV4UWig+AB88F3tGv5PETMbNkUIFy
iC3h5XMRF2GmgRAIN8yK9RKUZuUlO3QE9lZmBsl5tcsBfrMO+shokVb0c2EcfY2Agu6gKipD4liO
9Ho32VrqnhhxnN213uRc2/gXpC8zSnwYgkMmA93KBXUmCsTLDjsR0Koh1jrfclSCiDkZhutS4nHa
DGKK8+1gmoQOzmHL1GZUQ61tyqgwrzvLDjkVm6b9aVxm+Qh3FUq61WnVaVk04AURtrBmdXa5wEdE
rF9xjJPeuEFCHY8f9MiOaRHrS8U7DyRBMOcBg3FUPdv0iecpbLXNtOBTWBi/x3QWHO+q8eb0B1hB
zo9JL5rHhlySry0WhGu7Tu3rOuyzJ82uvZMGYZGxff/xeT2WZci3firUXX9+KmtdD188q5nr1Sb8
AB6fuAxxm5o4YlARTvgO3GmQdwWK069ZgfoRzhENnqCu3Yw65D+Vym82X+OoUnz+EKy5IIcdcA74
ZF9/iC5vsiGXOTtVUaZqJ+diOBNaWAaR10Lw4gHIUeSb7r4jUzFoLbj1RO4028auQ38ZijTf1NEA
+850+zvBeTggRN1efJ2kog9ZnHyW43fg5Wc9Whs9YvXwD/NZe1rwPhRT6WOUKz/4Wd4URXwnlFj0
mslEE6Bbj56WtpmHIaZv7HckJzwyo08CGVczeqA4uiO6M8fCyibAJptPKL6ENnEa0mV//f5P8/bx
4GOAvFhB1Dy0z3OUF48H4QJ2FBLq5xsVUK+8K8bPzdJEJ9U0OucKNLRvNoUeVCIS0OZcu/ng+m+X
UupLV6xnFEbNhnn0bTs1jfoebfcG0z6gOzDU5xK/3caaV2EZCZMfHfN+d0HOLCv72nVpyR1979PC
KEbo7Qomi7ugQOt36Oy62ZQTkIOpc9QHO9/6fr1+nJiNss8yHCPhVsij5bvjlY77uYsQBdVDUGHE
8FtOoB9s6L+9CqNmjpS4vd+oWvLJ85oc9KkfN551aEe9CTjsOh8U0b+9ii3plUjKjzfH8tEtHHcm
Vs73vHqmiZsBuNO51PuP5O+ugoiAF0tntszD8XqxUCGr/2AlEWp/bVk9dSHq0Cj/4AX87VXAhrI5
MLPhMP76KjJSmKFGXnOn6om2lZ3ID2NHeMb7N8OZ7Ojnf55SUZ2z+DEfPfr5dXNKpI021EcUOIIW
n8Su4o/uszSzT3id5nsvtXp6boX44AaP52QsMCsMlyOfS61nM715fYe8waJuQoq8ueYf11Hn33a1
1u/IwQXIvngzXMRuod3fF7veempz7zZNMCKEYVJ+UHSvX+brlwDeFgEB9no4RQxx9NIRhtcmsdUn
65ddfY/q0iFwxiJTzpqnjwjvb19wJtBrW0Iw3qFzdlTg2wlpeFh+EAXSx77nbfcYbKT94BCai0ID
0kAyOrtk1KGXkjfmkAWZMiYQZSg4jfTxfRqaiXHSJgqi4mT19DQp8aW2U7j84FY0/WKQ/TPLH8VQ
1iS0RDNy33SaxVlRiPJnyN1yrkF/Rxpzrctob7kDLeX3n6u33yhiG2ZLFvQwpo/HE7mpqWKmGxAc
o4GynVQFw9eirj8swlYfvI9vv1DJvJ5QTx4i6Gf60Y/HaSSfcODATlSV/hPqQ3eudVHGydb7hbiy
+6COentn0qPTiRWE2oim7NFJwZMIIpeRy83zgndRq5hsdR0ibVxwhMa+/zUetzx5SbgpmsDuqkQ3
6FS8fknUgDkra9Nwk5vAvivdAVfhttUp3kLSa5dC3425cO5xpZqf+9ZrTnSR6QHknuzk/U/ydqGw
V3MjahuL+SpD3dcfRAwu7IOax9YZZqx30djuE5g55aZuakTYvQiXk5xJIdJWJT+o+99+5euKbmIR
4FCMBuPoF85my1CKXMlNV6G0htBmARZHYAyq6aMv/HjZXV9Ja2U20+PlHHi8HfYMA7NWS3tfpf0T
/kS8l44Z/cNHyOJe0HfyuwpOt+zyr79LmpbYj/uhBhWxZJfRgm1gnmLtfBCy/OBSxwNek1+LcTRX
sZ91nu763b4ooFJGrKYq9cpHRTHAo3G8cD+Hgm4XxICJmZDIpDgs5PEtwPxiwtp7gec1IJ7UkCC1
mHf5uapdfAZZ6wHzbIr6vO4yD5IoqmvnEwuOhA9KBqVO7L2WfBlyD0Xz0ixjeQ2RPqtweyvYzu8/
j29/KO7L5pjLy68zwj6+L8tC07BoSIhb1R0mTfOCciDw9P2r/O7rY/iCKIjRBiTEtT/58uubY3pE
PQnRviyG+mHK4xTGlztq6c7TI/OhGhaQpTpgpJuuLciDwwTFUsDPYXzNiPgkw9WyyJD0EooEGaaQ
Bo04yJoaRDZhhRErOBwY4Bl0JaarJSQGF4WxCQFLnwRSbi9v9I8IfW9Kex4J5K90+VeDDVvK0T15
Y9ItNY578CzpLSFfzfd2hC5szYlzarUWm+8kzc9TpZLbMGYMbJuVuHr/e3376/Gi8YJxfcGR63nZ
e/FU9mCahpwMcB8nAnHmYUjzJAEm9I+vQiG4VjWWwYWO16xo6NJ0JPcUFFOMutI05QkhMH8qev+2
2/JmjaZb64DwpB4kYcQhwOX1MwJUi6LdINWIMmL8gnfT+9UTxwzMNnRv+wQMEpLBctp6iRc/hoq+
QoHqg+Fwv+Czf/+W35zyLX5Wx2O3gAypW9Q0rz9MbJA9nxawhIT5OQs3+AuhTPnUkR/FevzmMWIB
Y1eSlPM8nsdDnGp2YLJo+eBjM5H9OR5V5nF2Ield4hBwMn/Ehl74jWMVM5y73k6ZDCrHvNb7yLx9
/7bXr/hlAUfJzwMNTp/3lMbXccPQxjuoGXNHvlxZ4sNs6nBrDwtNNq2p9Q++4jfPLtWMzWmJt8hj
TzruWOgCS2matOh7uzA5t6kwVtvTsHv/jo50ueiL1pYIB0ATnTFb7/HJd6ZgLh304L6LeWRToW+C
izY3P6QyTZ8uondRTIXjL03cbMKqtC8I5sKsr0yFA4wOhbazJ6hKGSzQ/ax3jusvoErPsFLGp/ma
qNxOrryxbGxpkcjtD1693/wgwlp19pRINHNXTu3LdTMpzdYt9LrwpTVbdN5jfSPCMvZbiZ36/W/q
7SNPS5BuMQ0YCiXdOa6RpjYmbtkxC98cw2L0Q8k8x0etAUPfjkjUaR3ZTnv2vBzjh56YZwx3DJqA
lJSAnYWe3K8jeCAvldZ/ULkgsjt+MoF0stfbNmhSnVXoaK8nY9Lookjl/GRpyziJ6Ffalx6hWrsp
Hwmw4qDhfhJFmDYoFd3xIe1I/CDn2NEemJDqGHpL84tV2OmNyvBVIwXN7/LeXPJA6VbyHbE26A/a
uwQmiGY2Lsw8hodC6W0npHgK7dai5xddl2025yTUagSY1pZI3VM5TvICpZv4liWG9kuJBsj7YMo+
33puGN6jS59grlSFc9IanfdEmQ1fQ2GcENvYXSx3E6kSWDyIR4fwegorxi+eSh85FbinIVMaHH3Q
GygZaZb9TJCU3ywkWcOi06OFSPZaktNIXnf3FThstOwKJy6+1bIdQfpXRgzrUMeCtjHtxhngnc/y
qSaUtwtm1036IKVraO9QYOmMJODxWEFXuhh8Wqm68Zwk7jw5cdUsv8l4BCQn7bi4txilxCj0kX2d
wpBE/oopkZcmHQh+2psDOtQDGgnSMCYAL7i+TFoKaDUd764t0L0AM02rzz2M37uwB1SyWRgUNhtO
rFQeJX3Sy2xKunvBLlMFg9tmPytMj9/ceE7PSzKfURHpvRsHNoqTJ30ieMxUs5pPYAonqzuqJPez
SevmDAmoR0x3iTyu7jQiV5ukWO5JtkaVJgY0gSetNBnDZEWO5NckLTfZdUO5aJvaGp3HUi7Tpxn9
6Sfp9CQOuLOBN3AO+/57Z/DsgANAXeiLrsm/K1kg4U3TZbkoMtUu+6EnKIyeU/E1FgQh2kUpeJ3w
cDd+1TM83OHBNmkJ2BqohLhLLKgYTZH+GNck3A5Ki7ooG+VNwTSZdk8PPRwifI5KXXqqbl3IfYIa
Q8eG01z2vVBzANcuanyNcypECKeb6k3q1mQuNmHL/eLh8oytWdaxHpRgsQgoaXvnZ7kAxoNTbo6K
tm3W4Lu0e5tYeov+/1VejKnDbtQa1mFwC7S106wBcJF1kxGex4AiqLMU/mA7zkR0mW5oe36/WAWC
ZW74UgGqXL/BYtmWndHpqON05Jf6nIxZYBVte6aVnlXvNJWBIZtU2N1WiYYozFRpDDcOFJs/Lsvw
TYXEXvmwympSDUAlXIwh56vzcEnju8Hs4ua+H/RZA5pXjenWwwDc+rXKoogRklv02xzRHvNZmXq2
H2cGXZFhsr3mTKZjdZckjLJwUpqCF3MxyTZ24rBdK7n55zRgWM4q0K9QoMbhNlPIJ32tolrn46ji
oRsM6Lbd5LQg9FzM/sagtBMjkc5DTvjs1wkI8ESupUM+4yzTjrcb4ggx6TAGb3t9tlcepd0Beejc
4nwYKw8YV4Z7bPUWT0jV4Un0ftfqZhsYU48tQ65qMacaIN1Pll5tdKfprdOqyk39FOvWmJ7WWchb
m5O+ti8nF/hVNmSEmPDzkG1RaZMd8Bp74swrPKf0cYQMlOONZZK83nbevlutnYi48mrctfaEtjGu
SdILGHWUFzOQFc2fxhSRuNb2ygiSNNT3HsFzzg7a1Tj7LrzdH1NULxHoxLDdMfVwTu3CA8wpaCyS
xRVWjxyPHK5KC/c6j4YKs6jN4u1nrjKfotiyHF9UmuYGMf0XGBCANi7MtGhQ98sVSDIN6IajyJhm
5q4FMIvedRAo6WTPGWCsBlUddF0ldx2e6Zh8LMWUyQlFJgg9RF8IzaCrSTfwUMpuZpXAnZ5jzn+B
1WVFvbPgq66rf01uzVT17Y+EcwqxF+bIIKIFh0emcJ3p9bYWsvjsLPX8My+cJN9ByBNfrW6Oa7+P
BDvI2IJF8dvJBAuR2Vkb5GWzDIFSc6mzPDoIGLuFmOwAmau1XBeIPh97J3dHUFHseofO1dvBl93I
PAe1ILUhhoc+DNJeJ2VcR64H3yxZfi2lPd6g7uMsiusz8jaTzZDMmBekz+5+SPv6ZtFTuYtr46JM
+EYh1Zw5TUvnQem8p8lWc6JHrXIelUShHDHVSsMpULzuEAeBoVvaRkFQLhLneuqKW3fgmWFECjLy
KqkrlM3ZCWfM7ZhlP/Uk3VFVn8hB9+nGXJUSDJetMzn1SLsxFBLINiCpG1PE5O2d2L7BaI8xPPet
qj2bjTC9KdME0/hwJu38MSWMTDblxWI8lP1tFqmtK55wzm6U4eDjJ8JhTnZ5F28TJXZsr87OSdws
SKzG4Fu1G38RnAfjjtsArxGKb1HM9lVUdLirUL9Co6wDJTPi/nNYODZAHulNB2YSZ3Rc+bOi3mAF
gByUt7q6BsWHYrSu94nT3vaD2ukRL0avyotwzFl2yTgh+e2TNeUnncaZ1Z7UTdc0Xyg4blstow/Z
wbXUC6c5wOXZl/PyzY7ltm69i8iUZ/z+n4Wp7oBDHmQyzOA8zM9uFX1KbQLJszsXIJFUDRQ828Pi
nERnPGXdthp/ZXV0CkLmNlRwwxUkG6OKgFVjL4bguezFEp+0k3AhUY7wRoz9SGY3GdkYrnRxB3Ph
u9EUEKVMGeQDklAw80i0yQTJix1jna+TZl4bMZ26mCmOXuo3ZtIFsAmIinElfW4NJhmQTcji5r4r
4xsBvDlOXRFoQ0RWebxsay2P+BjXtpJfB2P8otVfxWj4IBme0i7/0eLtwPCCYDWdzqMUw8oYUxSp
qzCfej/XjJM0MsQ3N+GHn+YCluQ4nWLAgYs/n43L5MdLGoym/qPkAdrW+fIjEd9GZAKjBAMcyS85
79Omt5NgsfVD1Mv684gykfhAajl4ZiaJQm75wzIymP+wpqDMyromQglUUFB1zYOptWVQJtl1njSQ
FXkq0ohwrKV/5MW/Ap2en5RzUW57MCzUHNPnvhlxrIjuKeuzoSfrJyXP21ANldIEH3koC9BklX7e
6CHs6bJ2v8Q8OtaJPsoL4VgHd24PejiJg1s15xk5pmQhnuPuAdNXQhIDznZpp1C/QCozck2mQ0gx
s4/b7EeRZrG/qOYnzLTb0TUenCae/Lb9Pgw2OSVtVTn6yRhNnGxlZ+n4D8oyPM+UnO5toF7fYHob
P5QJaQp6mDP3tFFMIlBUC+ZikxuR98lzK5PEJI7lFJJUWV7QtXP9GagkA+62i02E/iCRHD9uTaP1
SZHE0xljHBY+hIzla7ooIwRQOCdFMISV1/pNPGQQvmrb2GI0Sr7kYt1bWpNgPp/UB9OAdzpB2RAp
mkpciaW+79LIYrJRaZjsWyO5Cj2ZWL7itYhRAwis2HVps0/L2SuuZJpCcYLeQ0JrJ9rF2gKmmMmn
cSVJkAQOU/rooSkiHiJR09p3jfKkDjmCb4epg+wIVnZOtg6TPv4BTIvfOTgUn2oznj5bNhD6XRbF
Q7MhKrYZOa9lSGhNvPxeUDeu+yOGl/kNKTnGyEmU9Sdn4PUKcI2SbYW5c2QB66CjjpWYwerSPzrt
CjjdPD8LSMBqTrMe9kCHGy1xFlyRZZiVxEvleciBp6kBlUxsL5/dFBAeO2EM98xryelNRpiUmdAA
Odb2gBRp7AnOMayJQkRORvNUtdbEH1Gu/dmTNX4L5BZ2t2nYUKZNNZckrzlDZcy7eKzgyCnUUL/m
0MLrMZrNIKFR5gNBS5rn9IEYhUzZSEaK3NFcY6pjmmPDWe2AL9vMxiA+ixzJyWXNEpv5OlWas2WA
FZ15KTjeQOhjq4AK9/IXWHRIYGXdR1/QpEuYc04eP5LpbVRb+hTNvdYZ5MnObdTxy/Qzg8qwr7nt
BSPYpjXb9MJxFZs7KBYNVn3kLLFfptFS+njVo9qvnBo47+JV7fXCuLPeJpOx3OUpAq2ApkJ479Rt
8Si1xDQ3GrqJ7yb4QP6z16srizb6RTYLQ4F1w0wcGBz9Mf3V6wgwLnov3VFuDhGsSuXNgdtHHr5/
HCUxTU6hnxNI0bkHGkxZA74MwXU2GuqMcJfyi5NVwyWNAG5+1jq+ZSaW2toSHkcylkod+r4L4RLR
3sIQS5aFQ6WRheY3lm/T80NjYW93+4ECLlpctaai4XXZ1CHMiVQNyddoKsQQaGni4I5RNtK+yRT9
o25BlNKbVPBqg/vcQC1Q92OWl8Qv5escGMGPRK8BeIopSlS4X1MPtdBmmV1V+Fh0x5NWGPlaI+mA
ETsbILboLRsYRArfWova3sPKNzPhTfD1XIX26C3kZMy2OMilGS4xogDMG5tifOSkkaBeEUvX7aoh
Ky8Mp47xWCotfqz4C1/tTDiKXdg1SXkCYtT7lSpdqoiW9DWHb7u7NsK8+L54OWNBrIPm99IOywta
X73hezibiFWn9H7SKJ0/JYZaOBs4ynD3qrXSnBOTSx8SNEwFqT81Y77RkcPYroOWQdqGRZb4TitL
zC8eAqAW4vIg5SGqkFNeM/BsqsAZF1LcmZF0cF2Ed0NiLti80B0ecqPkRJ+hiboBRxlz3uY8meG0
rLtfRl38H87Oa7dxJErDT0SAOdwySJZz22673TdER+ZYzE+/H703LUprYRYDDAaYniFFFk+d+s8f
wqemSsV715pKFMwibXOU4iUZgGOtx6YLNuMMd+nYxVdti/pih8I9qoO20ulpzTBjNuE4CcjHPIu5
9sdExw4wVZcuxTVJIUAuivEvdNSFqmFN/DvsyVrmXmbx0Ep5PvL157SUUk18BkIxa8CqqFhack66
YrxNWinGEXhm9otTEid3T8P9NvIHGgEy3DnWcJhYxe2rRe7v0cLeyB8MuX2rkOogqHFyCy252cfX
S4YixpuksSPXFtf91o3waVH8TC3MPbYvN6kogFHaIY3hiZXSjcw5lUGPYd8hCyWag8Nsj8XnUJZu
CV8C/U5J7yhkyUjdvJfIbm2opLUH/+3jT2ftEz7CHALscgzpbbOpf6WnlQR6d3I9+ViMiW0lJshi
nsvoJZJN8bUSdcwWFhWjHgBcsCaatGPrxmklImpRmq0OA21TR0enTM6BNZdhVVlMteG20MSEWxn4
HO+NypavlQ6mqj8JSxm91ESF5o+LEz3GFo5DHvZYCJ+GLsNLBk0OpxHhVIPtLrrU3UCQ0PQgLziO
+HU8WHeynkoRNMnGem9KswyRtNjyj5l6pu6GupXfe7Nd/mCiXf/E/VYXh2VqrLtuNGPccsYo/IKa
3lH3+At2zxK9ROPlAicdL2wJxfFT3YqaPcfoFejS5PSPkvcKiwHV/+yPAhDK1WAo/cwpXNgq5+yK
vj41TuKLCDIVHUXf7bV8aGVvFEsvAtvslzkw+6IGYpVMzIDI2k2/AAjo8nXnCKv1OytU2n1jZYuf
CT166DD5qQJbDmlv4mjQpKBCL4RlfsP+5Vd9FD0abc1iMAUoJLJo7Py9dEbkheX/slRujMv3t6Lr
jd+KzCbD/tSrdM1azTlHYmgwqXjI7nWc0L+nuNJoAb5XhTfn0tJc9Rh5/WImYN4h1OruK8QynKDp
ik2wxnb8YY9ZczdEDlhTIePaBHFAl4r/SMJhi4HOR+Qs0zmmA1udipouShWmSeY5okxvJqyZ7jge
X2BRnKCqXATuiAK3lWswSjqGl4c06aqm4nxqhwbHUyiabj1273pmXEoPw/52i+CicIKJLK92JDYj
jw2Cq1P1O6gahWd2ZfE7ThXnJq0wJFzFZgaui3M2Iv3LpxbBaJnJv1u8esVtgYsqwUSAIDHpSRGW
4IVU22+mkpYT5/lW0GoXFgdxW65CiVo1YwEa4/aJrXWbx78wrywMxtwlSX2VrQvzoE0QklxjbjDy
j3MJ7XsCofMuS0IOR/SZOo19UrcTzr+dzTUcgu/9PqvxBsuaqcMF1Wr0YMhG61nB3DP2GEHjAEYC
hirf8LzXoqhRkdwOI2PFd0w5eu17R/27jCHHuDTW30TSJAhm+1T8FeUifhZchARP0MbJLzO4/V7R
FuYf1AsKCUCrv5WvU3idt6HtKib3WMxZniNXhAhNZR8SCkNI2Hunls07O273mLEjEi1k6Plb3KPv
x9QsrYm0ps1Ud5VgcHm7aDOtpIqlNgmpORCWH5IYRJZIruff2gR3ULdqDSuln6LMX42caSQo6zHB
Y8lCAJSobee3brXVUzQzpQ1qpVzeGcLKEDi6pVR28jzShauWYIYkpoFYqZAK5s42qKs7I0N4w89h
/Krq6IyBHxHBus1gklJrgaLj4s8sDKe9SbIJZpSwG/cQHSj3eIEwAsZGdCJYloqQekMfl8+roQu9
Jo3xLb8u/Zvgt4qFwVwMUiB6PfkroVA8QPtq6c+jKX5JI4R1boZ66SYZcuz96hYQD7kZx3w8z0hJ
7Usr/6kIa/GSzhguzNk+hltHgzb4bis1H8coRB3oMI8/PBLXEeGWeecV1kQDH9kj999ZWfusMxh4
t0YxPLT2JJ5q/KLvOc5NX+vJ1MZ9SyoK0wSoJQmqAmhfYK7yeCUGu673Q17Lf5FAt3chJqPmLssX
Odq16VB8D9th5Iicq8nsOpKBkZmpZuh402TAtJeEjXs5kon7GZj53SWx0r1x8I8Sl44tF0yBpgmx
c6vDlJ1mk8nkOOTvJLpM3QE33InM2rIZfha1tvzKCWwCeGIhMiIYnPJrHoE1U8/puS5MrFaO19FT
ZGeFwb46I1AgkTQeP0WnddpWoOn1nD5dpp0yszaYHUcmiJQD5L22vs5umWdKgA1S1gd4x0g3ajbC
rLhwL6ellPk1Sh2oPczkeejH96JKpIgBaNceOY/13Qx3jW5X6G/lBN6uxjlZFamjPWglwzKmt2Ug
5cWLShIayWK1fN3oDmniQgBo6WF44ebO3xu3hSbGRGWwKb1TidlJwaHfw/MeF8wSXTnJZE8l+T7B
hcew5TfBJGF4CMNKtWGVwLs6fgywxlK1DSNsg6YRUfUsWuuvU+mczgryDhxtqHxjPcSS6NjtTHaJ
NTQrel+woiIkmym5O1idfCsibQ76KSuRX8ug+inQatWq4dcLt7v+8u0KQhIH2UBDyoOI5/h2J0g7
OeUP/yE9Lq6SlJgUC1//3dQKlaiPuN2xRSR+SlN1bXLz5K4n/XUih29OETk+lv7dE0B8BHyjyXe4
Jqno7tcBTlXbUFMmpblAsdyy9NbnC7EexqcMJVDf8nXqMVfGbkRjVS+VhYY/irzIqXizqvmr6uXk
0vtcOWGbBwRxHWrCyqLWAMCPH1AvS4BXCgbLphFiz04rGlS63gRjYbQEE9oEj/eL/DRaau0BDeOI
bQ3tnmpW/EcGOT+c+S/VEtkyjIHtGpaVuZgsZjOeofTdHzwPQqRlY7kzwZQPxVSaFxhf65vf/HA4
1vDkADf59fqGnjyFshG3M2iB07flg6mL8lthDhbhe1n6n7swHbk17BoIMDovdTPkt6UYHG1kECNH
EaHuiSp3Htl4uu6WieNcIESc0i6AbwweJC6eJmVzUwsyADU5avhAZYv5RzI5CKuMbLnQvSpnPix0
pQYHARo+OtgN17DKxhTf/ARe2dSFhlc6RvhmQ8KkQA/lgowx05Teg70xiUdl6ROMXA3oUm7eSLBv
rWySOPFgnnGvLsyG3BYF2IM62+bLIFK0N2ZYLL3LtC16XXD+GC98ZWdePqVcYUbBu+fVbF6+VCcJ
UB2BRYq1GFgvTdI9JsHlbaj05uvnJej0g8YPBLwHfgdKXLQzxx9YhU6pzu2l8JZ2XK76XK4PICPF
odEYwvcJvrD//XprYUa3ih745HppWIV1D+LhEVNq7Mc+Il4eCkAgO4X9QNhrkV3YfE5XggGri06H
XREmy5bnP3QKjiACTlGOZoEzrxo+p6rd3FmtYu0zgQsrYYzd86zYC3OCMssvcEfOPGCoHzhVUsFs
BX7Z8QOuw7LWadQLD5Nt414b08gv1aa9jjSZ2YFG9/n5Az4h5PMx09FZSAbZB7EF2lxwjCo5JluQ
xeNLT8uV8S3fFfvwavmbX48EYBYXnu+ZT43r8duQKqLQx7rp+AdWaTn0al/Wnv/98PTn6XDYu4F3
Nbr+l9G9UKk+DoTHVfHoWlvRM9msODOs17rZvey40H6///t88+XCZU5r1PFVNsWD6VKxWlPU3iTe
poq5gXOpXfvoQ05/CIp5uFWwsLcNeIVvkuAAUXvY8X6dbhti44cr4ybfTR48CA8rwj00iQMT6shf
HqWd8/75KjmtMCttFFc4iOmIdLXNAQBEoUUjXSeeDn7mTuFgHxw1qXdtt9j/+WlyKQcJGgsEMtw2
XbnGiwn6HlbRc6NGb4JNnt3b+a98fnYVmT3asBG7rS5pm1WoNgXDxblNKPhJ/tJEpfGE3xGDuAxP
58+f3SllctW54HzBVQgiMOR1/fxDe13McdJnMiU9ziL99QTNg1Q5UPgG7gQJGZocfc+xdPFTBA+7
tFTj3k/U2vzf3IL/k7B67hXi+GWpsNJWseP2LmqJKsuLBCdWuoAp2UjOVPnqtLF8oRc5/R5oRdCw
IQ5G9MKmdPx710zgysSj2UuxHzrAwl0Q7i3apcJ12rtjuca5lIuRvALl8PgyMFRsdbAEHtfE5lme
GNTqy5jgw8qIDbTM1Sa1CNR+bl+rLosUGJWF/J7Usv1cFHX8HEe6esusYoHSaVj4Ucf5SqswmAl1
bh2Ozi6qmq67cNdn3gIwIYca1PdoHLfPRqSMfmDRpF6dGwYBaqOMd2g3H5q06S+su7VwH9cMrB54
REz+Vkbm9oX3siOUmbkIk+ahuA1NIjdijVBRTvjp13b1y2VaP4kLy+zMy1dMcump8Kq1yleO34qy
6E4KXyv1KjQdB8yvamSadXFhiZ37plSkDSgqqBRsJ5vVnChQvRjEZV5aksmMSzcRXl6kNyltVmEK
/NLVOlaDUIsKBFTVAiXZTvPhBgMr+ZKZ7pl3ulrSmrSOjqayex//ZHJYhfJBfab/TX1bBQWFajnv
bRXL9M9ryZmnS8zF+kYpxPy1WfPNpBI4kJBkaBikGsDvUwNzRL7++VXObDe8wlVioUIVoeJvurzI
GQoonXC6irlpfSGZ2Y8ZpKp1C4hFB8D4JOiWvA4mCZP9koAKf0AmhB4Dh02GhERm2GK66+CqezVE
KlIlREQwUh7Bj2yd2u+Klkiqfo07JaHAJ/j9Ultz5p1wRGYLAc2j1dgqHInHiicFQ0JPFZa1K1vY
hbCgbpjr/XdGPKRw7GFh11ic9/jQjl8/st2B9DeL8q7hi4owHBIWsuX6QeK8+yUd9OigLnH7JWsX
8wB/n4kiMcj3F17ZmZUBNd0ysZiFnW592Ir9s8nUJh5mkQ3qi0MqYZIzHNo7AwtkwK9Q1L5kx3/b
KdbgoGXyXlLH5AuFSP892ROxDiwB/kYCgqgK5MBVrh/aBT2oAs2k2YeDxqYP/4O4BcliiJzmeRIM
8srlK5r0dZqV8sIKPFO7PsQFyG0R4eAJcvxMuxLalDYRpy21WvKViYb9nGQweQrOuIwvM+nFYP56
ofU+s2ZWpTKqwtVry9nae+dVB8d4ZJ/G8gOKRq+kt6JvIM3ZsXzhUgiy+AWb6mwCioClfhDlt2Ag
Q+YsLuIUX4YGLo1rKIOERWIMijykOdQyeaiYnQskiZgkFFn2kmQ4+smR1nwpY+FABdD82eml27Yv
Ez7UpJBDv1QW0mZNdCiMtXIYnD1OeUQpp2Mu9kiBFd2Tw0ozriPMaH6oWaX8qM1F+1kBxhUB/pvq
/QClXQKnN0zkxyGzRbRfosBGRKlkBlrqGP1okqVMUI7jTOdaxO89drGC7arSO/k9Glfzm5SV1k2V
1QZU6VCe7olfBvUc7Ea5hw8edT6RIoTMWF1T/+nNvqqIhVQrGNWzJVqovFKduzVmui99ZyhvQzTV
3zQg3GbVytbzk4RPYLhTqfu9bxW4/HZjzfCRSpZeO048MyNhtPuUy5GJD7AjabjBxWM7uGA/kvFQ
ZXiWBJHeEUs6GBGUEvDta+ZwTFubaG7uYs7TjQ/npg79mRBDvib85hzMAGTuej10kg1Hl2rtirCA
x0ciXtF6aPtX73SnBLg0VHKn0IMVc4gDiZU82JFhENM4C6lwHTHO9z0RvtquUxL5nZnRSBpBHqWv
bVhEmLDVevuDaATMMFq2uDSwcilOXJOkU7qFciJnlC6vvYUbZUt+vpDq4BZhSYRPL3VqsiPojnEC
i6uG6KzX5C/aU7d0exwU4BBCZl8qn3QJstKdAufOuraHr7i9wKuSAH0af5zS+pAboVXckhqON1bB
AJhIIV38ZjCzEKUt5IRQ4s6M74Y+MasA9n5/lzfOrBKTHa1st0mG/wz71P4TM97i1fLTbq1axkNW
z3uHpTplwoCjOAzwI6dGzomMlSo4C3o96cEsZ/ZvkK4pu27VuVU9fKChZvT1LBGGHE1GgOvm8l5P
UT95nTyMiZ+AjcISKGmy3bhMQIvUCWombAIbAHc0cJWUu1mDWamHWomMsSXmvlYZVwYVVu2/MHAB
XGiqrJTcZVwfdWUqQ7eXkoj0XSVTp3q3IH5scGEUTXMVojGzIV2T1+cxTm6WXWGOOukoZTWYVwuj
C2ZkQqk1Fj6umowxNOIF57jSbpaB7DK/kbP5e0u88XBtqIS4elJm4ljXx7XSoWgycuIZNWXKXeI2
Mdu12hzwq4kJztzPw9QSaAs3o763e+jue6bgZnanitn6Cg/ZUlEbJlZ5WOoBIm/ExzsHaWuPz5FV
RfoVe5RuuUmbjLcV7Pm3ge3qBwGOFQl+bJEQrgpE4j7UT9JIpMjstQenz/DwSiY1QiuRRL+TTi5f
xirj3GIJxahuScOiTLZyz1ohSdeRA3vQscrHFTH8qc9z9yqsjKQ9Frv1p6E9YyI0iGwMSliot6OS
VPL7YDN+cBUZeBvtQOi8Q1kMYe4M6aMBkearRE//FBcjEIU8ZsbKGy1LT7LzBUKF0SnXaV+0WpDJ
ZvR7Rl7/Ff5D9fr5TnsGMCHuB3sGdOCchFGEH+9NcJh0oxdknw9Dm8pPaIuK2hO9olRwWYwQ13Mp
ih9HhtjvUqyZ19KAznnv6FET1MhBUpjWS3Jh+9+6hoI8guAge1wNDzntGJsmpIrJAp2wz4KrIfSv
M7MdKByGbNyYVdlQeQpd/zX2OaHWOWQrGYmUwvpSkxGSSC9rxQ8jludvuploszfP8Zrt9pnXzpnu
BM08o3SG6pwMt/iFoXexUSzgB4gYbC+nNb8vJDn7/flVTjdwRHPry9HYvDEXXO/inx4omSMofngP
EzDUuWpzG2GG1aS7zy9yKvxk3/73KttHDfI7JqRXeoX788k9vHvBly8XLnHph2z677a2+jZaL8EG
6+b+H8hxwZ/BLd3nbJf4SKQutFsfRoPH3cjxb1r7sX+enGlH+Bp0XBAnq2DxO7/28jvtgBWNr/n4
Ed8RzbqXnrKr6Sre4Xm1c/bVLg+UoNoZAeolt7ybr+yg9eULC/t04eAkoYPWqMwc+Oo2jaDSaR2j
BRqcGl1hYDXEuy+ac0mwd+Z5w2ZC9cYSdYBoNq80FXAIY1NaoYS8PRidIe/MdCoeRU0C8Ofv9hRf
xnoSTuLqtopgdwu3RjnxCGASZNGPNQ4dUQsBox7M6udIcvb1MksxmbAcYV8aqY3GK9zBRPD5HZyh
tlgM8h2s7A0ZasdWysoMf7aUAfo8ycppeQvPBA6mEKtYrJxhRMOUTQx42nZotW4zi+63MYV2Hpgd
xxq3nyq9cBHqEbk3iGWleatzScfY1QjHlWXZ52qmFSiRDURqVtNIzZ5owOxg2qs3dlw3qEeavqnF
hSd74udFDWTqZiMHBVmmHm4wPXIqol4WE4rQLENvmnWZdlfib/+7ndvxka66Dr2hUJ2e4/lc/yoF
Cx5Lw1p/luLJ7KByaVOgEZggHQwl659iEwzetRuMCL0SLYR+4UWcATFw0ANSBXlnAm87m3oF1tj0
k8NwI19Hx2rnLM+2VvReQxDcsxhIzsUHVfm1ZEvyPQZS2M3ZQBze58vh3F1wdmWsg6UxuNTWc6iv
ceSJcJQBShkd6QYFUNPAItHCX7lG7+VlTj5/J7wyM92kXqYxKKq6+SGwmv954U5OET1OQxjI6BzC
ICds7RiHHPfADJaVZ7QdRqB1R+45xqw3kapP16lWWwfFbmRChpP5sSPF4isLAhGOkkkPVhmG/ojr
QMDkCityYu12jhKae+Z5+h2e5PKF1baW4E3FBA+nMqFxAJDZ2ikoEjS4EWcyb8g0chRKclugyKCu
nJf8RVfzS4DGuhY212PgzzxKYRdl/L8pUUOPsrEIp9wzQYDwuR7qq6abp6sLr2CtpyeXwS8QOBW3
RWt7LF2aqHDSKMlx3c/BdsJJwN9RIkOCoDoR0w2lUZgf2ZpIxnJyfGfXYPr4Hi2yeaH0nz5he6Uc
Ae6tZtH4YB/vSYuVTzMTwRTKhdN/S5TKDkTeza/GYmjXsDGTrxd++/oIj387B2DG9R/MCjghm00Q
8USltSWAsjU40p9cYOvAdqF8Ibs59Js41+8MQuuQAeiDT0xDeghta/S1HAkoAU+k0C9KPl/hegSi
soTWBWBVXcdI29uDlLimBNLoqdu5u9OX0Ms0QLmytUW44+C96kYySf6bkooRB0XrmL9MrS5VjrVd
+2ggnfhrZkVLkr2B6skfbYigWEBlqDlDDduSBcYqlb9aZWCMSpofEXGNX/Rltn62oylPQY/o+P8x
DoFvTd3itQK3UKeP3+ucto4axWCYIqvgoWphLA13cxVNBBJS3P8mBNg+iX6MXltgW5juraTeOXNb
TRe6njPvGzsntLI08XALtiinUGWBQZYK/g+t4KpDWIXeqtNvmFVcojSd2ZuIdVyZcxAn1j1XPf7R
qpbMqExCfvSSmjt5srtrMgnyZ8PKkmcFtxkSeqHQ79kNejezFfGQa0Z0QzpDfWWV7XCAIVHeZ07n
uMSfVQdJSpcrhYNXdmFAcVqD7ZXEi6srewIFbtNwdTGU0A5XTG/WRvldm0SHZFDubsiH6m4tIcXo
Z4f6QOKefsme+MwHT08E7GxrKh4j2+2wl0OtXbSqQOvSDjOFPE66XQbpKYJxWFkPMSIEWN/p0sF3
tBrn55AO41dHHoQcDDCmbTRrpbiVhE3ePRwGDFnzYYbsakatol2o/6f1GH9IzlwaUzM60209tgjY
XWKKpKdldn4LgEHUm0Ii8+c16dzbAACl/BkGaUfbHdFpOJ73A9ojm+S956ywUNgydvs90bA8dqKZ
OAgTtOuWpeFcMOs5Y7DBrsaIFB8SjMPZfI6XrAmpPZeoGV7oYOFmYAp0I8x08Dq0Vn8hVGGC7FTh
tEN0PD/kDhQgNw215isyBXOfFCL80mRLewkZPndbBmbptHfWCu5vKXuR6rSMMknABiZJdb9A4vNc
LUArVuZoUBfV9KfeGgh7ijWwuC2Vlz6TsykwCts6hE1RI7mLxCX++5laYih8NcxK2D74gI4fljTB
KMtitDhL2i/PBdhLAEJoHDKbZvnzNXHmUpyFcLpc+ZuO8lFq/j2rzYqG4UkomLDhN9HizuCrSZLd
VaN5qen48B093nNg9ZNERaX+GP1vylYc9iJsYr3zpjrX5wekgEXgMHdND7ES1fdovnscMeMacZZU
dUx2WjNEJioc7S1LW7CZqljilwbalOImch8/klQSQWe3+Je+bkkDCr90aa4tK53floosJidrcimw
nEK27u2h08xdx/zpOyQ+5Q0vFfGWo8F8VSTll+rU8iuqOvl7a4prZqD5bhmabAgwOk6wKSkX2Vu6
Rmdb6fIm2hN6LuRdSGf7RThCNmDPy1C3u4blD36aOoufEtMsXCmXHMxt64HZ5SAV8eBOtRP+UUY0
kPssdyZlRzBN0rvr0FVzq7IgoLiS8QUHxi+zxSMGrQPnhfT3moSt2qBdiqafYQgtzKVrXCN0kmF5
M+YJrwNirIeS/zyR2Io7kzEwCsPpb65STvY6/J8Z9aiZv2iRaV46jJ6OWfiE2ItXU1MIVh+wwD9L
CU07EiwdHJTnGR7AsEj/a51xV2eGeoVFSYRscRIXatoZVg7By9BBqSx8KbiBHX8rpI8RCE2ejefM
KOYM6Pa3Blr4R+KsTCDZyTJ9gVgT0QPZYEz0bZ9xb7/PtUL90srOsoOkrx8idFic5OSG5BvQugvN
5xmU74MHaGGabRFRsbWy1IywkHoQdM9CcB9YspP5wJBpUGIZ/D2JrOEe/p+NvINxg0ZH+lDRAt7m
gzntlThE4vf5R6+dbo7EXugkVeCfBrVi+6qyepTVJF61FkZaKT4Q2lD6Np/en36sUSo1jW50QTzJ
2tOM/OZltqtEDWylJKFIoEP4kTUVhjio8RMT3UqCK4pD6ONLnITz4hL/jDxXRhx4pykDHiphTQyX
rxjYZ6Bv5tzJdFMbDV9v+sS5QotvmR6K0znx7MTRfhMmh4JzybL0oZ3N8Jfoyr7fRY45P+i62lyX
SRzrHOY06U/XwSy/0DqcWceAchAfObBgzbUdwaIaibByaYSnL1LvEzTT/QaDVciIigidY7bGECtO
L3QAJ3WYWEV4NIwKLd4I5+fjZRyKBAI2FiNem0vFIbRScY0Aj+6lti51qqftIxdgULhOJzkBUvU3
19IaxigUFwLi8IgKwklqfjOoUF6SME6/S3pP/2hE2M7j2TY+I00i0AKo1biL1UX53arKX7Ml3raY
teXFaKz5T2yK7gsTgeXt83V6CkSD7tIWAWqszT0sxuM7penvLHLrak8jwtDaL1HXjMRnEOqx05Vm
Tu6UFIczv1bqErOCdiE0KlSnkakmXRswH56Oi1cB6c9unyZ99VAMtXbpKHWyXixOdxxvZWUlmrGN
Ht9kyRrk7WmomWc9+zEBT/2djQIRlEPw/JtlLPjyWpM5/4rqNH0dFhkvIzTadDgYDNkEjino8bzc
yht0R8pYRAd5qCF7jz3OiQcMKencnfVMpjvd8AAnHyciOjQLaYpeo8/CQSYbfHyOiI9QSbavEcdA
8tw7WrXoF5bpKV5tgTdC2ePV8zogyxz/WN3qSmvMJtT3Q6EfhlRh2qI1+s6OrQGQJSepL2uHoCcd
14t7pgcOItmgJd7h/3UnUML4QFe4eUv97Ng/tbxku4n74t1mAOqqhtjHqnQdJZGyV4dpB5HnYM3l
6DdLwSwtv1QpPur2UUezPg2aWrJ/4BUzgD9+GiHlqhLWeg+qGO9H2OUMSXvVfDcj3Q5dEZE1CWWE
/sGSGTNFWMCMskIeC0yHx5VS4ou4XA5Ev1lXIorlO4coTT/s5fi2HY1+l5Rhg2kOaYR5AzA0h+B5
jNFkRPoZEGqltzvoPVFQNC2SedE1O7vE7aCSO2zLK1u9sdu2e/38ozytVPxQoF6kESv37GOv+2eb
T1OkW8Ix6GlIun7B9XUIuqq3dvksN0///VKcblloqoajlbF+ef9cCqearO0SdCS9PjJlzs1pV3eo
vBELVlefX0o7AUQsjl5ALitwyS/72DL/uVZnSXPUQJwjqmHBurYhIC2Kw3IfRe3sK7ja+lXllEy8
sFNyB5AcH3n2RBQQH+aorIZg0jS7CAtkFKWy+V2u8/6wVDkC8bFq3lQNVSWpC41vR4r+WMSF9ADi
rTxGtMseuZP1FYnj0W7Kip4hbV/KB82cG5LDy/C2mav6EmfkBJtjcrBub2vfBDd8ezRXZsw3AQgL
L7Nm848clzn5pkUqPWYhHJIdZMxB2ueT6NETg5wlV8D1oAnCSox0z2ECATDmf2seGn/0aur6KHaV
0jBqfxp1+apWyND0m9FiAlFBT3xVu1r79fk7Oy28bGIKmY60nfTGW3Y78t52iYkhZSw3JPdKH04P
dW+NB2dRMzipDtDIklyqO+snffzJrxfFvAA5LxypbXcwSiF2deQ4wb8du0dOcBw9IJmsTAjxOJFi
6BF5urzonV1f4DKfdpG8Mktfp8V0u+iWN+enpMLiEAythAqRVVeEIShXdUtPjwSWJijM9Iproyl1
JwnLwXl1rRnlGBOLXmkRi6bSJbT/BLb4mD6xPbOSQOC251RNx2dyzHHNNBKu1TDm38MckC98mud+
NzVgjVw3Gd2BkB+XAVIusqwYEFpWc2vf4loffZ3VJvdQg8UHNPSGH2aFfl/hRPY461A0sV2Zbs12
EDu8meb3z1fdmfrHfTDYwyeWKd/WfL9fknHE+azwlKRP3820wAw7MsPvcuTQqHx+rdNxyspK/edi
m1aNwNuBtcZXGjnhFMSJeY04ZweoOuJqIkqQ4uSdN4wXko3hQpHvL1x/XVKb1U7zxQ1ozFIcwlOO
H72WZ5BR8WrxmjktnlOjoQvBtAXKOdtMvaTj28y484Folz5QRK3vl6RscZUq1BcxGvOFVuvMeqNk
wXnn4LKuuA2IJLVDo5RaXHqZArclMiXjysCr/tJ6O3cZDIAdOk8Olmj2j3+0pS+xGg8O9AdOj6QY
2eJJndX2WzxCieRjsqv+UBVFuUcOqiWuZnNH0yiL2BValvNndbaIrJSjFGy2yJvg85dy5vY+dkMU
AOtsZUtMiHsKU2nxTiIDsK7Dt/TGzBrj8PlVzixzkGyMmTEaV/mHzd6LOGi29ISIntnGLWkZEuLs
8hT+t8nW9/mlzv0g+kkOPvrqzb89jRI3y7DVoYyQReDc6DjNRVjClMvz55dRzpTu/x2U6zhBskWt
9/HPFm9ESV06Oo49E3Ehzxj+FimuV6ltAtXQG87xaKRXxM3Pwy6ulhi99xCPlkswoUUOVzw8a86U
lHsMsvo4kPq6SdwlIgvZhcUzYEbbLYUF67IGvf38zs89IBh/EH4gIWsnSl3SKXBp4//uVQtcWVvo
zg0+NJfSvc68cWBQsGHUBGjGtszzKq5Uu0sAO1MlKnF8k0WgSTrpxiQUKxe+ZOXMxTBbBg/hEwEO
3s6fWgN7n5ghOvSdkePCeqYpWqV8KAtsS/NKwQlw0RbfLivrTtVIcsyqUvLCSHceGCtKPinOtMet
032ZoH9dQADO3R2iRMo7PgUaqOhmp1VqmAvI20q8P9uwdxnAyX/UJTJ/0ssr9t0cyiRPp0g37+tU
06ugy8vhydRshpwWn0qIXZNcCNe2JtokTWXNuW0jK5L7n9eFrdIfrqkemJdvjx9VlAAfwp3wADLa
Q6+iRV60S5v8KUbOlIlcH5t6iEM2EVbHn41eIcQtp771SrnF8H+YMMKtl95XCSWEWZskvoVx131a
ifi+whsXV2lnid+xxn1bFEnzoT/Vl0r0mW7dcciBRcPL2uH0fXxP2KK2UFp1XJIqa/xS6x2+AXKT
/cW4ednpI/HzhEUF5HH/6ThvB/rk1PtRAW/+/AV8UMeP90cmWzqdiQWuzc1stgqMQMsGv9rGM+1a
dyE7G3stYcqL6VAZmI2S3XZY7f/U61x2BzuNX9NhniHGj78zW/2ijljyID1fAzHJIqw6UyVEfhj8
iWNb0OmTSuQpcfCf3/Rp28xQGo8atL3Q23Rjs7gxuHWMuuRVShKM2E5U9h0uqg5x8xMpSQjz9lI+
2hcGQKclDDoIX8fHgwJz2jQS4xittsd9A0gidwxoDf0eSpJ+4YM4RYNJAkZMzE6CaEGlRT9eF12U
DHY2CNgEoZP/rDtNfaoge32z61G/x9QRHw5s3pwfphnjIwvyoioewYCA6CoeLa9m3MU/BRYH9w3e
UZB2xYQ/ImFJ1tvn7+B0K4KYgtrMhF/IuG/7DqxqbuqxrKHG5FrrpzKWLjlCsh2ELe3rWArtu9Ul
uDDHcCw/v/KpZBZKE7pBB+IY4UrMR48fUQP7okkNLq0PUK7ZWprUzxV9+YbCKCrY39XiZ62n86Mi
RdPbjNEdBOLeVPIAn0ctAMnWjKvJqNUnNZezRxt3HmSAbHvXbZhmf/IsZBdEQMXs4/M7P90y1q0P
phnnVZlOYXMMyJHdQWkB1FckeaQHjuL7qAP36G0slP77pUiyA/xFF8Vhb/OMBoPWHvIq5QWLoQDj
RMet7XRwZxxtL/yq9a43FYSqiqyIySjvw1w/nH+aElWY86RXzC+6/n+oO6/kupF0z2+lo95RA28i
bvcDjqf3Mi8ISlTBAwmbAHYza5mN3V9Kut06hwpyKuZpOqpLRZE8ABJpPvM3dgHWdDHvCpbkl8Uy
4zMt0Gf0f9G/JvDKCu2j4I2+s4f9ZliZEcR4KvhyuYnjG0DKq0DoUEfCwmibTdyNwbqyqzwM7DF+
J6Z8DRb0EPDgQiowRuzBPQkq/SoD8INs9woX1spfCRDa36oW5qEyXO37MJ8sMmv0rpdgO3mRIzce
+9OyF4WLoL6mIYAZEpXiees2gYayLR22lVv6SbxCDa81DzHmhwhtx0OzCWKzidZaIKPPwkU8OxxB
2gcYJJBGvJOm/WZHpX1MTx1YMhzjU4KRaAJAFWUkVvnkJE8YUQ7nFqfGhYNd4R1gE31dLll2+/Yc
/c2OipcQIFZiWvptpyJpfkzND40jgfJmHW0EdcrQyqT+9wO17woNCkkHJQ0vkePpMRmDzDsjgI+e
ziaMhtm9dacFej/UlSVMadweENV0DoEtmjOhOw2TNks3CMHbQJoQTxEEWeGcdtHOkCbF6bdH4Teh
GiaGdMoNphb1mNP1o+GFMeM50K7MxNdHJJrdYI3DghOgJWIswSpLJPj/BCtaHYsLy9sOxtAsSNo1
RYHQZ+TFYdUV3udEL/PrNOoGdCOH4p2aqTrdjhe5DQCONhZ9DItO3mmYUNj0uIQOHQkThs9ukUCj
qG17PbuozoZ94Sa7d4bFen1FUmUT2Rj2MZooJ+ctmzDWRRqmp2XdWBuUl1xUycFbdLOVf4IlhvOo
iFp/Y2R2c+YUk9y2HSaN42TFd+Be3XP61e9i4l7vdVC/WCjUcFxaXafLv9QqA91hEwkTBLEEbErf
+5qLJPsUseC/BbKci63mKc142aB5iYIS+uyEeMNwT0mrrLdR5OOgUNBvgT2KauUHre2tFzDdnb32
u8XQV9MCwtigQfH1nQF9HXHSlGODJN6mIsPrPF4HsgHBp7e6hnTdiOXI2BV0omZnOpg0NDe2NdtQ
HROEuFpXXjWB1zvrURfWC4LI7vbte3m9YzuWC0CEUjXAPYqfx7ciEOQlJkeKsovFs6cFxnkwWF8h
E/XvVBxfbzFcCEAqZy0oM/CuxxfSEi8tmWRcqJXRyjDyjC4sfY23H+d3V1E5jA1Mi57rKYvdKPJ+
zlOukk0um0mN8HOMRuc7e/TrQWOrZObBRVQ79Ckf0xxrxDtcI1+lSd2uFExxiw5mfNaZzsvffR4a
6i4NLoZGdS5ORq0hj1bS81jI5lV1TiGRmj846M3bV/nNxke3kTBXBQ5E874a1l8Chx7rL8toIji6
Mg8uUzHJbzHl6nXbIWMjmZof4qLPQni6uBoPy7gqjGFco71KDF61tEXROTwv4hRd+Hzw3jnpX482
iYVBjEuiQeZ4aiHGZm1EUVFASLWblygvTKThOusu8/P+8zvj8HphqtIIBy+NQIcVerIwLXQY2Uhy
pk8KvNBoFyMPM8PszkCEZhuZTUGoE7K6KzCo5jpyk+5h6Nr4icDW/NtiFSgxKB6XD8ZYYexO3klW
UU6QNJI49ABG2PoyHVwzzvfvPPLr3k2Amg8oKlUZhgN18sixNsxR3mAfVplt/hgQCoSpT/8G4WXg
LbaeUbFAMj/vx+HFItlco54zfnn7Jl6/YeDS5Fn8D6Y60n/H0w9qMyRITkpIEG66TWbSRoodAxr9
zXuj+psKhFL3wcmYSBwf2lOaCz5/7LllX6z8pMYOyKkLVXpLi944xx+lQqo3cZy/inrx0pACl305
z0QFqwhzqyG0O1RQgESNNEqWzs+8dzaW390djqYEfugLUgY4VQdYCon4m1WUILV8VC1HFOp2Jnzg
hx5+/oPsyvYs00c9XcUW9BzQMvEOle47v/LhlcykFRi3LDiTvv1+1PgfhxyUC1kUpgJ4Iyl08n4w
nigSrc/LVTcNBbA3uzy4iHH/3aNIYRRhyVCYJKUEiXU8C4wp6/W6GKoVHSvtiyjS+pxW+wIcwNHf
Kcq9eiAuRePUR1DY5nqnkwAlUltUQJBWgcT+kFQ03pHO/+1aNCK9DnwmznoomXxx/EBVpCHyKZFy
h7Yg9mCfUO5ufW/99st5FQhRoqd4RQmLFQz89GQBp4W3TKgO16vCr6bHJk+tRwt12CfP6vQD4Gg3
jF293U+Is6P5t9R//61RRlbumaxhnZs4fsg0GoO6csm0QLSo4mtQ7YQ/YBBTY+T09pO+So14X75C
HCuogFrCx5cCg1YmWoeIiWnW6H+VYWUaWFSdJQToVv+uj99vJomPByfidWxNaJGdzMcOcZpAjGTL
JdzykEigWruY1x4aV/q0RRd3bebZuENx0FpZPlY9DjYadHDASxi0jUMOz3SDWvd49/Yw0BPgQY/W
o9KwUcKgoAzoXJ0eU77k9PEbzEooIWBnIQd0mVd60+pgZypTBisnn7C2mEorvuYGsNibAaQ/Fy1F
PPxcLfsljaXZ7hInls9Lb83n9L6HXYP0irkqUdEB6V9WnH2xcGaUCmjcLwCMgqXnlChK0MuxMdyB
2XD7syjqYygejd6UV/iekZdQwMUWLDHm9iGJkFhe2bG0kWnuJWLIXivn8oxIFGhpxU68gjtOzVKP
Nfyke4mfzabq7TxdJ4z1VacFUBEXwA3nA3pYKPNXif+tTOZx74qp0HBhyhY0+sHCwu0e3faKbpef
IXwtcV4M2sFKVkAQtOfMS+V5kAAPhLafWkzUOMb5e5Ce9rlGSPtD7EUmjn3t/HHwOuslzmrts9BT
p4Lq7iR1OJi5F3AgDNoVRr8aBvG2FIhKEyo1F6PSMFqLsUeKkU5qGq2xQumyddaxCg6LnqS7yUZb
aVfGbrLgvyIQ6/NrgTQBDnf6WuvM4HOJDQIPCLXto8C71w71QcdlS5vhnF33ic1uZSClDZSwnPBr
GorZdTeD02CCVWQL0qtIjPKaJiqE2Zautfg0lnVposXeLciw9dn0ANrYtNfepLePbSXLaj0EPT4q
IIZbL6yBzzdrqEb0RhxjRpeqCzyUVOQshqcF88UHRNppZGWi6attwSyJgTGKqd4EODzWZ4tAlQo5
1aqkcTFwwmGdwLpaj4jljiGzzHXW2JTSAMTeCPutqRIIB5JMm9PaVeS6de4txUu2dBOrm5KpGcYT
ljuWAVYmjAMH+yOwX8PTEJSLjvz0SLhJdToHIz3J+oXC6DDdB/rQPOWIjIFIBL/FDCEpvaCToBur
3ugAgqdEUglQLmu8qbAzBiVeTmgqIHIee+AQE+xmcNFD8oL1lIRxJL1H5EiyemUlgX8llna8sBhN
YzV4FNiwHbHltFlgZGLp2ywS9HuhvBOYiJ5CCub+Zq5rZwqHrmEvfnsreL1FcWISM7H7K+TNafAW
LVPWZjn11yBGzl/Xe86aADOKt6/yuhIOBYksBOCUj/wkicjxxmsKz0vNWnm9yBR13ynJ71GX6Ffw
VJstnRznihpBcGtMForVlQNRxtT6BBlm4dx4RpE9TkODXRJluuDBKgI3pL4m37nJ10MBco5UGgYG
5ErKI8f3COZqAf9go42sC/+6rorpvuv04J2rvA7Q2Hp9DjyyBFed7SenLTUXs9STrFxpsthkctlG
doCLs/7gxM7Wq5wnYE8Xmb8gUIXf64z7JdIt+nVbju8U017FzEhtQX2AJEZ3laT65HQyTOH30oRl
FVlz9CXAnWJd1Ut33rjR/E56+HpokbOjLuajVsX5G5w0QqTdyIJQWFkoCG8nrCL6S3Teex4Kv7mK
obI80gDYqyAFjl+gHcyO1+HEgpNnn2+lHdsPadrF75QhfjNshGPUIGgeAdA77dujk4thhKBg1EZj
jmlIu2xxWlNS+N47yeRvnoelQssXcCM6sadCjq0F7MDDSXzl+IQKeerN20gAIX5nbZqvYgGqA4q2
AH7IoQ9zMiEHp0u6LMV4Hv32FtumihLSatHzxd8MURWJsG5YfQjHIB4eatksPzSWK+vV5MhMOTU3
w2GwhmJ8Z6H85unJFeiqEjhRXjrVLe6SprCRykcDpa3cDaRJf5MbCBO9/fSvY18+n5yV8kjg0PJQ
g/NL3cIGb7EMBVUIo4G+uAIvlGyZpGz4aWrTOHXmR1kIVKWwgQ1LGnSHt6//m6ek+Ogr0Q2iUuA9
x9fPzabDnJOCsVcYWMoFg7zSi8J45x3/Zs7SmqcsT/mMBOkUnewMuTvKzBDK7qZFMwcUHmSJZl9E
dvXOgL4GiSniPtVe+g8KlXYK5cTDtsAquSWbyObukOAb85Qtwfw4pE6yN3FDuBkGI7+NozhF3N10
PwydlWXvTJ7vaMvjAJe7sNjQAUwEcGBP3mtCa0qPUtA1Llpj6dkcLfrHJB/6LyAaUwBskOi7UDay
8s9RCbOeDNlkydnopnOxKv3evo/o1TwaeY35X5XDLyhMcFZz703JpkDw9CvkbuCmJgXe8yKYRbdd
Fqm/5L2cLFRwYgr5GH2Uf/mRbM11HdeJFqb24j6+PX1ev1gk1miJEMSjkc15cjx9+sydhAF0aIUe
cLYmw7DRLMzMjxAu/Xcu9Tp3UgVem64mtBZAliddA4fyMWQg1KNny0rNs1Y3Fz8UWW1f+Ratsz3F
CAFuXDpILLz9kL+5sqrQQ4KhYkiP+OTKbtvMSLhgKzSZsn+qMixIsIPvtpbXWJ/NJJ+2dtTkT29f
VJ32xxOIvQeaB++R2vYrdB+mJB0zCE1Zf+mAk0bScT4g8eVcdlG6cHbn77GTX8vmKboNGx2vkRZJ
cNrmzUkr9MKGapHnRnNf+gsGyQbsT2vbxP5gHebYilsc2iztLjEDpNz9XBT3XlANmJH1RXKTyoiE
ohYaMl8FYngPXl/aa2gXZrOaWsR4DzSbmq91V7V3Cds5jUAnST/h1RSgl4qzyU0HHxoLyoreFUZY
2hBag5YVGxHXeX4xRbmrhVhBNnCoBoGBS+NrpbF2bYA1azId+y/Nm7tqn+EFbYdsqMjwNi3ShumS
zx9brfUShdKMhv0Ucy6HFTvVe2SyVwsC/XaWOy1IkDhkF+r7v+znrYMhKdaFuJItXXdBnWyAyoB5
sg2LYf32DFHhxNEMoVzxPZiBFsTqO+2zxnCxfD0dB+rZXnGZm1DqlGpXi2lp3O8V8gp6hWdeRXWO
WuDb1351bHBtZR/Csqdayv+PHxNCmAa4ZEFPhUbJGViEZsUvWD8Op/91JKzc/eu/+PprLZCEjpP+
5Mt/XYtv1X3ffvvWXz6L/1K/+u8fPf7Ff12mX/EOrf/qT3/q6Jf4/J/XXz/3z0dfkJen/Xw7fGvn
u2/dUPTfLxB/q9VP/t9+8x/fvn/Kwyy+/fMPjDaqXn1anNbVHz+/dXj55x8KpvpvkS/18T+/d/Vc
8muruuNv7tKvz6e/8+256//5h+abf9LbJTShsaLaqIq/Ib/9+Jb3J4EUS5gIHyYW868i7U7++Ydh
/MkveJZqDjMz4ab+8Y+uHtS3nD95iYiCQvrgfCYZ++N/nvzmx4T78VIYiZ9f/6Mayps6rfqOz1V7
/n/mJawR9knq/bSfFREVIt/x3NDwY9CLOSACRuWPao0+9htZF+2Z1pd0wAP8rpXkh3nVEnPiweYm
kHqQ4rTKrP6St5349MvY/e6G1P786w0R2dN8UFgZpSjAoj6+IdC0rp2PvreZycYfks63DtCag3Vi
CHlDCSfdce4GF7WJNEMz4+hSod17i/Hk8vD2nQDVOLkVVWNUtBp8zxSM8NRzw62bgsCyNzd94ICk
9EstxGywPlRUK86JjV+SltMFwNsUr3x3NnbTVHfnPlZ/CIZE+sVCt/PGiRqAyEQNH80IiF3TTuV2
wc5nxkdqOyR9X6zTsgwue6jRWxA1lAYwZmmc/mtkdvGmLsbhAu8S/zJqS0CK3ayfUTwnGbYQfg3r
Nm1vumHS7rykrq5MZcEYDAKqN0BQHBUD1/zLIgfZUbijZebk1SVxGAatQ3Fey77bSR2vlFQrh520
7K9ljzLHWOefuRFrr+FY/zJiC4agP5kEjrPWiljlzi6Kc5wU7SeqK802tcrpOTfsZDslVwUulKtG
t756Wg7BQL+SiXiUY+9tG3bHlVmloGGT4qOfiRb8rJEQ2vVJ6E0MMDLdDrqJsRXqECQ3smu7y6Vx
FuxpUVfIE6d7pM5GGyKougMdMmjihWEdgnmZMESxZ4sCrRLpyRFpJP346vdjunHE5A7hnH0tG38S
9Cw0/ToaNHkrjUxj/FBdWUJTn79VC+hdSbINhX3MzRVwYg4GTM5b+7lADLc4g/x6oRnwhPdtYKxy
uVxARMfCS9NX2vgkHP2j6/H6RAxUp0w6PLXd8os2t2dWl/yFwM/nukn6TV5YeH3Se9jHvUJWiro9
z0At7OfBRz0MAU7a1NmarnYTBrU8iBlulo+QzWVlW/0OF2ARjkj0h44jz/UsSB5NXNNXud1r62wp
+vW4GCvENb9kQbTtJkM/JKZTrtNea7CFNIsHL6C/h+LWRVIkYq+J+SWjTrgBy2wr6dF2Z2pSX7Vu
8s3IxB5r7I858ITQzKJ+L0Quwy7P+n2UO/fxVNOjKpq9p+lOuODbuyqkd20ttQkPjJD3oPc6MlWT
uIuG1pShbmEuW7f6jSjmedoOfoS4vOXauLPH816FFo+KX4xauuZfLEKHstAQQZ1FqY4bvUvMgW91
hVnp7Ilzo+1cSmrVeAGTp1UzucXuU3i5g6KBKbRiDTR7UVUEmZzX7CaYCfhyXVUiRhJ1mJ9TXc9v
tcbdaY6ag/CPNO+SEqplbKSXu9G5i65Eco2KKaK+aelqbhp2qAqhCCfnYKI/TDdV6bhNxi2mftOy
byno1lvPwYYKxQJRQF/y82sZbScKtB+rpT44Wfmgp8JZ92OcrrCQxUy7L6IwV5W8xVl0fhQ4omVL
525G4GWF8XG1Nakpl8iftgLLPfO54Kh/ZsPLb1onKeoQ1KJ+GIFAJas4n53PJUAxaHHecIuhoP6A
k3t1aaHQO4RR5DUvWh3RQjfzZqv8AlCkncew1UVy2RuSMG2azL0n8WnK8GY8RFGKhkzR40QvCyic
zpSkez/Ilg9zycKSk949zqkb7Pxg3JtGJ/dIant/5T3Hx1o3ZPcJgkFznyAyh2E2Dddz2Qr8Rxdh
yKsgG5PdSDeLtrctRqRrkdGq8D3eTY01rpyZidaaLd4AvjvldxUzjD2N6XpTTk7/lOQdqkzLmKSA
fx0tOyBQE+VPSyBd/yFDydnfTYaPNUdIT68V3xa/maKwmjMjukptO9sGQTdzaRKjDcRKvWB/ImYH
dBvgRl717pNX68ZD5IHLwzr7GhOV6sZ3JMFsG2do3ua28XE2lw0wNluu2qodvmL0NZBweNYhs2Dv
ygxBX9vox12NA6DFiYUrfUYxZJMNHVYMemofyITSXV4NWclsn+ptA1/qbFAG4tgpDsZDEdU4MDYj
qsnwGWIHqmY7TTexE3+2piioVu3s4ywxK7Zl7hWPvj8CrcBs17QwiM+yr7Pn3MM3cD3KMv50Uznt
dMOUmW68PkE0ohaJCJsq0dpN1wnjAeqO8aDhq34T+IVzQGEF/9yRDQNWUA8QLR/uE7+Veyol5X08
l8W96Wo3rHd5SBj/y8Ee5koJXreXsePFm7TTDMoImlxJBNP3aTmUvMQqfnbqgU5FOzLBceO+c13g
4xZk4Qrras+/CDLrgCafDk0pH8UD7QLr0wwFdliViAX296lGTt3TOsCgYszycGh6BAqT2m/10Gpt
cekltvsBQ7cGc1+qGGg0q0JqjMA0rtFO99D0IM2QYEyjO/6r2ck2KSnq5MGFrEV+a1V4Z3qVbg70
bVv3tnITYwgLbMkNxMorfxM3YrmuXDKcZLStneHC6sbk3CrutCremNhcPVKcduK9gx37tcSO/qGc
vYvJHq0tk1A/zKlfs/RRfg4KI2K9wLdFQEYOwwM2n/lNnLXLLYQBC79qS9+VbrFclIbQnpBXAHAL
BkSL7J4VHDlnhlwkYt5586lYGn89I2/+yexrudKHLNhjsgp2Jk+qh67Nmk9xo7uXSamLm9kv8IfT
2mAL73vYsS1j7Wew7mLfd7czx0aKG6g1mvSBUPiYjQEpycxi10qzj60b5HdDQkxY65JS0dJG50vu
9/e6mePx6Q46LQ1RaNYhqQflDJgNtMkSzEVDkMviU9BN/kUkmwe9ysRzag/Mw4m+F4vBf85njHUo
IdbJzUhNpVhTc262E4rb+1km8aNrVEht5MADb622GWS4FHP5AUNJI1m5RemcOQnKHWOE6jkyBjVn
v9v77drtFlaTPybtmUMfs19bndW99FMcKyHvTeO1+dbWsuimXWx/K4XTgR6zqttAL8QlPhHmC46u
mr7+vgbNpWCyJBUC8J2tmnd9spDRpvo5iSsWGDAG9iZwzZXVGNN6TsbibEoD8en7BhHjJXqRYcH9
CRyGvy76ILoSRlNaRHA6Kw2ccXqYDS2xV8yseoOCvO7SdrT1+GyR1mBf6nVhPrR96a+7MTUfiqGz
8YVnZKdgHWS+1d9HTdG/pOPIVuBiNrvj5Uw3y0QH9zERs9sRiSSejY6Jy1rDIyRZl37LhEctctp1
ZURU59Ixu/l+LDdmhzEMFIXgryqJg4ug9ruXiq4HRGsrto2HPNMZW4NiwRji8WkoW0ED8VOU1CIo
cl2RodMVx/NN2+EfLnxDfqTl4KO3Ekc3SemWAcJzBPeO1YtPSEB0l2Crx35lN/Z08/0viTSYkJlj
8W83osjEapHiUxI47Yi/tOOjeZzRmVtRfmZ/CxqihWQS7ldkl/O/XCu3D1NR8Wu2C8jXL+Mp3sjJ
mG50zRWf/HwWHzupMT8DLwMpbPQu33Jpbs7LqN+g8hjvxNRw8bRAgqYfmsAIu4xz6L4cS3ne1uPS
bdDiQRpjHvhb3x7imyBrgXqr4cdQJLgGVfcjVfmZ+v7Mmk5y7ZMv//VQl/xzmk0fZeD/P+XcSuXy
jZz7uXp++T//+9eEW/3Cz4TbMf8ka6OBRH+HajltkX8n3LTr/p1j+9afaAeo9loAwAOpsv/k2Lbx
J109+jXU9NQ3nP+XHBvcMOwhLsOpjyMleq7HKa2GWiVZX5XsK5rbvn1IOFnc+CyItCiQ6y5yBs/f
LabdUqcMlyHpoK7aKZVTN3T7cmzNi3xIreZLr5eUl6/FTH9D3Pwyfr/Ju7/3Ln7Juy2TkQALhnEi
ENPX1Kp5KIA+i9HasZ5RzFnNgeY2X6YKKTAyojbLJGBEUihQEMNiiwSLtWhC5/F+6kchxK4uJoyF
Q7NsB+2+rVMF4NbrBDBUiOa6aZUbe0SdyEO5vyzAr0PQ1YC/DQ45NFE0/TELXEedyYaj0+qc/NIp
Zj7q7cf83lD4z2PSuoS/BbcK5KFPIZyW6vG78MWia/Du4ntIlMsyf+mSpErs9dgRpfaPJTVG6rde
AzCVsijRl6husjhhAwP1EItObkdAMoQ3vYkIVrcqcbCW9sGONWRSdj3dgey56PO6S6GTy17U18Fo
t7G5t3RhBN1BtmhQlJdWHOU+kIHF0wrz1jUXP72HLmNzGSfXZrHcR9Vgd9uoHczWuGLsfbLGjAyU
r+IxmfJ09fO2iAoDtN3tzGitYl1oGhvvvT9jcpavpmZo6mJtVF2mz2FbBR2wDkoDEVDCTbb4C+wV
LaWjHr3TLXaPqzioJ9Ma9wzaR7RU6I6fqoaVlA8FFdv4g+EiXQoFaelGV99wfvoeHHik+GNIMYOM
mi/ahCaKDbbZLCrSfAEt82lM6RlCS3ZSnyHpSyOqQM/0ZlTVRF2TzObDqPVxQCBOm6G0Q0yifSZt
7mN0Ze7dMu94A3BCGw8HlaKUlljRZqn1KSwg2DDF4FYU3FcM7pr7ijVpJsGuizPLxb2gKSNzPCun
SOT1huKQ7t1aiBsxefPZGL2Xts6N+hFTanV3laarD3RblO/M/ZTEIwuGWKPgxx2HGq+517o88u41
K/e6bu01Ua8b51CEKQXv8kirbWerMLOivIwrkYmXFgmbQW6XXtaTt87sIfJYNkgd8/lNk2rjeOFz
ijEIpFkRX9lZnamVBQyFx26EoXMLbdNMttJBSQ1iP2Ixdf/pgGVtECaZ6TRf3l5a7Le/FO7UK6cf
AUQBlfrviHtVafy1mJ73jltksn1a2O1i70DvPVrkmZ7JESgO0HIXixgzprovDzUILyY5IE/ZZ3vE
Bh33PaTxccGd23FQq6NuypZLSxjHwePboX/Ym8E0RY8/9zNANzjIrw1XAt/aCHdSQzXKBAu8W80s
hDteTEq4On2nH3UiWaZuhJOI4iKQFnDedAGObwS34zTDKcV79GpqVuXV2LLXZLu2zVPXvkU4Mo3A
TA7Mx4JKVL40GABpzWgwtdLZtyV9/GVQf4xUHSQB2iBw+Lj2oONa2nU5FaP/BaG3Ic4vpzqy8ku/
zA339u2Xe9zg4iFQ86RxoXrsnIv4Dx8/BEwd9iZHzI+TSevTCd2RzhJb+iDrYN4lVke+fhagOluD
pnr70rQo+fBf9my2BKSqADUwtehbwjk/vjjkentIFouQn5LDHD0MY5l7DcBglO7SXWQhMDWeeemo
1oBdtyU+eLoGGbC5xLK4q6wrYS6IWYRJikxSvBlHg4YWAKnaYMuYYi1p+3WbGF4WXNcDbXtn5w5g
h9qVHMkmvZXqKYJkhJPlsQsT4o3BpwjMFnUtVBkyVrFNJRjhDMrEmh1sLU4AFlknMlov29msHbVw
u67gNqnmeXxyYImBfWce24E7KjtfrUoNGV3+iLTJ5eWDQ7D5yXacclB4qYd5jrcCP6HWNoJCM9+j
iao+ZWyA8Y1nep8hP0hZqlMbyyTg445nflXF6vGmSj1zBveGQ73uGn7Nrg2qtl+jtBjkfI7mfySB
b7j4S3xhE60Y4Qpxe25vQR/EFOtISXGucePQEw7AFmM8Kw972hqCNCWW9CpuM4EHYLqrhBeP0a3I
B6C6z/WPDbLw4oaXN6GqPAEWNJQW6caaK8b7Ay5HQNwuisykd0gCZdbZ1IaLxmpgg13Gnh+lnqbu
2rcJ+5lrWTxq9z9DClCN6j6Jy6V2X1Gn5rdgycSwe03UT0pjOxeInCC9OrgF6N1KR89V33CcE1W5
WU+ks/35UbHqOrnXaEuq2TT1cT3dlaXeyU0DxnKMd05aTL35MNSNermp4xpZ8aEfpe/nYe5RVY7O
SLPVPJP9ELjDOcXljj2misyYIX17bXzHYhwvDfhc9PaUxZ+jjK+Pl0biRnq3LH7/VA82jdNVtCzk
PKufex4Vw4khc8dc6QLj5fQ9lqsaFWP9/BEL0FODyVdW9totIqnqsLZqs+Ut9hL07P3YRuhBrIei
hWqzC5AVZlwExFd355RZTKo05Vbr2PeZMTlpnIbYbYraue9rx+yXO52oML7DScuZ3IvGW2bdWELH
FI0imv44QH9Ee7XuxVzgxxeANdT8rn/MdmOcVdyDM7nasx171NAQQil1ZB60s9N02o0waiy4ERfs
xrpPPvw87YzJpDwVaqgXDsGqgZIslZ7tXPE+OB5VSIudLx0I5AhxWNK3VZYMpncRD37bfdUdTbJw
DewbOWMt7M6FttaKHh7wmZPbqExuytJYqmlXokiJQG9uRGo5OsCuANy+/aZPkDKErErJCEUbHSSn
y0588qZFaVvsSU5+77mLXetYro1Qz6hYMjnN1c/QMLLtMqOuPAVFA+TXyBLDObdQMGdXRtiUauPf
PN3QjQg41OiUgUYyXwd6Swp2Jp3T9tHpTaTyNyCD1R+ApKKOppYYHXHH5uvX7Nc9piTya1AEmNft
gJTLRPuKpIJOQBwYExjenUn9q/GhWBfoDW9KvFSyKUTHBFevS83PXOwYgUp36TsovWPMCEkB2A0Q
I0oHA4odqhjHq4hyLJI4FNnvAZGj0IJ4zrTEFKlzYltiawpeTmMd6Iv0UuzaWUd06OHt13sSrXAH
rGNDNYLRNmcxnwYJFEscuTT4kgFq95wPQO4nZ95CkCyZ8rlHBXQO6UX1vGtKZ+rtel5pzdPm794H
BRcHXh4ZIKjI05HIAWyXbtOI+x97I7KUakNm5XPsb3sqULwWZNMCtSBY9YQjPWVEVsnbt3ESbpC4
o2MIrx+MEiJRAImOX0gG9qpNXKvjhXSY4bWIi2IbhyI0LXzT/8vts7LLzzN78rz4ndTl1ZvgwkQ6
EMOYCq/zYJDnbV7ni7hPtNQl+2Oz8DhOxijQ+OPn5mNVA52eg5WM4/wURYZTvCfqSOjMM/6ytYPw
o8fHqkKoziSSPR0DbCXrLocScl8nw8T2Z/1YYIli6vn7ou/Zznc+KEyW288gpixRDB0vkjqCTU9p
FPhPtkUAUm3Z+GMQG6bfCwlJ76gDwRbO92f68cEWgWRChlrMURevZDI5LXl5I1C+fkg1rR6y654m
Uq1tdLpjgXnw7cTO3XOzGlWgISObeoGj+SpwaL251tp1Ydpx2t5BvFWzGBL5kM1nZEjFmIZCiwg6
t1mim9xK+iMd64O2VIGQKyV/+XP7z0Zm35euXVSQg5xsk3UXowP4O9rlhq4ODcNMaSOGqNy4TkAz
oVvqR+whW84Yo1pszvgfJ2Ctt4DyROg0ec/38qoouVm7dki1zpdFpYlb3aAsY3zQHKfIr6qo7o3p
Mioc1PZXPYQbznwKkeQ0F60olzYN+zmK9HSLSRTUpFDauRibtQ03Cs0Nv8DeskcK39XEI+NSc9Iu
qXrZW/LJnFtYHCfhFuofMYtsSxNudLr0XjKv2PBTvrdQxWf06Gir80ogwsutpNRguLHCdxbSQNfH
dnk4B86U8CPmj1RVY3Xxkz9/wWBZM1EqzlySSWI2NcBguWM+mug/JUYsE4OQauxtVUiAcI/F/Z6D
XkVWlSRcIBalsMwf5o8Z1VWuCrR6etacp+BeVaxhOBFb6IaAQJ3VBirGXM6eErNtgT0wVsnWKimj
AnKqShuNwI+TZ+ZzfD4MdYr3o1lkXtRsEDwmHtEBXiz5thvp8P7V0LvkkwkcZ8aIvgC1IkTz80gH
lVCNPcmUFlfMcRT9kBSEF/R9aSwUZdif+iW3RK+HUVKOvnZRLnGbUrWPu7nRaTxqGb7AJfmAOYZm
AMq6u7Vpek7eWRsEKm7DXnvx4j0FuAI8UKiU9W3nSYMnOyIbkXEs/Tdl57UcN9I07StCBLw5Hcuh
FWW4Wp0gSEkLj4ZtNHD1/9MD7BfvUhFS/HuioJaagemursrKzLJ2ZW3mJNmd6h1zPMU9Mn/GDiZF
1jwyX1RF8yd2zILX4wFgPY7Ss1n6GVuzst12yQ5GTClbXWhr6P1kBsPA86ySpvLkIZeO4D5J0xzb
P8yZQ8N4FySdLhS26mZ735af6vSoXtMptGb6U7ZT2UAvR+SOgtngkawp9O8D9y/REz6v5tJqW3sI
mO9LtbZsrcmtRfpxPT9ADADyHO5IPXuTkpxerj+lXLtrFCl1pAgke/v31/DL4QGRimMD1j1CFQxG
3p2lbRaIXHaGfKZzV6rn1IQ58DAzuGx5MWqHWudUR2nJsfb7r73e238CNl8GlxnqkqYR46n87tDy
K/CqaIAumcUIm89WFeEHAeSBKYxxnFw1pf2D1aZ9ZNJSStuAlg72YzOMnSIeluVLRAt2TG6mZuFt
o3GjCdqcrGQicb1B6+/wrjG0tMj6iGrxkO8Nq2zlx2T2OkBLpjOl+XS2G7crrFOSBkwO3tuUelZ5
zghdjXMondhJzT/UINcJX/9735igaDkQbWEk4lpV/d/7tvwWiyy/HD9GTPKxutdcuR15Xtb1I+/b
ERZfSr9voul0ZmKZrbFLAQ20O2Tst/AzvTcUeJjxMoN4OFhmz4uCDW3yCwK9W5AfzDluB+wP0HmR
f9BN0R+szZvy7nYYLeVOx8joAFh3fmGyv+40sx01ZDok5C8XP45m0peKzhUPmxFl+jSyHKPI3J9t
YPjKu7MWyCGfk6ZRKXPeMyCW6VY1EyamR3Runcug44lTKN4zsdNSDZ36mLZX9qwaB+Duhgo/kgaC
HBSFOM300WiFeNty3oy4lah51m+5GeLleu/4Qpsn9m7l/2kozPtElgIQNqtLBoNi0/sFds17uovx
PEbPjkvTr/lKRV+o5yV1EvaazlmI3mkuPZ6GYpYcV/P7PfB+64GEQjAH6sJrD4z9ffooWmItljbh
MwBzubx4616fnTJgCdhpKflGEnhiwv/39zpajaJn0LnwDnQu9T/Yo9dMfja5i/vMlHC+1216jeNO
ttDxsVcOUHpQohv5Izb1DpoKoRtoWw7uWCuuMUT77xeXUE9UNy3Ls4Sr3XGPA/3bbL+lqwSo1Ba3
osJezmB8RKdQqLW4DlfZDrvluUK917o5BojYr7TWvLN78qCvQAzhNI1/SO3f0RlJp2H/A2bDPsZx
CXn4u/gUKbMaM9dJnxliiUcYjPBULwQXemX4jRwgT6KDjSdw9yWXPZjNvk5mlX+n/hvJdbdSJG7Q
5TZ7JlJB4Tg4zFhup0PXBPpB//6dvsOTuVzqIAZz8nSRAV4ZsP/7TnvcyENVV94HD1IC+93PUr2K
lOvM/MSkHQ6ObGqj/EC/167mswllmZOlsJ2YuuT3F/PLwkbEAOGBKlH/98s4QJ0mDAKsHRLImLGX
zBEKa7d3vD7gu/pw4YBDBZwtL7//3neWd/qloVCjGmL2Clvrl7KfEQSwKjqXSBO0jFbErEvDr3Wt
2hhh+uBp+HARYmTuO7lnKgpkkdecK4EgyjvBYzomHZjCWSfWnpUtXPaGyFVN688jMIHSQKgt5wRX
UCvB0WFBtVsJEgdXMF46++f3N3W1+f3PieHoyWb63Vo6X3i/XSN3ThePoWXPGyLLAJbIfxphfYbp
MQsWv2luJGDmUh/qwm+L5Car7Z657r5Z6lZc0iPGiXZDZ1ukgpK6pRSsY+Cqj0vjBrGxB5X1HWNv
Dj2l687BRNMuTq2vTHxdkPV7xXgJBheuzhneJMnvF6lVHcZxTRbsiaHXJNkujlxkvYA61z8ohvu/
0wWlJthk0OeJwqods3zn7BuZ6827GKcuWR/LIkWfdzu22Fh9WsRQusPb9jqWWWpEahln/eJ6hNcO
5YtriYSbS0qr7E5yxaVB2CpW84YllyrlCDyMNIkEQhqj4Uy5Lx2hr69lYM48nanzwmoZdk0RurVx
SWD3CIssWJEN7wNpZWn3B0zql9OG1jhGgwC7SOF+XZu+lyaLGxTDs6yZj2fvFwHy+lamccQ+BQrW
zxA9bjxccFHw/hh8f/16vSlw/oO2znkevss7yLWyHJi/ed6gTNeuTc6XYgx9vj+7trhcr3C4Cihf
vPQ/3P472Rh7E48gh9kuuvWFuOJ94pMObp5bSys/JH6iqypcDjuNkeLhl8OUZJAxPBwuZ6E2a4Ec
eIH24rJGjszVEhQVW21m2JPGDeGK6lowbvCnI4FfewJbOj+LiLUU915nBruhTqCy7QwG3fCt28qq
3FL3OLpkHCrvZg5kXUHCMYcx9w+DNQcIoqlRiRrZrsxqZjj8IUL+Eq6xN0EZiSerpkz8MidKlX5h
9zRvP2whinLE5ZVvzWqHcrV9K2Z8XS6+XzusltlPa/U8Vd0fCwAtEfjf8II5IzIsRrxooSTys3eH
MoLC0ksY2PQZDqeReLDLK74DC9eSUA27erj8Pp79gs1iD8vdBAxSoUvG3NR3J+tkeH4i4jH5nLpx
BrnIMunOOTtrBr0iZRRpJF8nl7G1u6EfYuiIJbEO6UBhglF0UIhp2Pxpc/7CdKBpxyPQ+SC9gV+P
rF4xI1bgNPw5iRIdSXDPczjuC3popL9rgjbRJFLPjIzkmVQKvxxg4us5w7HmwsBI50mfvGAUPEZ/
wbH+oc8M/fbWQFklTrW8MPHJzpvzgqmY/bGdYtrPe5hiut26JqAtuTO7EFEB2ejW18qcXi9zv6pY
EiXWe9Bf017OtN9xZcIWqgnMOEDkWg/mvE+MANJ0j+cbW7sNspH6tR6ziipOTtg5gXN0kc5nLbey
uLxwNHSxiemD3nW/f93vcwE2PU1lGvLMw0PO8966emTirhnRJ/i0VZZVFwzyJDJTxidK0xl9qtew
vf/0veDB/1nYGJMQ5siw0XEReeAmvYt4JsIcVru0T4OXLqgXgjypXT2XMrJa+jADpU8LVJpFfrdf
pkjFyRGCVCqe7LUR4jvUWvZNFnSW8WaNIA0gq0kI6rP1dbaWpRTUPpKB5kPVpQe6f2zbfZouonvo
kmCazX0VMMcs53w1dSe2nsoxgC8DXFM+lhMyJnpsFE1zpVkIGrYqE0e3Nl3ZSAIRU9A7u97hsQJk
uAFbomzq1thPdbRY8tyACfUZtUrvNQ8CK+6iYni63duvdMhLIY6MqXKCl2KJPQ7jwDXGvjjGkomH
7l1rx0tqnrE4h1A5mbSAksOC1qEpMYsoMpGfETzVMQO4IEFQHniRMXWHIpb4yDzOHYqjhrQpW1g/
wJkLHmizpGM/X8yePaK0HCUzimMhBo32eH0fKuOveQb/EqhyOqgFOyQuwvjsTqbp0XcTUYc7ZAGA
YwfnLPRwhD1OzCbAmhfkcS6hSMtekwWngThV5aM+smLTiILv4EVpfk7KeNIs46JmEx+6Ft1wuFvW
TnKGbRtxf/KUkZMRGjMp7EGqPmiT/eDMaVLvSelTuNRQ2uex+5yAv+TOrQl1ccmeFwjiWQvcJwKz
h68yNsXrmDIS4g0Rhh1ekG5aTM7D4KccU7zhQn3kbO3n4RoksjAdeSFdEY9zcS/DRuN/K+y69eSx
CNHlgcErJfIMLcNR3+QidCI0FI1GsuTIQdWT1zA5qtoBLHXyx9oJTPKa5ZkG/sQh6s/A9t1hcoSk
D5OHRv6ndJty8b97jJNcj+ylzQaOgzXY+8ODrV0j5Gu8ixRp5shd2UQJ4wHxwkE6iX1MGt9g6o67
bQo/rC6jrqG+x4v1Zirp5R/gkmbFnRiIgocGfO9+moYGLHe0ks9lOUIZY4xDMj3YQdX3UFNd/9bk
GTCzF6Ee3Ppb2OqiFAVGRUNvHsaO/5eeK7swxFNeQDm7NRpg2/MIoINrkcjka9wXc35yvGyqjqVt
dcw97DNxbIE7y323hCSmjfDt6eI3pipPSJ6wpWnjBBFZNqggcQ/WUCicOKO6eUSUG8id6SWst7FK
UTCEiYcbUxo2BwA7Ed0mnuxD+GZ1cE9xUUfHCdgENi+R4FNZj9bD2Lly2tN7sL9h45XdlspDDJWN
Qf7YVdF40HOxXlSlElz+ulc/TdsXw7KLx9I1lLVbBjcbejzNzbiS4NUpnfX7luPKDg/KcxfcNXOn
q3rzHgzO+BHJxDnToKtgvKfLsWlYrHD7wxvu1QK7ocjGCn0Rn33Al10fuSNIc7TcD0vsJruoDOYv
6KiX09C6zCBiYl3/JLO2+RA7DfKFIllOxTx4H4fQcM5xpJ3u80a34jyvviOZqs+mmzJka2lKDUEF
D7DykpuGjvxns/E89Aph+iXuh+55Nrr4PgE/v5S9dl4a2x65dSYsgLtpOfoqdzn6llxdTGcYGTOd
qSdh99Zxmbr8WOSuDe4uGwbPB9b8owmn4lMLLehD5ZrDLRVf+jgF+ADvDPj9x7LqljtzLqNPwMbl
rZXE3ofQXjDXyqEj7IqkDO/QBbhfSm/svkT0Zc7wNoy99Lr4xuuYD4Jfko/JmlEZ7g5unXuD5Xr9
qRmmWuzBnWlgzNJ4TexMQANvsj3i0eGTVfj2YWo65zwFwmb4BdMupkUuP4suFm+Jj5caLQDjgMCu
2/VLbL1ZtABusJQvbpzMm58WjHwe/KRvmB0q5SWdoME78TLfMVs+RITVCfcDVJtQHSHq1HyLFR8N
8IG7psFuJA/DLjiF2Lj/ExbqJfLF+GZxvJ2rOUdUQEG46wcmY1RZYX52CcBHpgiET14SBDfOkgnw
9Z4bSCrf+xxSd5JiTyjwDyIU9etY5R5KlDYX9yzNbC+jBkGbx+iXFnyWLRMW1j3icf9VZa5x29pd
uI+pHy8e4eRZiKzdcWbWL2BRy04sMn9N64Kx2ZNdqw+th3VJ3MQWyQ+9jN00SWfYV1NZvxFQGQtl
80e+4+Ap0DZAetvNttF+nY1gPHlLk1+KsRmJGYwUe6bHNjxDwXd2C0yg8wgFdBcqp/4EAb21EYsJ
CzsCgwExIyP/VKPkqUyq/m+L+YiPTFNwjsZUyeAQywDpTVJMyRF442XKaWipUfyV0pC6QMn8Lnvn
BaEF3nsjrgrGGGAEE9ntqfCDxrhYQ4uQJnLj6oYbK5097ZrmkYwijU4ltRHCm9bmSE6NHPFdGDeE
1xp1GzSr3Hxl6KraT5GHjtptjL8NWJQoSboMbRBXVf7wl9q7yVPDvRPL3H6LKmHcIkuUbC5XPSSu
M92OWY/Gvva1+DEP278nzo47a/b8L/RZ2ucqbk33UKfFcPLnyX9Bu1Z1hxiL9VsMkAPopiSBPxlq
kCJJQ1ELDoDdk3VMUY08tMoZAb/inklShRfUyAWiOA2/utUU7u2+Q1VW84RvYarZBxOh7SVd/P4j
YkrjONp5mp2kF5kfkwJqya4Oq5gbQvVmwgL4SNpuPFs0MX4KZyb8RJlzDx8ixzbUHsxbfFKZo+OM
1WeAfm+n1BK+xo5IvhSJif2wgPS67HgKzScryr1TrixohUxfLs+JCLNvLtk/es05fXPRvVzcGGmu
203pfvQXVJsKDx+2ZjlV2GRE7W1mZ/UBMJ72glvEB2b9ZT/CJmVIhQrDZxQeEdRpN7kpw0XtS9kP
R3Da5K5aZHPXZvMjF/497/3qe7tgKOcntLlE4RC7W2c4MnU14195TXSLfDV6zALlHufM605Oiz/+
zpuy5pB7hnePosXfBY35DQzOvVOFYixpiRp2iqwYfg9795B1TfkV94oU8pon+l1VDNFN48rusw9W
ScelKLJHIzHsPYew+Fh3ClO/yFguJtHsPM1zfOPy3fiiSBfPjFBKulN1ZJQnlReMTiqSMM1/GqTg
ywuiVCwoj0sWUlEWi6WxhWxpNdDmF8jXH5qFRC1DNJrrWsnGbTYZn9q0gPKyVaBNKymIN3hiq4X6
qR4a5+MY9rrHUxBQYMasJVo4MFCyuEkriw7/caB9VUZ7VSbTkr0EJWt5OOSQmPkVb8W+Sa50qRRc
cfgFXGmsd2YzVsW8swZ6kC8qG5L2r9iLKiV3a7cuWmoZOqT9YZtfImaLuN/ZmxpvVMZAL3vfV9Ay
DvMo5fIATwSDkS42DGZDA1/NzY5d59ePeTUOctQOekOO72FcpEej7xgVYhjMBH8x4noOf5r0OONb
OJdWdWej9zc+GRB0p1Mb4JT67E5tnH8dvEQMKMCA3bKPdKNjy9ojQC5t8w6AVnn+GUwqwU6Xebk1
bJ0JBuh81MNVQ6CxtsBFkXl7TXqKp5yDa0eR7vXAa4r2Q7kWu3lU1ulhtMh0DrDV+N/RtWPSLgtz
lDBxz6rhJ4yZYmRaWWr23o9/m1X4oRUP2Lw0ye1sostjYJJoznEROyjzcJRc/FcSsiBD8zaNxrll
nk79YaOVVgt+EILXwWj2l7VCjhot2ivilMcYpNLq/6Fq0px/E0dXygXlVRpUK5pMQAVZU+PMNDRu
u7GCqmJyYwKpjgLPW6tp41Hh1lZi3hg7HH7dI7kUS3ii0KKmt8pSo+nOaC8Vzpeh0aNwohPQ8J2Z
dCjXDSZIUaBfeSNFAsj0vGIDdeloNvLcQizIT6xzXc3TYQIPqNqx5AdYwfrv6Lhq1tLGXhaTrUl1
qTnprqBZcnQ8r3VEo2rNzNY8D/UvothmNYjAhSqo8YOLucKyzOXUaxLVgs1TXK+mYOZvf6pX6L+n
pOPD1/J8kJb+WObDxHWpg0+oLHSq0pPGpUSJiVlkFPBoMD6OoH/ZT7Ee0PTPgFy2y/HwtFsJxDzR
qWhuF6bkKsxuTA7/6jhCpGSfrqTrGq5hD7UkVeGVpSqChs0IaKgvNQb8403NsWXAZ4NjIGwLyl5h
wZ2uXE8/HtGGrLZzm07JeGHaG48RNZ/uz/hmyAMpVhHKYFcpsEpiUx0MxzCj1fsTBmIigLXjsPYC
Vo+fLy9QT4FV2igZ0vBCsU6vfCegvPfQ8yeGDVRnS3TIdPfbs2pdWynz2AWGtGmfgbbzxlaetLTt
JXV/GqJImUZRO+RE5jFvh5kXw1TP6/KpOw0doSTGEYE34uqV662vaesBJu4U0nmvYrGgBpBppF9o
TMJSevd5wZCpYVdldK7ELnAqHkHutxo/orLQPUNfpfg1n6sJFhK5T1x0M9kg7WMuhQGAJc/YqsOZ
fz31BgxnlBJ66eFNF7Rv89rpHJdgCLAtZdUmlQamWvcLLUPdXx5o5pgpc1CpHB5U4qlwpMGb6nsa
kXRy28ya0G0fv5WSGkW5UYpVaUn/Rb0o+gf9m5hNhCx3IsoI/6Vfac1Dj6Iq4yom+s79PvYWjVNF
2RwxRouemvqWExbMzyYUlIboHOHzeBoRmMhvVG3Za61pMtM+x22i+IgvxQhnRjkdxXPftbn7ki4Y
Zd9nPuzEU0c95j+vsWTwsQagB3k9YQbcY7NXw5MLdyEHE8jVkCYww7rpWnSj+i5bzI/4/yXcKSx5
ZaafqF0OBIqteVsM8NDJeq/FO6o6lmTdjJrCAUEGBA6NduUD3oWZZxcPHbvW+zYFNJa+i5RU+q3w
Bl3oYwmsW9Hbpr1S0lYUqI9NLYzy2zLVGEHj2sNHvGfi6rWxaWWgu55HhbvG7MIIYuT4NR5tkGV+
/QEOjr6c0gBVP89ViCkwyn2XYQYr/ttEOEu+rY+oK4qG6YBezAhE1gLlo/oaZDWP1upFwpNyV3Lj
cm0nrxjlemIXUeDxpGrl6tOeye76nHcAVPjLKTZ1A3KqE4LaGqO3Y34OcmDWqJidn72HV0C1N2Hr
q+eIep1/X684tXQTHqs9B5oRW8LgwKo26UTpfV5DGcyanD2xoaBlaNJu7FcARbdRjeFpmjsdaKqh
1784tkzbfYhRnbRvo93ojQTupS/RUrPeqY2kCzU+xYgPuPyuotmBm4QiCUh3AD+aX7wuE2Az/Rui
bfTNr1waKLv6+FkmynXiFyphIS65tCsFZX8NxL5pzOyDBUM6fpNZHb1GH3En4OKiaNava10vg4t0
JDvnzKclJDqox5YXX86QMS9YdKGUQbuOeLEin2f2gx/gqlfNhJNW5eiALtIvdSQAGtQ5T1KaxL65
wTycmMTpI5CblyIj0le+rxf42q/9l4+B3R9XJyO4fflpCrOrPui6eYLU1It+e9k+9J7lRWgysdi1
XaLDjT/F+njOql6TmgIR6AxPMyLVM8KIK9eIZqABn3KBQUryOxL2H7rrGecuhRy7mzhjZtp4xLta
lOUt8GfYdmcLc7Ww/lBHvlJ0tv2KxX8G5S9M+L8BaI68LapUwirR7hfQ70YXnmYU7nAfyPz8Bo2c
JtMsTDzlKh2307sc0Z1erb4pnBQn7Lpshu9Y6AigbKdzKzc7eCajU6eTZc26VWDSQubJOBU8vzch
I000R6KhO950cxz+8EvSx2f/euQYZX89v68gf0IBysVVAenIW7/SA7YGBF1L/QBxUNAZQONnHFdx
IT1e59ZVXw8v/t53GEEJgkt2uzX3pFjqIN0ZNGtFcwPIT9PpVsAA4tKWErO9F3cwF2Zm7KqqdMuD
NCgpD0w9RkT0CKmb0vSQOKkKisNG7KVlpyWWURhEhv0lH0Ik/Sfcm/Q22ZbxuqHrVA5O/JBkhlpS
rNRCW7TfegtD7qNAzSDnQ4tih7vYMh1nff9ZZQQOTpLCvC6va8MlSYRgaReR9EhN/KDPeFamiye0
RzPIiEnMlO9KtgLjvzL1nK1ZuNnGmnG9PcCiwzugo81Y6pNJjJ3eoXnM5HmKEUUT3Ts0K1ugR/nL
I+yMHCIcHeseY3S/6PCXRgioyTijy6ix4LlLan3XCGL1QdVxlPKJVUmpCjugdvVnZNJXfPDWGMKS
XR/SGyeCWl9vgsZEFgke6ZqULs9F0ba98yhI+lB31rmhP9PiCObfJYLZYsO+yMsRiF5BquWjpRkn
0B8HRjHwiGp/TjoY+APZEV0dZcNEZlJ46RsgzvUyVeikrmn01qSvcXtZwos0nCzoD/92vlBz8V6s
VR/VkrRwYeKaBq8nooykPrwND/wHa54QMo8A2K+uOmjELA1c89kt7O61KDxNhtnSXUCYjhdIbytl
rHI39yykbc10ja0bvROkZf5yiDvon3jkxPQYzhn9xOIhlU5NOkZWpreNsmP2QViaepNtzxWKoN4p
EQIO3oCKB717zYlw4mGWFfijybRNiLzVfj3bgNI1kW4GjGT6nGMutTjkvpPDn9jWzFZ5wFa9FiDM
khkvW9jP1ra5t/IyIUabXNVWJs3QfXrrUJdZR/9jrUgTAQuPkzpPB57ZeshvexpB43rv1MT5qV0b
c7MVoJ/YSeRbsjgJM+ORbQGbmZ2apMrNZ/CqN/lb1eQp62DMwRjmc7BylcLZ0VF3a/m5M7oU2orr
0ba2mOuBMW/eYQvZ+RrbRzMd+UuGElxzhzwX/LT2n7M0dpvzyPDZybo01+w7zLFeFTujcZD+3KWZ
ReQ7ji10mvy0Puh1yUVkhjyj9a9sWej8JuARcACYlT47/32bo60Pt6Tr9cs3XQXetINKzlm/9IaO
ps5Iek8mVXNUz6B4o+Hv5iUKMdsyndSvmx1jHEGd8bsgMO22tb6+ByZR6Jduej2nfBcm+tKDa1N1
S7m3gxzTOF2vRYXSZ/H2E/CBfkUb5YCCUB/QVu+lIZzh0E08qArrpmj7Rt//v1TCdNBnf6GkXq61
UjqLSa1Oh48O1qXOmMFa+L5NOrJd8tAoIICuFvoUdlLms7+kMbQ+zaSiyUcKdU2BoOnqpb6eA/4K
aIBRXkVpy4IA4NQ7rX725qyKViv0Xa0NoLTTi5bREDrUaoYuzzux8fKhhbeqMKUVaBwlmqeGkLt0
CJahYQBvQDWSo9IvY16FkwIEm0/ZSIsV85D1na5F7+Lh6stFrJzccWz0/hxhyvOZulzT13LNYbZs
UeJIxSdr8g+udUM8QWDabXuLWpVsHEWEDv7DNWNbQZvECUEw9x7oIP7AjKcVvBuK0Ss2tK7kymDZ
UiRd+/eTsnU/ck12t6MbcTlZptupazWUIoAiDVuZuCtTsgXVYMH4V2jEvlJvaRPoJG/Nonp3IixV
a6afuI1m1uVrpCjyUTZgo6Q3sXFrrTo0u+qpf8YEyZ4O3itXjhk/vJZtrW/PzkgdxRevcMu249Zc
U2VXcvu8klY34aozYIRTgfrr9CnGJrp9qxkcD62TQKZf7wp3Ya12hcnWM3TjC5tNwQCAvcSlZekh
JqRj8RiMpblMOBXiJEXWo8sZkXea5bCm2vQUehYPTln6yTlL2Mwn+NRmJ3YQPfRJGEyTTmMtu9SN
4g2f85z8ui9iS3OYrxfLQT5r/heuuMuLE+U6eG8UCORcOr6vpUC4RvntUUO3ukIYoFi89cDvNZcm
UHFqq4cQONHHE2iVYFs2ubx3ALNTnHHuWokvtilYi1sAghKt85IV/1oLIENBHHhApGF5YMSjMwlG
ml4LpKq3s7agt3Utf/9Dyraz6rrpTHpDJgnroB9Rj6dOUNb093C2ro/QDXU5sCGaW0lPLaZz/e0n
E64nv7K92WLV/LJNqRLX5bBBmOiR5657gU4Mfbfq0Fs/b5BLgxFZYJ+UrcxT6hv6kdKFu1JVrgt5
JZ2hRBx4ePUaq8AryWLJEz2IfY7R9+d1p3QqnPqHivAtninbq/mpbGGA4u6mHFYZ5EutkYJGH7Ap
ttNxFTRsROoeDSjBIGPoR2YdmdG2dPLWaipylRMUbTzvLsTCnkW6xb1gEvo8UGGlT73WNXXa0/nY
ukBrveZoCauO+LfhKYKiTqeVndRbdSuVMNXXaYNYlQxbsArqWAv0urjUxWm9Zm7CCzVrPq3Ae8TF
hhLJTwjLGBjAQYqsrSHLvLoh4C+vpXyWF6aDgo8fF2BM29X2aBkoMH1laEUknWV9QwkDgM3uDAc4
tOYDGJ3m35VW4LAvYcbxg6+Lfx4fm0Qv0is4HgrYwm/OYljcFZtYc/OnK3C4wgIbqba4bqIgB/qn
KG1dnWZ0pq+TY81z1luwqmnvHIbJaPijbQllHNSYihOkUN1oHhB46cLtekunl8KWmMgVYF/WTGoj
hpM5Xj/ThDoECrmmNXWFDdS0M5C+B3TEhhxu096hawOQsPigTDeTh8v7/3H7cdrVV7TmB9a1xMe/
vrKTY9pa7lB8Al3WiTncLL0EmBWtX6k10xgBDEUFz4TKFMyqhQ5wJa2lpeG3/OJw5TS60Ey577Vm
ZgjrFSErkFEK/KgSHdw3ptW2KYIE/+23CEyX3Yc1nM2DgaOqc7/ebXVp29XpHLAzCwdDVZKzKwCx
HgCbUCdSfTIecbnvsp6+0zUV3SBnZg/oNevD0eQVpmvWF6qgpomBEEIXA/WS6TpUiUpjCtOITZi5
F1Pdz/LFSKGNUlGGtWWp28VC/kHO5FfluDw0qF6U9zhESdRjtpp7S9yU6U/VmeRQpwDXt/zjUMCu
8c+p7UsvRFJlJSMWPAHUK3L3bhlHBhgMc/sT/Y2Q6mAgeiweKbWt8uA3eGSMf/UoKNzwgGAuzUGD
lsUJjoyWLYrzIoPGP2g0ynro86Bu72QLKSo9RyWV+Aec3EYHH+BalC81y+gfz6Ct+1L6YyRPft4v
9DXzivk7YQJ16lZM7fjVbNpOPAYWTpznWHJ9sKicfs7FubBDxi4deyygzmB+6fgBU8TEPlV2PJvn
Bm+95c5ecnlgKqQNM0jYAXlBQviFbuJGYt4NeOEzkGdS8L9wm51uO0/6AqSG+s66r5caK8oGcpd/
GmjrYbVr4+h+F2YMYe5Obh8NAxhgiIAvO7kl/meXKRPG+GDAHi5n8ljsL1litAAVFsh1PDEoignq
tRPQrTWET/dwYdAWLKQw7yWqOohlrtoz6bVe8l2G55JPqUl88A8m28A5tCGzxu5jMnxGqxlpIYPo
1uqyjGlNjrRMtWgX23J6KoVfda/MSYTVEskUx1v8skdxmt3ZrpFSluZNlmPqyNrr5FODw01zaUE8
3YeISeTGnSfk2HwPCcrN98b0/RyM03CH+Vu1wHcqjihrJbPC+hFxIMgwsyLf/BIXDAOi4l8pbyKJ
/8WxV3c8lohubXgc3CnGixjMZqzqwBHfvIX0ChBtVOThm7hmBQ4DK0mMe5gxtv8BkgxPZtcxfkY4
8Ngxe3+AEkzNkM2V594ktF7wQK1GHBQfxBqWDUgsbNVmPSi2RHlN8e1rKMoE3kB/hSDtFAdriiQY
JMXhnF8RVnuVYK38TWa7gAErZrwUD3QCSaHWD8nX/iXRT+fm66dY1tXxBO0V7Yitl4ECcQrZYeyD
eD6oq6xuO3BWyHNtkcaO3V5jswPbbA+FWm/8UQBlZ/uAoUUISuxl8b7Esu3M8Em5S20ws2WwSDez
LNAlEkO6S/GzR00malpqOhH9v5pNJ0fKaolufSiE+Dw0YVy/ZQO2vT8mLI7GizKlWT0P5eCKf9b2
5nq384Y79dr7YzIiKuBsnjIQZq80B5tmUF++oG4q5qMAXRzDE3rRRDkHJ431QY1/s66jsmtWknCT
NhwOzFWy+t7D1D88z2qAmhmbNpLRp9Yak3I+Y1gzoJoZPcqJHn8NfHFJKUbM3HynjpevTO2D4rX3
IVJKJjoU4AVHZyhwxHq1Szu3jLPoGb4p5Meg5+OD9gaqjxXJuxT0ypfGngM/FQyYPWRZgup63zay
TpjIZ3rNcezart1BmrKNfUsWLh4bFbWQn+YJJ1Q5eWFxykiLTt4wpeU5GmY9GA6+c3TC6sX+VJhG
az72xPoDyjFFy6gs/y6GzHsZsDi9EXY4fufwGZpDsJjzMY6wUz7APORLyyAd7gARYcZ2spl+ygwM
7oa6TnxMQTEfK2jSt4wRlcdxitiIA/iy+6PBfqM+9CirmRkoS/W9c6GU7cIFa+H91I/NW5s0dnc/
wwE6BIApnzov7O4mM3fvEaw4mM9OqKtO+F63j76n8rcZ5fUT0a3kLed4WuK47mCA2Rk3QUyc91wx
415cav/jnCLb/KZHMacYlIvhL9IQRi3z8kvmF2FjGhwSuJ4XG/T7Bxi0unWShDl1dheZzI1LUx5e
0fT2Gy2IwnuwKfOYVx4wUGfP/EOg6K7LQMgtX/pnzNQVVpK0tfyL5y0MHARATnLIYHb/xmQ7GEiJ
7TtMf6d/B4+iTKc9rqguZtxm+wDFmm5xHZR2ccgpkOjbteISMBnukFvOdJ/HifU1NEXwbZys7HuW
FuMtzEfnCcNLVlnkx6eosU34S6V7a099Ee4HcHu1s824u2Vws/ibs42TAU/L4m/DYvpPmrDvKPW+
MOUx/RpTD2GnMuUfcEyuToM9RGfPM9XJcZT5za7s9CXOmF7sRUV2mowl/pjmcHeCyS7pxI622hu4
5z7ia05IzYxUHmDYVe3ZqYLshxKG9akP+1QdC2l23+G+YoYGsxEA0E0N2eyaIiGyxI2l9i1Dvndo
tGY61UbRPOJy2vVHc7Sr6iCj2oFoyvCNc+AH02seUYsd6qQ397YbS4gh/4+68+qNI1mz7V856Pfs
SW8G0+ehHFn0FCnTekmQaiq99/nr74qK0JkmhUvNmbcBGmhQNFWVGRnm+/Zee7bBtTratcMaf7lG
A7rBeHEejLKB0J+GkI8ADh+dsiCxb+inKTyi3RyiPfNS9eAPS3RVNdg19jU7uPspSqa/zJqUSqjA
Ph15K627dscHsR4sYdu/02fsS3Si4Wtv62gOr3nZfNNF4XrAMVR8g5e7OI+pP4Ks4TfI2GTT8j1h
zXyCNVeG57o2usPHYEHM5Fz70+x58Z7j9xq4j47PHZoz+FekJJAya8cIeiE90EDVqq02xOZAFaMK
DWu/LpSCcZQD6r5dsyjrr80JGf4ReU5tHKmjZcbzsvTBTKpNMPnOpwgIfTpsPIOnjbnFpGTMzg7+
S3Gr62aRsfDzQOpzscsWzQ1Wa8OLFl16m2RrhpIIAHjJfvACuTLrO9jxaVeU4eBdz3qq04mucN5d
TUtEa7ccgaScmUuy3pETSaidnjndXZIGdpVD14bV1yJQRJK2SXUa7OcLXrVqC1W+5EpbLPBnzLuN
fmQY5NZdOuSCrP6+C+CNTlhAl2xH5O+AjdGZY95YTs16SdBCV/PdounBXL/QWOua/BOooiJ7ev+l
oJ+8FiWb6JBNBiextzhOBZ2F7//N32rPq+lXGNzu4oreD/HYcEiYFmKnrpkpndge5+q8ILkZO1xG
ElF/jKLaSB2azoP4Xw1DnB9UjT5Lb2ck/yeC1mhYi/i50xdOCFrR2dKugyKJ58J23a+uOVj8W4rn
h3MRcBDRtRl6G73bpY01FCl5P/G8m7uBhgU/iVFt5W34VDe0B4NhLWpO6TCMn5iFwDPvxxTFIupG
zW6JSUvkG9Wo0PLBvNkUvxxGupffxDlGevNYTK3Dn6/XVRcfj2PFrKN7s7qA15QYrhLMUBsenDYK
gvxjKS/ExCo+L595dokA35pGP+jWLRy1MVkuCkRp7nBgdDt2c+nOHQix+wj4CB+gtGlZ2Hu3zWKu
WdIV4qAdByzdJTlFI5q180VPxWkL6nfsFufO3NV2vHdo1kBOIRRLzxN0cBRHzV1shs2QXUXN1HDD
Vmy2CYkMmPLW8C633cRID9Vo5xD56TwJ7kOcTyA67kP2J+7XEMowbyWxSgeaUga0ALeFugc8VJ34
k7XNjuaDKikFeuaCKCmzqYvrPTXr1bJuENf79UyWi8lp6mhlBglrZ1obife3wsyAimkESP7CozgE
c8u1WXxkIBoTx6JOBzli7eIuEwVaHzcgn7xyKlBrcghBVBc2TLM0gkHbhz2b82JXgapq431d2Q0X
0TZqyPbnxPhYhXaehTR1yp3CCXGmM/TwgjQGy5vPwerBV9qBi/e66FofTfh1mzaMEL2eZQsBSt5N
rTfzHIuw34L+iekS+KBtaqApXI3aG2gkHmF6MTKPSU1LDp2+z5mDqA1rIfGsT+reuOoU5JZzCq0Y
8lUb51xLA2jQkWl3bnKbotbjPZJDV/Or7z/Pb6YOOG225VhUJj30beCe3th4GrdZDAcR6LllAHV4
VrWlns3xr1AYDK23M4eHVYn5w7JxNbhgeV7PHHxO8JRzXt2NOADtll68aWkWvX4U/iXU/2rGMmr1
LkX1raQDUrUQNU+SIzhObZd4MJwCRkllCtCh6RJv4n3SwCX60ZcpZJBSv7BcDZCxIqVktIrcswb1
eRFu0a6UXbXD2ayVRE3YMVuw41x3OvdxBERFbwx2pHg9BWRFh0OTcnZCypNoDgTNdZUIWYc/wc/F
uA9cAsMQERjNPrZRCheb2hxB80WTlkHvovjL1hapd21h2vHDRZzYClIwxLPTd4Jno4hyTVrm0N/A
G+MlgPFCJz309lDTppqgPsOwAJKrX1zAuGsounuejYIt0+gtzQ4Lj83/2LP2fsF5xZvKz6qXEln1
WNSH2XKKET+QxvMF2VFaO2MTXwEijBOaSJEgMdYI2iOFqrC9XesMeiqi6KyGmFimQUOxFYXNCeRU
dXFSFZfsiOcq3i7uIkyjyjvarREp8P2WPB9RdmGWLqro1nXxcfEc1MHYAw1SvlFFKUydzl6bO3pe
jtGcY9ER1CSzWUTVE3Oz1ZIuPUKyQJ0BxIZfV7DF0DyZVpsSSZJxo4hSyj9m1tgkaczRsPZq+jyh
hQm71xs3/bMzxAl3b3YOh7sjAd4efiIFsgkYcqT41FQGw+Hi/WfutVkYNoRuwQHndcDoeYZpCWvd
31bQVjhCsyhYbyLcY5Qu6xM/QOoPVftB8TGU6OP9l3/tjuXlTUpJDFfKO4Sa/7RbGOkvV4Xtzzeq
j64EV8okK7v8UVKIaiD+I/FQqdLj/wQq8Jb1bfJAgptzDMu2sN9bbx2MIFg80XBMuW1kdaA1gjKO
jmGXMBvo2nYoCNmc9kQTVTwrwSRcaXFCUxkyl1RLqNEK+in00ruYjUvhbmJ+j8c1oDvDcydLD7gF
hTttoEWUPA2VHxFPn2WlWDwV8ithqXcLkiuMmt37+1cd8Mnb6Y8yNpMioZdsGCngvHHm2jSnMdr2
0W1JqGZT79n4+GV1YNPDsN8rpSLFDrGmoTt1sS/KxSKo4rrwUQCzVhZH028yQrZrfRiGq56zQnkI
XSflmeJxmUFpW2NcbmRDU/UDZPdnyFFMODuly5LaVs8GQwqVMyjEqyrVhBGmotLMgZMmy7bTsAwv
e4pX4kr5Qyv+iDvUEAk2WRezTqCPoyZT2EUmeggsU9QkStmkJHJGA1wH2tjgGUaGJHqpzZSK5qY2
6UIfoqSdiIOoP6U6U/wt06PpdJsSKMJyZSKGoartawSDLGf5mJ9Au3NkLYjAObIkw4beL37qg9KV
yfazPsWQHe4tBFDZAw5SZFjS8zsX9BbokQhMphjamUUQ8oAmtyL6RALSs/4kMAT53k1s77gN9aU0
KavCFwZH0Xrwi9ZNqotxYr2rdnRXqGZVWubH07zRV+AVw2W0FkLA0aWBUK5IRb6tE3dBozNHu4sQ
Q8oJlLaxbej+ZOedkUeIUpXytJ9N0UyWDf20svPgvAzoVS8XqexzqzfsNYaQu/QtOTOYSRcCAFrU
fZnojeVmF3r2pijzvBWNqIoUoa3DOVwzN1VK3WC4dXSiNMYzn+JFbh7MJrbp202ZLVo2+CEi3tci
L95QUkbx7rMkmyOCydxhSbSDmVCWAatUeUKO26Om5glMI6op0X0yTnXUHk3UDvExho/OFrKmLM4L
KBmPrtkw+89Y8Rt2npL4P9Y8yxymEj3S6L6pvpTaL/nWWNIcXLyw5I0ZFYuqea4upqlB4Gn3/mDU
a39gSveZ4NtVE5tN9eumPnR0UC2+aSdbvAhRdRt6LYDBQAohyU8UrRzVGutnARQCwotq68OSFDP1
Yyl6UI0uFkmGmPpC9ZhgG4i73tszwiklgFfUrMzQkMefG6a/9jPKXqPGHIDY0dcfasgpGbt1x2zh
koeuKTiKlca53rp0IoMe4lYpsNXDqCelN3qbuokMrd4p9W8kbxgtXzHIZAcnqIGA0fsbcqoRy6aT
Y21Aj3uclrQrfPwPopW0UBEgmoh1Xu0Sctnjl1XLMSdLoT5A9UmcZtth5w0fsF0ak37RmCWdhj09
sGmiroHjhqHjTG1d9vi1ZhjMN1VVihYlzv+sp7brDkP5TLQh08jEY8l8wNpfEynFRsyjM47aOVpD
H9Mdu5b5zIsj8gQ2iV7E2UVtanZTkwGpR2Nw03PcZUz2VAaYhojHblBWTZIGoi2IFXi8HcYiDAbZ
n5bFYb1fsQoS0yPBXOOon0RVwD7YSij9AQuX6McZTCgwxcqgEdX1ZRpEH1Ep7LJ2EJpWLSPQgU48
n5E3oa7e2pPikh6iutGH41p3/h08SCfChiB9D1LPPZ32mUVYi99EijMYbDDp9pj6vjJypEpQwsMR
FWKhtQRD0TUzSS58wDO78gsZ+wxa3tkwRN5wgWRASEQECob3HdLS4YnMwlYITRSJSjXVrTI3FmqQ
7hw82Tjhs2vbzJCfbnp3aaJxk3YdbuN7Y45Hd0y36jGbtCkUwsZkalf8c5s5bRMjv6P8FcMfQG9z
epZHH/lncZ1UmRjBltsJfWwiTQlAvHXQ263JIVH/AYD2Vkh+Zkb1OxYa2noMhAirSnVWooOXwDaI
go2UazXOgJoTa6VQEGU4P5gKIj4tU4jsdLQJxojs0mUfjionDNC8eveNUaOvRlYfiO+p7bgtRT0a
dfax2Fajmeb+p4UYFZxyUryh3o8S3khpyhxqdm19UPeLxBLRqjDwsXICp+CgiQk7Bj8nwhtSoPn9
gc4eEJBrhaylR9qIaVJybAn3EwN0KmkqWh+qAB+nQxsfhPZLJESnz2EixJHo9JBzzydOSSw15uhJ
xRzTSb0n0/PpIjP109D2U8r001VR0BJLz+uZEzWEds/Fr7F1SECapjNXOiNqqb2PRO7Hc07lAatC
sFa+cLSdbGbqAyo9oiVFZfQERGNdyobUFCOlXUpcopbLUIrqHJKBufpqxi6GSUhx9BMYETOR2IA0
0mKBslIXKgMXzHV5N0qp+Sj7trTmxIEll60PZdQZ5AKpRA1YrMX+RUmiEgKkeQjoagt9mKpNNFkt
SkhOOQp1QuT0J0WPi26NxxwFPp9KWd/oZInmcSZnwPUEimlPumKlClpt7NOMOs9b4MQ3A00m/2Bq
vtAIONJvpHbzqRkJQwE1XoTK5nRCUBZSr6Y8LDloCJZ9z82FnFrZcaTWO5lD0nnIGu1Nfb4wYY1C
z1SfWw0idTF+yGVQG4ubIwXPqhWuPr6ahAOPx9Da9GzE3HQXTUCb2MYYoNO9bWyCsz2aIzrL8DDJ
zV85OCsL9+KYaVFdzn2tefmV02L3oo3rNOH0AnqHyXKXhyhvbE5Wjed+tflH9rKyWtcQgmZ1+6yl
r+Rtyt4RdTTS3kShhaq2KNoR+ScqJYwLn18LB3FrzMinBNVZPq28zVq0qB42o080pL1nVLeURewq
LPvgGl9xKiplqPb4i62Ti/8FdgJKF+CNHc5P1ki74esE4JoPpmR6VJF5i2DJeLu9NXDARqHMTtPc
uKmZ1R+xeIiKoNX6oiLYrbMYubJAxQai4wtVkopkwbFua/FQDgm9LA2ZTCi8AO+fJ96eJtCVAF4B
LsShidPc29D1OG9brBqVdTMlLDMVD4Q3p/S6Tl1YW467zpzWKoH5O6ZWeinH3fvv4qezJHjHADqe
S6WNu/KWAuPpsebaWmde+yenlHp0spjRgED1dK5N51HsQJRcsZBujFjujN5/M2+QNKYBnA/GEMoa
g1QQ6DOvz9VpWPVN54TjdezMwhg2j+yymGFOclTlDUF9AF3g7P0X/uleOPTrDTK1bArwBjWu1y9s
9j6ZKYE9XDtywfWwZ8MEV+i2wW7gGKq9wJgMAQ62SO7b338bbz8/hQUxu3sGF4GDtMjp/ntdgc7a
2EUY9a+Jw5D10ViITymWCxUdx35hCFFn+fdf2XidsQRyTYAcdWqJIFepkrw922LdioBMh9pVLN0n
uRdy7tn7aVO32FVPTi0lg5qlL2jwGzEfKzWOja40fDRqBBS/gk+9HaKm4XEtHAoVgWFZztvmCBmL
4P88IrB/eAGlqrw/uRLlEJWmih86QenLcaTf5hfXSdyC/8aBiesU6IFNOoEBpC3gPb2+Ra2Lkd+x
6RfTobJXYNFSGoZybtQ/LFHf2AMW4N7Tn/LMFYVvw2pL46kZQPFH24CoTKaVKvICfDXOmKNZ+RWZ
821xyg2QW5iE67honelGvHmHeqizaW9W+2oqfH+NP1tO29fZEb6IDRWI+ZwJzSNhrPhicoWoycxj
GrDJ6aMZBcPN7MEdmPYlxRVv+EFcmnJsX6SWCUrYV/ZqmP2VG4j6dKj1h/ev8tvHEb6H7fima8Jh
ceyf4KLMmiMU/MC7VrJOdUiuoZ4wDUuzhX/yBpL8hJ7TWAuHS/3+m3Be41hBz5mE7aHSYTqC5voT
jpWVbRQV6eU6xTbHUjM2HXGw18EY5OGnaJ6Jr9/02oKQ635lfue+ZjIxLJEUpQx6mX3Te85SZ2dY
snW0I2EfZU+xZhARYm3czhjBRPoDO87kzF5oYHNUiARCazLMiAoZ5Vn6XkhixWKkNqNNQXWNsBvd
EyR3VfGtonlErcZ6jLL+OXCdgEpoS2VI/J6stjEkKv7kMBF/hArRxyRF/LkPXahCQtWYyAEyXQAf
GNO+z6ZKTXjuKTkv8gMngdlkjV477qmTW51fIvVLY0rDY7YgzT/Tx0arSZlH6jQUZ5m0ZkV+JzbW
uRnHsb73HLZm9U7HB9D3F20TQ9rdc6iP9U/v3z3jpzFE/gbzhu6gVsPN93Yt8XxmaXT5ybWqdNfy
47OT4Xx3QZkQZxHhSlMe0POUymxH8s1VSbGROU8o00XZTF8zgcNfaQfzlRQnqY9d0MSrPuozlKEJ
4ajvhr9q2b7tu7i0a0HEib6LAeD0LWzXIseNIrbeXnG2qZ3yG947Yh8PUoWsgo0UGw3l0wmRdvLK
yWk7JrCWgfX+9X2NRaTqDKHSJWfEDVzDowD8pu00IhNvPZp6V96q0VSnthkWVrTT5pPf83+1O/BI
3KbVRd/aE/lhJ6Dd36ru9EwQQKVOcaVal2oz18itGsF2CftG+mGg3X5R+n07pTIFYPIPfDpolN5/
2qplYyOAjVN9lcSpx0RTcA5zv/54/dwDEH3nBZ3o8YUGvLtf5Xf89PoWZSS0eKLIbtPuezOll/kS
94tvxJeK1T8xIYjj1asYkcJwhE+ikabo9+/2T2+A24wo2IWxy/af6fn1qudSSXTJ2OsuIOieZg/7
dN5Si1+EGlbMyw6H+OTMQdvrfX7/9cUH/Puq66PEZF8ieKAcMX9aELJ5sslGipbLlMllffT9AWpY
3Lkh533edKt1B9ckveoXg9x8uytiJ8g8GkAgZWfImHvzuTPHGq21qNpLoi7iZrjx7LpaPgVFm65H
1bYvM6OyPvdGK/rnPDfi5KOasElopqIU2qQDZ5jOA9C7bsluoPpzaM1CzM1KF0B/Q8zw9CYLxhAO
JGE2Gi2WFjRkiIGrj3RVhfbi/cv6dmcFEJqBbbMYcHIXa93r2xqid5qhR6SXfTCCGtkg6k4ybyNS
z7MGJEU2Ovi5ZBiJs1Axfx5IdRlBOyCRG9xf3OS3U4rPteY2++Jd0dp6exSZcgTaKM/SSylHTU6m
NrmzkxWh9z/8zy/HzEUjB/Gdp7M8v7m3aQJvJRhX5yISXM/nH17kfGQD20tB+y9e8E16I9eYmhMa
H55k39EJj33zkl0XzoKi0VwoM5NkDcwR9lQAHZNou4hgtzG/jIlEdwwU9S7wpRtzQPCZH0jtCvX2
EqJGRlVNFa5UwocT6cJOI92j88m8LM1HYA8Q7xJlSNTInbMOfY5fl79K/8IRRAuiWsJFdDNqadFl
lfcYwoo6EYdYBkgFOQlcpZVMWc2cYRSOAS8pRCO9j6OWcok/SMFvOYliUAopmCpdFcL1uk/kgQmj
FbygbixErkgxYnj65BmJ2Nb92K20Y7LqaFAbuj1bcj3QHyWyBzOWmnD3rV4pDkckWgivTktYCy+i
zDRVVDpUqMZ6EB+J54dXltehS11ROkadKYoqip+B1lkYrpTkWJ4ocnEEfF4At3UHv9XsqN9MrdYu
7llXkMQRHNNmJQFNntN1fYLmgjF2wvR5cCIy3+7kxVKHFTUdp5DDOcmpGoqqG1eA1NZPqodMietk
9z8d/2WZkDqLKBme2NN66ehLehYSV7MYW4nKVSdB3wzExfSaURhuVFsMLoQInUxO9UZ5BeQvqS21
XdqJfZ/jCh3hnFDsstnVUNGqv7O79NMN1I90fpJCaXr8edJvIi43gSIFFNCUMllyGq6lIexXmnSl
og9oy0PNYxW4F4VZT8ElpMZueEwJLUT/QanZWYOd3JYEAt1cHiAzdgWtMfLqIgs+iW1TM4KfWDwh
sUq8bU/t3W32o14L15eC2UiOCq4yLQKiD5B53LgGuFFrX+UZURwb/oliVk+GvHOmnOglJYUAaaRB
RMeXVRa4sX731m2UuVO+7FQ9VjXwsVCLGqSqSIYDOOJnKACY7Dckc2T2TatD7MG7vw7Z+lFajqwG
G9JLgamP/MY4XWPnk7Ri02Ydhm8UMwz7E/3Rcbglr7WozQPAK2355NkrrtFb4EbCnuxgvKYhljnT
2oExTlejy3edbAmqYjFxd8IvDRVX2PUVZsKjdMlg5azsGpzc6rSisO/RgloPqi/MbCiE/GsB03e8
9/ys12hDyGKrMkW2chZQG7hgce3kM+p0I72Xw3pwZx7Z7PTgjjCsGnC4o2921R73uxiGsm8dapS+
z2vNBKqwHaWyRx7VM1KKGJjSOZiaZuroMJgJWlx3NUgCysWKxaTgWG4KNLDd48N1Bqp5OUYKdKYk
fN94mRVNSMoUx7mcYxZb9UnlEPMXF5+kchZJC54CSMlHPfMDX/sMp3K09sjNxDlFtYGU90o+OP0J
Tauf6tzqMv1wIqfAdPElS8uwLKBT9RO0JGl5lFwVZaSyoYYz95CvGumf5p7dBcZHlI28LK6Opn+o
CxP1bWU5Y0E1V9a7ZbPC9WcxGrGWY4w8U6CddSZfgUY1VyaIdrKhosyatix6K3hWQC2b6VAIEptn
lTyrjG4tOicmeKCzOCIktUaPDVFvb4zYia+dpHJXPHdyokzK0GcSLebKYdxlJLJn6GsDjSzITaDZ
OLAbiX2Y5N87QU5aa1n8j4RWc3c3IS56bMtkeBnovdURU96aH2P7NOt1XAUmeeX8kzOleVK4GX4r
5EgssmIVUEw52cn94Xs8eWWVezWCgLt+GgdX/LRaJVTbVbJI1PQgi4yKEKDsbcqg2KJoYVyWkPry
PAIblyTrp6DRIGYjeuMAPGxLrRXcF0Ma96UJBjCezS6d6D1x/IrlOfhH5tLJLPOvwYZXMd5NC9J4
EOQY9/l5Sx76VYempBDP+5c+anWDdGmdNcFRr8mHFPcXshG1zNlez55m8lfRHVF1k6w6MaY7iWda
pPkIlx69gGuLbQZ9C+Wf7eW8UuOaYtEaRDNS26N+dPSKhncv2l7s0+ntfKmlfxlH4yK2CfIrQ+I9
Zvnqcu+GtEQcHJQsKWOrxDjKmFDFYjyUDD6yqIS2xJOpHJw4C+M61fxFv2qwXNF1qfHlfG1JVYk/
R/QZQX5TYtBe8hQ/mIz+yqVJVfWnamRoLIiqpC1hAJKmU6bQSgnsNkdGrCVjVwKaNRrxLwTwUKgL
o6DMrIPmogGssAic/MCdfQIL2fUkGljUjO3c3xLBEUblzqUAOHT7QddJh933Elgvh21gnYLx1E5A
Lfck+DIDHJPGHFACEly+lsE2ajABxFus0Za2HnIsAQwE6aNUE7LaOKqBLh1HRraIvYVq1QE4wtus
ToiKbKREFYFGyh6MM0lkU3vcQW6qlNzHNC2hPIFqIsyYlXSsSj6WU5oOGy1C5cU8i9R/YMCsnRvP
Dz2tyB5qpgzraKUcNjQ5zVWb1ABJR16jFYFFVDIExfC21V9kf8hfhIwmaqOFdFgrmZBEXuEZFFYv
naWAd9XRruRZkOuRdKBpJwpZLGcnuXlq5fZQsYtUEzCSLVdJZ5RNQDU8pbVUIhNcuSGVRZ5O7mxR
OLvEuY8xBlzUlohTuJJM8tSMjilYGx70RPNFTK0czYpakMpnLhVSaoEIGy20nW2HjMg7+n3ZVAm2
qNC1nwt5s6sTwahPiekjWi9GbnZvubro+lpjFHXjYxiNpVORRSAS6HLfE8ogjgCi9yzFHVp68io7
sjtJhabI0ZRB2DAhvdnspreqHbt0DiDYQxKS+4LnUvIB6W+LTXUq9VMG2wtGetNBqKju9CmxDARI
kqznSoqXvEjqGUOgv7bDzveTNXePqlihRVOfGdsI51vsbpp0PBWbWSUzjHgjkxE2JJ2eHg1bqW+z
ckfIyngd4A0bb4lyeH7qTf/w+c+aGIsGSzIjR11kFT3ECl019lYoj+L5ppNqEqj1YH/2HELmqt7Z
GJy79M/3j3dvaxSBb3okMtC1cnwCVt8W6VbHnaskKvOLIq+RgStAq6LSLLKTpVgz/9YLW0gRMY/Q
OaPzQPPqbSkuz6y+8as1vkjzuPGfF04KHnaCmkhQohEbbS7KfQllgWn+9ML/8W3+z+ilupMFmO6f
/8XX36oaxkgU92++/OfZS3XzVLx0/yV+618/9fp3/vlYFfz37o9cJ9/aqgOF+fanXv1dXl29u91T
//Tqi30pwtTvh5d2+fCC9r8/vQc+h/jJ/+k3//Fy+iuPS/3yx2/fyP/txV+Lkqr8TX3r+Ncfv5EQ
9Lc7JP6++qa4En/8dv3UtsPLt6r76Xdenrr+j98043ddFxXFwKacReiHRdkJ9vTpW97voh9MH4Va
F+1QcTPLqu3jP36znN+pY5NCifSeLr9HPaOrSL/44zdT/1107Bwi8iieULNyfvvx4V/dxP++qf8o
h+KuSsq+++M3hPyvq23Ep7gGlmnLdSiQ4LETZaO/FVr9NYg0rONP7WBr6yX0IbO4qe10ybZFOTQN
RNESxdMm6gubcAtU6QiJACsEHUrE1U+dPDnLE0Gs2nIgKYflbpr7tg6vMkqLTbDVW2toNrZetN+L
eVkz1HNlBOM+nSwtYF6vrMoOjxQhZwD1hVV6g71xiUFsPkdmVuWWTZHVied2R7VqZq1OSSCbO5z3
xUjW+qOtRRUGzxiqZl9eB/ZsEqgyQIoZHtoY99YdyWSD84XwodzEUjJb1Z3rJWGxcX2KRU9JQfP1
wialBnhSOczuHipdReSxF2U5OqtI1y8ikyieDR0XvdnPi91+D2OoxGecEcf2wbHaoP4QDJPe39YA
CP7UmkpDEjKZXYvTdtTR1flu9JQW09BwDhLccsIbU2/jRTCHIAcADeDfW3NHnFjT7RxcBgdfyxeM
0oNfjoeSOai65cykY94a69TjfLdk2nnfFlYOesYCUOOPzeBypO2d+gyVn3PewZgLUDI2PVzZaHDH
DWV0LUYe6WRfOj9bri14FLAF+3b+XrthN3yzYbGXN3UI3vjSSLroUaPQXdHlssJvSOS79Myak3r6
WDs66SgbQCoLwSmJDon7qdBjy76wijb3X5oadMCXAFt2e+vV2IYu9ZG/BF2jCqo97Ql8u8XS2Pfj
lNekQfjt/Fzgtoz2fRlmPW5jW/+gVQ5nI9sYbXOj5b0Z7hPofRmmRyyKmxYL/bxNGqMNNyv43q9O
mZQPKxpya9fO0fgI2MrODliEqW1k5M7ceWY44/yw3W7ZL8jQrB3fyosNND3z+2j6PSJNfRwfEgvY
I14rZlWqUXp7Cz/Fz4ibcILGmvbdwL5fJ72D6t2zWyL/2YaZ1RLq0LCZExGl/sEAMh9cIHxf2k2m
J2a373D3rdd96WvtfkUTYGzYYRvOHvxikN2kg1FnB+Ijlo/1oNfXMWFP6UXh1PO6SRM/iW6B/JnR
Dqhj0mFzdo2vuT807mbVjfW7Pta+daZ3No+N3miWe53bkCl2C5yVD0U9Gf5xImTKOQPQyv3WI1tQ
mu2kPSR5kjrs4qr8A00yb92gBwhM9uytVh3oAa0rJEEvXDd4utGV4VTU843T9W17Ruq1T8ajU3va
WR66xHEEHnLG3YCj9k9Ab/XITasCe92aTthYx64lcX4H3XXkFppBOHc71PBpuNcRerebnKUMh8ts
N8lx4qwJV6Jdp4+AhWOie1D03MdxVWs7QPFNs224MuPGHtwiRXDplhElzXkimqzItauc4Ihlg55a
aLuyBNhFsJh4eAeT0tR2nut13pCfZjwy9UYPNuFZM9lmQ+vvzTCc7McMdep0lgygEW9QtQ3QYEII
BrjCQ9yvZmHo3SHVOCp/aTsKPlt8/guPHF05f7fOhfHEtZ6mu7ly7fu077HHTTA+sLs144i9gYPV
UJb+kzE1VX20pwLl5hgihtyloNg8UipKHC5RYs7WYUTw7kGIKPF20xHMMFtN3Vy25/Qfx+6QeL2R
Hzie5R6J6DgYMOQVvlljnq5KiJB0lu6oyXXVoTPgQ8Ak6stg04AcfkLN6tzT8GdWN2eXVi599cna
2GnUfPfQqXIoTe36M4o/I977BvbhMwAejnGV9WiYNtZErA/hEGbwBZFY9WhHHVcrBaUzX2GgWUkk
8cYRa06qazD8MkD6eyPC4kV9EtJ8ugkQoJM5MkLqvSb4zkMh3NWu+WmoPe8JYlMGXkXznP4A7wTB
cDgD5nrAYBpgPoNKkZwT2Wo4R3t2CaBwIgcsQTlX+kPmWcQYOGXqppwvel0/JL5nPo+x5TBCM4JF
9gaEFusWOfIkEl5q/GUt9GGgpKTcmUxR60rowtAvxIaReqi/mHYSIDsv4pzjFJk7S1DPGxJ7gXpt
9Dhrlrs4tfGAbKlrJsRoAPUISSPqcUjP5sZku00ZC8SjNl74OfziS/DusErgULq9d0XxWmuf/SiC
W7kNwrbNmRrydrK2mgN+/i+znyktQt2s7G8uIVAfOx96dbVZSMAMcWVqRcj0guG58W7hMS72eTXh
7Ady0/T6bkrtMT5Pl7KLdqyCbMARlhXDHcgbD5IkpngTOGpLHmC0yRF24LVEKTgu9Lsz80Ph+kO/
rZGkZfsZ1aOxi/B1rDcp4u/5aHPuWDaLZw/RGXkqE64CTFT3VBI8zBRZYTUR6Qjaapw5Bp41EMxp
51xZFoFPZ2sU+dmXrBpXExN2lCYjgoGgsnwTHxCFk3obpJwLX5JIW6rLDlSP5+0rmlc51hmH4vUT
dteSGCtQXn25M8bERpzQNXBdPqV5OlvmriBpM7YRAFpZfcxBGug5dJ5lCuc9wJp4uS5nClR7JybS
/dLu6C9edJQz3TPbLBJu3Bq3ur1AG0EFzwna0btwywTh23vOZ2ZIVoZukJpCCrU+lPkGE9PsDEjm
S2M8g+w5L6wYAhN3ZOhGzE3mgnbzmoOv5n5temfprkHV1MMtAuKJk6KlkbLxuTat2rnqyT0l/2Zo
NfcyJuAku/P7rCp3AWVFL9+4LQEwd7VbassjOjV9/BO3PXIF7FXN2lNMmJfkuJg4LVnckqJtPzgh
zoiOQrFRfW0Ku00u827Syr3ttHn4J8iNqtkX1OsfDdRQ11w4b92tnl0+Y4iFnbVdISWPXycEyCSz
xSFtWcTYrn2RsDPIHmF1xONTNvbFc1P2YX2eV2M+Xs0uj/Ex1NMp2UMiJmwoK+rR2Y5seN3zDH0U
7e3IsosLIhem8hws09p/KRjpjEId8NPnmdCch7YYyj+Fcsf86BZGmm8htRO5ARWoTs6JQFnG7TSX
Y8OUAlRoZ45TOxyhFCYaiVms0h+moHIKbTPRqm7PfTtmKRj72OBNcfj/EOtM+rKL/G8dk/6/x5tX
p6bb+qV86NuXl/76qf6/cBASCcP/8eOs8dNBaFt1HI3+evkHJ6LvSf7qOCR+Ux2HzN/twIaIzKlD
NNoRWvzrOOT/jhQUjUlAbRHxH5nY/zoOGRx6hBKAQw8yMXEk+td5yP7dYgRwIiLrFi63Z/n/znmI
bvib85BrOg7Zn46O3dLFuCaEYn87D6W5RWBds2BlDKP+kSDEAPrEsGJ9eexQ+pG/vdSu1v7p6kSH
fBVBkuYHOGfm0jLjNQZYYVwrfer/NTdaFoaHuK6d6q+psIJhuCY/u/zClj9FHYipULsSIeAPTd96
9XkZBqjnzdEn8XfMn8F1xJ/92AtzajgcFI+wieBkOekEQzrMgYhvamOdvwe9H7J7yhtRD8bKTcEj
8+fkKkPZN28gpA2P47Dixi8aY4CoPhXshIOpyu4BxLZHyFfWC+kUeAbj1rCtHRfFyG7x76bWY0UP
K/tiIuIfbiJM5ueeYxdfiWdoXPTZPdKIbdxPy/eYxuA9eKuBEFB/iL9ShyhtDn3ReOXjPak3btDz
fkOMUhNTY+w649W00p8AZuNnsIi7xFnvl6JKAJl2UWZuvR432CcTSTY6HNzYhJ3lTJDx3qi8wkf/
MVvD1ibF5vOQpDa+MiIm6r3eW/anvEGQv6uMCNRYW1crp5yImPfjivA9PjoeDZtry6cP8kzeZ+p9
sSxqaNixYq3eUheJgfpUA4iuxh0JcuHwvAx7C4zCeiC2Juu2Rm0RhUOlMyq2S6H74F8to/kLSeyQ
HAYrr68KJwQ3tHZGdBO4XcZClFuE7miG1T9qE2cdsP9uw2mmh695Q3NyefQIqSFOYJ51+5tnzpGN
93kkrznIaRZdcrxtgeEU/4+9M1mOHDmz9au03T3K4JixbCAQI4NTcMwNjMkkHfPgmPH0/UVJLZXq
Wtc1ba/1rqqkTJJBwP0fzvmOseabQZG6GHDnJ90uGzqsRVDAsiVwe9wsAWUaf7HeJ8Mdv3Ri/bgd
MNPnM1lwAYamniRL0J1OlAmOVox2pJC5a+ORkQQM2QPZkPsvVRX3aSBEHB8mjM8o/jV8S1cxoReH
LZgRL1DQsfKdAWFZYEvsNBk4rub9QmDHQ1f4haKYrZJh2ShroEAtEvwDQD/ySm4td/XvY/KHPpp5
Islw0WNfEHWZdNjp05SiF5nn/MPTjPlREFr80V0pu5h0JK0Z1PZYYnDQ7SpYQP1ypcgx/oCduqrA
Qdb9kra92YaeMVd2yLpjfgRo1b1lWlk9jG4hqQTrLv/KWhRmm7qc0p+AlKzLMnkT+QujmvdkUWkW
Y1ufwBUEq+auS1257vl0mu8JtwI/mW36zxqYvhf+n+59o6fwKtxx6C85wY83pZ9VUAmEmdAyZCBF
KE6KsgpnsIvDpsn88R2INuFg2NMoJwciUJtgShrjW7QG+VImL3eoKMRhOIOrBeicT/0roQHZGtKA
odIpRF7w+1ja4labVQ2BL+u7z5w9yV3RScclWwdfWDgWq3M7zZmctqrNdf0Aq6SywkFTfRgrN/4o
1znTIpUNtLCt1WcnQzDPDLWZ3VfAiBB8zspAkuKHbv/ouNXyrk9d/9Oc6UkDUwzWLRpJomArb22R
TTLJJZGz0svnVWSNxba2KjyAMqq/yTVN/4n8knDjeXBdckP1unzgi5IFW6gKS4RdC/cOt0z6asQe
i3cp+vZ09cOQkAJugaQR/hyxn8ny0qHKv+3auLm0fp60Qb241bMc9f7RjS3zhPmzYG5g5GJbu2kP
eKhMhjdgWR5xlHKp2mNTpS1kWJYL7ywz3OwQtxoVtdTi8mHISxLkiA4hk8REK8uso4WZhYi7YZiD
Q/q2Nd28BhFfDpfSTOdpY9SpugxVo2AV2n154ueu1QYu1Qobt0oRIkCz0KAhZa0qz7Zb5u/0nNVL
qxEuEJbdOOlsYRwd57ws2imyRZbeND0nVugQ4tmH0qkpXUhkLDu43ob8qZnETwVWlwAXJbUeyJUq
s+XGJUx3CnyVFV8z0WIzyctxfFvqLWfpmlIupcMw3ZuS7ISA6NVUBWxtMjp99LqfBpYUAgQp5q7B
0ks1hM6ABS+Aa0W2oeHTnkUw57wd3mRsAguIF1ojTIjfRuMM7yaA4iKI7W7NQyl1v8UuaptPlmm5
+BOZQrmA0Ufj3NEdjLA768UIMkqBZ+YL5iNPSpwGepyYv/y4nlRkYG9+k7Iwn8hqmeYwturupUiX
/JC7XTwEBmbCNMjyNv5ZTq3RBEZnlu9TYS/uTkBly4LBvjpt5tQZXhS/JtyRq+uUQb+4icWvOvc+
+y4h5tCn6488PxXxCbIQ+xbuA8ZRGbnQ1vWfbS+gZSINpsvUyBPUldOxXpheAklMjXvMSMTgxtZ1
5Wy1dnxXmWlJnm+bJNpG8dOWQY5Bbt+zY/Q3LLMYew6lLpFlmwThkPjMPTgTnQnIh/OzC4ktXVJs
oOZ0apy+VoG3erPN1135fjpyZNegnwvS3Lu+diYUGYXz5nZKHYshtr+Fo1JSZkQR4yG85iqQ4RFT
43uiB1he6lMJDdTp13nnVUUvdj2Io+481GyLgspvzGeRtdpXB37zaXLY0QarX/CT9cZcYtKzDMGL
b8XVFIrexOKM850QQyhzRrKrqk57KsuR1wDUyTX7Ffu6eTVeLxxzmh7/0IzyGltoGvYHrIe1CUqm
GBITdG78lA3DNjqYqZAcHJ7xEFut+K7cLHsUfep+YUuGfld2cf6d1BMxoBl7YALoinU+NWJQ325j
Dp+evtIzT3Ax7scZZwf3klgZE66ZWvnY+7GDR9StN7Iz8k/PAmIUjmZnRwKPNYNYDC3+1pcTtAIs
F9ltz1AeFq0ALsukxis+LVdjEDgYTj9FxszmHa5R0nx03YQ+bjJ7/3OyoTYxlzFfuPXc7MSTH7ML
L9f+nEjW2jvsFX558olGHXYqvybZe/76y0dU+kSQdJlihyucO5PpDUzOSnVVKBWO5Gs4rfXV+Iqh
kQLVdics0Egbm3PP46FuJEPtrCqBx4llWoLByfQL+at2fRwS0fi7Wuv7E6wkidGRKcMdljQggCnP
kMkpI8UtecnGGRqSw1lbuh0VoyNWI0hHT3AbJBPDt4QkrHcjNryTqrPxOYVO6IWaW2W7iqB4lBE8
MZSho9vcqyszZcOBVzkh/z6dusEY3jXOyJbzUk4ng5rCpcqqILI5RNbVoUi5LncSFNFrOS28GgM6
nZtsNrQ1tPBEfyiMNPpRVaI5zLlufrhMIx8lzbyxGQn/5bnRO+8CF1qm6FoZwRNqyR6S90otayDn
xtpOLtPQE7/r6Vkoy/+GPK4I4QSLztZ1xtmwsyzEjmEVu+MPOxuY12MIT7kE4t44ujSX73JZlEYx
1VRPLefMxe57wim9ymK1bxbzEsGBzfaFhgECdNEQLI7mHACEFl8mU/OnIY81fc8eT3udQSq9xq3h
n5xubEAPFCAB2MdClQ106Ux6QI7WdJQD8hbwrLI8kWXmUklKT/vKGofaoGmLyt/knrKRfyVFkmwl
090dKKRFY3HMQptgQkH+l127w2NJNNQ1YNRZb7xJyRlYbkxWdEL4Uh74w6qTWu3EcbntypYszaTt
nS0hig0rH+aw98oYDBmICcge6ueUct9vQVKyl5COFpatx53x728d/z9tp/F9/M/d9OWjrD/+4z/L
L5V+flRYSP62q/x9Ickf/O/douP9Rk9meIx30T44Hpruf+wWWTyiaAPL6SACZE/4j2ZaE/xPeB9R
Zug61kPd5Y/9fbuoCes3G2MmograbMTivvPvtNN/Xi66Jt+dDoyMrwTGyLw2239oplXP4NuyR/di
rAI02yKcAC9DH+VFpR9iHvTDHz6kv683/7jONK/d+R+8A0DwGMBhGTNMJOU+7rh//YKGZvothObx
yfUXMyZ0qC/SQInEO65+h1hhsowbu83lVm8tc8+OQu7InhoZI1qSnXo8XskXZLkGpjdaBzM1ly/u
6PfSs7mvXSGsR2UtxQ+pmflOEsp4p2XuqEVmVzJ2Y776MVuk6QJeqHiruCNC27Kqo10nWxG/uIM3
A6RsV1aRc1u+//XP/ieJ++8/OlthbMbWdY37u+nzD581E1y03eXYP+UG0MLUM4hxW8y3FYf45q+/
0p9HJMwABWs1V1g2cxesGv/6IfvslhQWhfKporq+RV4hDm6biA1UTzcLLNnUp2GCQv7XX1X8yRjF
D+gK20K2arMCJAOLGdAfHyaTLdBcJXP5pFpTwK8Z3A0uArWxIAYHDHXyDdcKFXOf3FTu/Lk43fz0
19/Cn/FXv38LDqYkrHGeY/LO/eu3wOXJ/JEG/slsK+NWtuoaxtD7bCTL29rlRyYmbYoaYDHbRF8f
9KQbSLrkQdQR+UZ5ZxtRn2twHAqVv+cWtd1iuelhrC11NMZvSwF+W1alzjBOjf1ff/N/fj58FCvX
2RtIq+uk7KpD+OPHJ9fBZAqRapdMf3UMGZJ7beT/r0fjzy/89YtgXeIL2Hyx/+uFH2XXaqnMtQuk
ip2TfhHGteMU2M3Zy+8/zf/OWf+PYf3lzfAsP6pf/3Ih/P4H/nYjIBthRopfz8M4piMR4h3524Vg
+L9hqLNMDy0lhqKrg/LvUhPrN4P3ySUT2GUsC1SSM/Mft8FvCAUwxvqAW5mMYUn8d24DBGI8Y/88
nqEfeOhgdJ4P0/NMXOh/egYR3mcdIpnHtnXX6qDS3tPIKR4S2Dly1s7APS+tM1WMIOoiVgGjU+Ns
16avsRerk3dtctVMWQryikPdSQkRQxQGOJaIMEkdeoU3su6hbqaBWx0CoFEhUd2s05tO1b0cSBlA
WOFJ41oy+2n8NPaI3yIDE4QXCD0pPxanlHMgwfS0NwSsgE/cmWhLGA4BPx3jB39dOaaKEGBjJ7am
kVRNE+aOwVoiiZvGEGFdoJm9QCNOipO0OzNsR6eE3M/Fx7c6NdB7QnfI0ouypKNIbjfQ2ozTOJJD
3Rl1EhF0NYOkTPs2CUm71ks436J8mwCbmgGKQH0IJeEJXgghNvvWB8N6a2lBb3O0X3jUiX4gqwBx
2hJSSBpOgGbYc0K9rlW7Zb4+k06tHIcgOMeF4o5LIKuismt0sq3KatzFiPA/M3dWdK/NSiU9xdSl
W2YU5g8zM1pkCrBqE0/Waovot2U5Jw0arclqsl2hW3weLVs8/8SO0DV2aEJE+j4Ycf5px2z6N8UK
Sv41nabJfweU1rxnM3RafHCmYWyIxygOJVybKZr70n6t0n79cOeU54TQj4VNIUrBJdStaYYB3hRN
vplIXkdY05O/jjspvm4f8xtFPDgWt1rlAsNByxDYM9raj1rKgLvJ8m11hY7aqPkZdjHFsJb1BoQQ
yomWAXm+h0NuUR23oqcrZuNZ4d/uTEoA6cUaPSVamABAKQOlq2Vj2OYlAWxAyTUn3uCIgU7s2Nbq
M0BakE0ss02VXVbONWZzxpgdgbNDhISEJvkSZaVpAQFohLWZQrSEAhAXwLAI7jnTSmmT5dZNk3er
DJhtweRDWCa9Ay38uSKh76doKnE/J0NR7grW+7+8rp+MAHZ5kkZj54xPaekaj1PvYswAOMLApony
lDegAw8Ym3kbkAnfxu9XyGXxLcu2YPhmTNB80H7hckZm4c15Ha4DusSw5g3Pz1rB9ER6AwPCQZ+t
bodNaOlDT4yEIEEOdiK5Lso+az3HQZjUw/imQMKcV4ewp0fCQzrv0XdhPAUGAyOPoVNefcJXFIo8
4ngub6SbZmLnu01S7Cs2P/ZhXTryXcE//4z7xH1CBT+xR0fw+kCA7cgwxaEYiGpyyPNT72pDGi2D
NjO2xakdqMEn5n2151tWIw7SoJwOzSpyNe1Kgu+epqmjF10aw/8mgSe/9QHDLGcm2iiylGk4l565
xLs+JjR+eksCc6SwuL9A4nFjQM0u4EXXwkTZtTW+gCTri7DRk+amrrK2fawnsyaO1MkcG9JZ1bzb
NqFVTIVH8z1BqvkKY0E3Q7S7ZkqGg+MShhzrzv2EzZXUlFZR6MyNLTcdaORnSSh7fJs1GRRe5avi
qOrUa3Yr4/AZ/4GrrBBXW76wqEjKfCf6fvlGZlfNHTETpI06W7COtYU7o5pK0qFd1glDk08f8VAg
NCtsp9pIl04/7NeEQZTXD+U5G6iPGROiKt6ZVbvcyT7vywCfOkMlG04+dMJYsSaPbS/T+atTBZ/A
SrLuwYLLy5A5ZY/CdijurrsTT3QAJbsy21Nq8feUfa7GHzMAoIbpAcI4ykiQ4z99/Fn9lopu/mw5
3N9YHLpsxkrx6FQJjv6uYLPvz2rt7mu7oUsOO1PJPfi9uMJ6k/qftj5VhEy6az4dPegHtOOyA8ed
FNchvRljHgyK1l73ZGLEfoRJlo9jhpDGngp2JouSfFh/9C52msAl030NieVgS204K0l8jL3cAVWg
qcmt0VmJ3MQFoslgsn243JXQ+hOOMSGuiPrppfERdAR4T7wj0l6WTrbNOp/lmOhE8L/lUb9c29+r
FPZ/7pvD5Asz4r+UR9c/8LfqSHi/URHRHtKnUelQ9vx3dSSM30C8XjtGGmPEag410N/LI5tm2bYZ
8LqOZ9vU/f9sli3vNxt3r85qGpu+BYXl36mOWGRfO5h/lkfQ8qDesHrmL+LrUG9dO6A/tHALLA4N
EneFEKz2Lhwed928+nva3OesIlupXfw2WAguCBTSolAN7keLLYbQIfWqKr1FE2nm5Fj42UZ5P3Ur
f0jbNJJzGeaQU27A8pqB1lvnlVykWxrJE3k6FctBnm2ncok2TFCkdjVGjzkkJoDw0G4+FarbN4kA
9ehHmZ0VLNDOStZnDWNoltRn3y5/OKX+iQFxb/Xqu9P8M5CEo964j4mBGteKkuIl8b/q+TT6L/2q
7+34KKdjxZJD4BVrzdsu068bqCLUiTCKl51Pqn1r2p9+85Pvjh3fWXcYLMZijcq0vAe+vyHmKPIy
MlDal2KsDsQuwVZBMibZvnScxkuYrZe1OBssOdgwkLykfWa5/rw662GC5uz5TUATvtf8J1yuAbKA
u0y9r2wNmwIa/HIFl40BQwE8ZefFCmHH7thFWcR8Di+YuHd8ltBVGB2eZ/PW6I+tfiXxV5zr9hcJ
pk89xKTNosUboXVPSn6wS4Q9HsriEmP7IZtnL9p5uzAXqZwY5u6KHsnYeEo/s8rer0g1g5JW/1wj
vUU3/ZmpecdsnTn0TATtPN24+nSXoDKdl2Q/punPXG3n/IPMUhPhKbvpgl2vlm4MY0dSwsNSiT1h
xaGp3bHpa0JJAvKB1iJ7kHxZ4lnC3DyaIzO+l8xnO0ScbDPdF/0xyzjJx3G7DLiwUGpeibD1DRYH
/JNMzzn2H3EMh664jytEra65YbJ8L53xorx8CJjG7jrW50wQ+TdtKd/nWpJI6SwPsvZO5kh95Kbe
dYW4he7ph6zAt82kP3Y2n+6a52+MZVE2sZexVvEt9C9L9C4j5PG8ZC96V+7kWISdW4ZqfG0Y2h8A
IBH7lm+uDqIAWdgzTvzA9B1kQEZYUv8v68GHe2n31Qn3dxaOXX3nIIl2hm/q3tvOLzaVwt/e17t4
SAM7fy8btRmHadN5JSbnLrCq05JcVAsCBhHdYH8sQ/FMhAQpXHFAJvXG1sf7Lmsa+EU3HZZBQGSR
0xFjkvxKxLq1RPFK63Ihwf1gFCM5Od5GM9UtXqDISu2HDvi5aIpDYWn7yZzOS61/+oX9TqPDc/Dm
r/sOdmzcrwEajINVv7AmOjHFghR4lDVvs2ecRjIug9knh1u37hdnhLYbP8DQ+E4kYrW2X9LQmoTg
+R42q2HfDuvYf7iG+kTxeEx+/2302woRNBsA1miaxX4haY/ekr0nWvzqe7wemm1+d77+JQwmx6k3
+lHBrsCP0wjr48nQighUM6V9ee+vSaTP3sM8aGyhbCKt1lyvtmKaLzgr3yls1o1sc/dOW0x2t6t3
SGoExGS6LJuFGK3tnBR3s+vXCP7UM+xYUkA5FfRir09woav3tYmAPLzl+X0+pfs2RqXXmpe0/xQx
s3+Q1xunYtHZJD+hLt8i+KfGHYcwGchhywuXrZ+mcf7E1npXDPb8yCE6bYS73IiKd1olSCQ8zKUo
L05G4baXOkG9Y+kMCeHG79rlGYJGuGIKuG+l+xaLEuRhbSFKNQIXzWdk9R1BVIVqWXJ2lyW5+gAW
44GN/F02O/LgFdOAwqRZ96zm0W0IzSEzmXfSHaYsmvL0B4H1J8rvaKjjO2+s6YjyG7Jdlie71F9V
sdznWXbKXPuW4ATWpadBk9isR4YwifaIgtkKUt/5UnBKwpkIIYjTWULPZ1jRVHjZUcG53JT2fD8O
tvbOJmtEbph4eQhAciAiacCXpbJ2y9ZhAzPaDSwtvomnVd2mbUtXzuwnaKzixkXzvSfLY/I4Rav+
Fkpaek6Rqga5P0ReajqssLURMjrCBZ2FI6vV8pBR8GKS852LpggkpM9npqfp5xiN8Vs/VDBfnDl9
gW42be0laR54MLKo62V6Q27VfJL0dKTiWfXeIb8PoWDTRoXUWGJxsm7axYm5B7M8bMV6dtnxtavi
l6bx2g3JTppayHl2LRYHEMaoIYZUzy/0em2krupwmTT1QYDlCIz6FwlNF6FpewAA5Ami/kpr8ya2
erkxVDPQGdj1vXJTXhfICNWtMilhzaQffyaa3wdrYS3isLiggSlFbA5ao7pljbZupnVs7zpzHaLF
edLsmSVXRppstQxEuMtv83rhSeOHVenMlj04mZNZHvOmn3eFt+FDZptqoVYg2Do/9G5FDs2wlhsS
AN/7OSHuFntgwNb6tWBNjwnvhn3YcED5fKFZqM6WS9vf6xWBKNqUHVnPYrQtbS9ss7nZkE20sN2m
fx3SQuzQr9NGlCmFgAMpIUNeZknBAwszf6td2SOWNsJrLeLQarQ+spuy35bt9W8zB9oDrrG7qjI+
TFHMO5sWLeiSZM8C6WkyDcjm3hQCFGtvBp3SwH0xGFyhG14QdGXzynBo+WlkzcDpMKcnD6RxyN5v
2efOau0HgdFGa8/LvNNX6qT1W/ap2PiagjPiqFcSLX+NjnzI7fbq0y45AoziLJbs2Uy7QyeXM/T7
h1Vzt4i+9r09PBmqZD3AVRKvn7Ob/wDtzWHBXJOPPU2LnW16O9TSQTpvY+tmnp2NIJUL5ekx7eyd
n1+hbGj4xYTeKA6J1zmi1E+DWg24JzxuqPYMLfjoz+Wd9IeQ8Mq2s/dVpd3WTbOLaabhKqSY6Um6
skSk5bwaZB7c8tlTOlzQj/nHpqjc9zruxtM6IrBGXcjzn+ijuCs0DfI+7csalK7ehQwAfD1cdVxX
LtiaXY5GaqsqYk77pCbfpZ+sKo36dtVLxIJ+EVlr16BRxlu5l65bhVpap6SnKeEf28Z0T9THzs9c
o2RET1ufRuXkYSJ7fVc3a/IAlocrMTHqYnvlwGzIctN3jiz8rXEdio1jb7M9YWzWrVxIwLrX05hY
2qNI/GwHAcHeD0kubkb2zT8I9aKZZqQXJYxGkBcRhYSJY6rx6BInEXhkK1lh1c7jnW24UBAbW99n
xdy+KnKwAgvAH3vVMR1D6HvVvgHs/5StizgrMlCPndXb36VI6hBKXv/g69qHPVVcpkWb9eTCufSF
sqaQKVtdu0WinpOdUqVPOuavg8mPHoyJ7j4gGHA32SjtA3HGzX4GDh1Bu4dkE6MEQ3NpbpxpZhAo
pvKocM7lodua5G/30jT3ZmPuAfDKIzDtN6PrZmsret1+FYWBopBk3E3H7PDed/DCcfcT78YZ7UJG
IMXy2RkH/4BtfeWXym5Wqpj6ZLlKNcpOO8ERQnKG4ubVJI/lraR5PprmNFVhWa7UiM3ifqwjpbDW
ojnkcOqG3eSWiFahzL0pHyXXLGzMPsZUomiqimb8tRaNtZ8JRg21pP9hO73OgWhqG+Yv1tmovcfU
t3f2XMOTkelGOd62xek26NoRWnkV2ulcEg6TaIEptXNc1be4wV7Iit1My3RrzLXFozTO84mCvdu0
Y7WG2aKh48jjH6Y1oYNzdNg81Q3AYAzU3ICLVxz0oX7ypvIZQeo2wwCHmpDjqX7iXj0CMoz0aiR9
Ts1FZMvsXRsEIhFNbOfUJfcKRWY0Zd09c2UZtgPqSNtm1Md5GWRZfC6M+tyI5OB3HzyDdVjkUxP5
jnypcTY2ZXzH/sOg8tO7Q10nbBS93A9yY0R2pCH6LaX1uk46VpPR4MPHuQsB/Kc/Y9AbbAS8zpKm
x2yxmifDaPVAzKv1tBbpQKS2ixZ1oumzMmFsayCZKAnV81qsPrEo+OYqidisL0DxuD7hU67cxjHz
nFYNCIVzHnxP5nGgk1oZzY12lK61NRr/cRE/UN2GZgNjfFS7mDg9bpTILTvOECucLC1qZE+sBx9S
RkHpo7RirrZDKsG4z/6ulhRYxLglufQIH3Kjq+zcitdGtC2SlvHX0LFM9Si1N0lBYnCR8ugLW9cm
3jLsToHDB0AzMOUnfR3GzTzWcqO7OVxV6lHuDa08Vb08st++lVo3HJl+3zfYd4LUtb1d4Zt9kHbJ
DuoF1kkr3oDEQPIUV90cAfcq6ViUW225LdwzgDPimQ2Z7u3UNF91xRHRJY5DakHeOQAWdfuWdG2H
YXjR3iVmOkZCFCn+Muld1Su8FILksK0hC6LX9MLaY9FOjlpaVM+zpvkR9OXkvjCKLOwT0301i2HZ
OTqGOYwRqRbM6+y/towb7x3o/M+ZsxQX1x6MvW6P/XZQiG4JTPbtV8PuC+DxbXYu4DVcqkKDPFQX
eCE7TxCEnE3tAZth+TqhV36SRVV+zG7R/xyvJKZ+HbSj7iSi26Le6599yK53uH+yo5Z4xQ9HEswc
jvk47hiXjUuAFsm/RXzYv/W2EV9ytOmPYki5mEZUoCsD2rR8GszF/LE6VpJvrlvaigzHNt6YuKH2
A2zz0DAq98lWrUHkZD7f5najn1aR0ou5PKiOW4pLbLTaBsWhdq4suRxK5ba3cQ7XNbQIsE9DhPeY
lnr0rjdcAutpRS1MlpitqldChGMeGlxZxHlal+vc/m32XaVI1l2618G3e2NrrbPxwghhPiiZWZHH
QD7S7OxwVe8cZmyNfeD3ynichYZdpqLI3RjVkvPRjFzUXueHBgCElyKzrAhRkrz3AYZ8D+RxiKCT
QJqIcF0HHi2XldBqI2FEByW2KyPVFMRus5xyn5wwjGaYieYRx3CNE7/tzCibqpuEpzb15wP6ndDs
0OTpTEDzmbGE1TtP2MDuuXc7BMhUC5D6AuatF2xq9DF5DJ+djkbMGrrxViMWtFrFL78cSbwmYosB
EKSKOSu/loFt/FgQXheXY1TRqUeDLQJyvYhH9vO3OjaKHcyhLYG5ESmE9N15+kCKl8+Ef6IMy98J
dbPp0Y03VeICt5kwI9uTT56lcIDaRJKOlRqoI4wJXes6noqJ9jL5XpmWwMwMxkF/HZL44A9FBMQR
kWaHQk8Z69HDarPpC/M4kwJDEAWh9WUx3dRGsR1zVwU+XZjZlBu60msf+eC5ucN/nMa9A2Zms4wP
zvpMljt7QMYOTJTwS26Q6T/pac+UwKzrDRXrAUzu3lZKIKoWkq5PNGej+eqNu7Wm8oIzznqwpMtu
XMJbHRaHM3k1GrYAktBwKXgbH4hZy1qvLXiHwKB1uvzKRLXNSvermVMSIkvt3M3oU92WLZhfxtZe
oIcNYCpZQZ41d3RWBz7KX9rV0GYOsRbJrt/mcv5wDOeeQ44zH2UvP+2vZawivXmLtXUJHeYmyE8m
IlbpDPr22qThX+ZAyO2ds+p8+yj2uai0l17iKS5bGlO/OQ3EwZ/gjYgtetNdFzt+pDyEXWt+1XmW
zAvtq3tXobv3bsxiK7PsvXUEGLTmk6ioaXNNlELgz76g0GKPJVVt7biFrhL/Kieothy2sNhyCgmA
a6QutfuWVygsjbp7kMi8AYZ4HC0k6YnuKa/nG3hoVJl5/aJku/Eb78Oy/DHEOpruhJ6fx3zvD+5l
IA4PDe96RuIfJFgiksw/y5g1CCLNfN9mLeylGGFmZzbMXfzlZ1zoN4MfO7ec2VMkq+5kpchxhWKt
V/l4CRn6hoWd3GA7KSIH6PKHXLE5gBOoX9d6/hZTb2/XayOqqyKLpGfc5r119KW/YajxUaSpfsNK
9mbotIoJmhB3Axu78zyZ812Oh3k3QRMxkuVUN3E0pIPBrWR/607FJeP6Z4fnICBR2sd08mJOqxuR
/FSFk9ZPfAzFBEIgU7hGcVn0xWzfaIyeLteEa0hAU8Kutr9V+YpoQj5gb+Q1H42Xhd77urO8RfPN
54XIUmc00+U0AtW2hLZW1fI5Rxu+86vBObEvooCvkgOYt60X85SqZL4XRWk/lcwZU8/UtghRUVMW
CbbfunW3BgrGXUYUdEBd7z1oSf7ZTvLeWK0j38kLd+JZ6yAzuN6Hj9JwL4mAo5nhboxlerDTazwq
iUxzU+kRTtz7FjPHHkizDLw83RlxgYocs120WN6J0M+Q1L/lB5eVoNZnP8lI6IYFCWNUQ882k76o
+zEVzR2lARnz3YkkA7z6E74kb8oecl9zj10sv8SY5BGBI5+OncKJE9K7QKrjtc/rB+ZoHJJqHrYS
qNKDk2OvToqacKJajN62y1fj2CC6vlkKX97VmpHuO+GD5oHQgBihqkOkYSEX1z1SyCZMG+fFHPLd
tHj9xnCb5p6LZ1e1ur8Xq2ff9TA0UTQzALWzO+GUFw859zKav8Zm/f1W4jcSE/XII5qHqLbzDTvB
Z9tlySyRZ2OvZylPU5EZm35oX8jNSC1m0XImcjZhBRvXG9d4GJMiKvQPjXncxavta8PjtUehcL3Q
ieFfQUSwI1RyfKpi9tkIxoe7rDI1/FL5QcWrfrZx40Rp5r2D8qdQTNVLy1yMQTsHL6Z0dmFX4XXh
Y4Jql4SfdG5uMn3ONz57Qgz0SX5KmhgDxN1o2PMxI+EqUDlNlztGxqgxMW0jQgitiHTIKsgc06fk
XQoKFaazQ3vI/figC+1MynUwsrNoPEwW6TNFsBGOZJy1Sssi2+6JxKNBZv76ikGwO/8Xd2eSJDmS
bdetcANIART91NBY72beNxOIe7g7+r7HbrgWbowHlf9/iYhfzJQccEBOSqqkIgIGM0BV33v3nhu1
Eeb13NQR1PcKEXbDtmHNTROMCYEGhoAwaUfNd8SK8BAaTCxecD8XTE1L/ViUaP6InNN2hYZcf6Ep
/Vh2bXtmu9Q31jCzDybVdyQhwC+B4MaWHDEqWRIMZn1L5RdJ+kFOmU0EKOH8lohtiK1HIopwuIbq
HsLfSzOH8hHiXHNI03EPx6LaJXLOXDxYiLXOqwyACSwFEI7KlyVn3XYU/Slbv3Yp5y1R2/owxFnn
KfPsDULlu2w+bDL9mOoEUwBlYTyBfESGHZgHBjWND6BxcNVGhAf8az96gNQPSWB8RYw5h1A79LSS
x6iQ/KHHAs1Mf3T6BLIMtHhZcac0bz9qS39PK+AsKUqFh8oaH3gMrgSzx26lhl+cfsSJWeVBhXZ6
nHTpGGIchx1BK5ghLOZZdMwcOeA3ZJj3FGxnONzHfViphSMWCsoyV8+Aya5UDRcjDJ+lfqYFoeXQ
LsNkWyfikIOVWfMGsIbn0Ukk4wG++ehIwi4o4+md0fnEUZ2oLFW6lwNpSVuI7Gpyjoiiz3dm+lCk
565qLpStriVMP5hxFuuNkflm3bEu5k5hSujLmxI/ONUwPUTfqpoz4+jLoCm3ePKzTdSkXkfSHIcb
+6KaxgTpYZp8O/uSMH3kPPilXEpgHvAGlHG7U+XuSuQvku883Ov9eFGa+tCMJchdMd/0KYOjWv4M
4HrRNY/1bR13IGv4AxezR0CK7yKHi6rxnqkzAQtvciN/c9TeoTQomBX1vjRbwCKSE2XVpQv6T8Ct
6slqNXtDcmvliVAfL7MUHhtgl5vKXJ67UJc3Fs6kvLjJpewW7+mG1qETL/aBNPhdgcHKRfSyNSb7
MBLk5/L1xw4abvQH8+1gyZeKPW+UH2t8ekMROaBqtnkKYkfPQuDn7T0/64aDUu4EA4ekNrCv8zp0
rGxWZgS9Yd6kF61cjgTxIMGJTtAtC6dY2DXMIPoUUXhWCqpgkoZoCJPsF+r2MxD2YtMxhTQb2bXC
q7E26RXpuddjw4N9exmwJbkEt9EgTcrlEiu8UsgoAhcYp76nx/Ji1+UtiHz2nsneFz1TqXBbL+jn
o0na5rr9qvJP9jzTI2Axqes/h4j9uZbdRvcz48a2cz80Ih8t8bkOagfsuZ9RNZK+CQ7hFQjd5OTG
xxgFb+Rce0Y1egvps0J5mJsz/vuzNvUkC2iOJUu7fjAvcRxAP7ZqtuIk4QhITCGmZa+h93ZvIArb
AiO23KiuaccZKHvgA9zbzHgf6nbS7yuT8HpJDZUHtRwT0kH1MMDcAoTxSLF80ApcLYgKcgeekXSY
NX10UevdklVm0rHWWlfUnbRRFmkfllK4I1ryyy5YGhXGt5sCCRjBexEb94BEDlMGjo9ccYQ2b0AK
Wc4K/z5UfZHta2Ck9r+QtQ0nKhkHbJNlLbWPdJv2zUHKwtsmieiva5cIFdChWRktqdxtNLs7CmFF
QFml0Z+s8DmtosvcpHvgH5lbZZPp0c4zNyGNJSdps4HvZzrm9BQfk7L+RmhMsIBJ3ZksXEAa7XuT
FZBk2Y6mV5FpW0kl2FMS3S7R8PcOy10uxMaiUrkdWi25jTqojCuYlH5HzGEKUPKpinD5pd1lIRsq
whImxcu2m390QX2R9buiDHZ9PmCszajjGmbCWYmMQ2y1ubizELAIpL12+tl2kc+xftfB0HUKlq59
nCR+0Q9b2bYgsYCnDglS1gzfJuijVPBDVvA39FOiDI5ZHruiciPtwUjbi8pyHkb1TSwkd8KMa6pj
tf5q2qutFhAlcQs7ZHGKJ6kzQixIIbXMOAYBOOWeu5Nt4cfGQxQCy26etGyGiJHeRFroh80+GZAJ
nQAnbbXwh00ZTl6nQ4wJBV3L6EYQ1PeNHIrdduKu0Lqk8YvRTb7a/Yg0X1arlyxp3oNZuiLqQWag
uuEQOUtERyjNPTycGcZsOX4vItRNlJsJy3Dd+YnRel3CVkdTJjNe83xV1wwxskvb4Qx4MHV+fUCf
bq0juKxqJDgBiYtUcYqJwzCT94tFqU0CiSHfJVBS7htUxNcip0FIkMqwbxvJ3qLqwE2rNvEHflRt
W/Q80dLKBHWaFpgLs/oyhc+qEYLIOd46ks6irWoCbnUG+FEhWjwEajFuSZysvDIvtKciFhRvU8tS
nwj6izirYJ1E1UVLCuVVN3mDdZKFaeRm4Tf6MJAmKUt0osnlc68QYMl5NZqwz1rVHRB2gxjg5IIY
Ho1fnOS8a5o1HyYzQecn2mvKceBh4lDvgA10VaVlsKe/1HawM/PyPmmkR7MLOGjb2WswV7DKZKZg
uHk3pehvW2BwbFZPTM7LbTlr5SYYi2CTUyYUseQgVg839KqDg7CxV8Fr+iES48rw7klgY0Cq9j3q
KSVGhZGvyWgTUsn3xl1nWQcb+Ne2mvSLTQQps0n1Ise8La1th17FJKwKXljlYzcte3rEqptTv4CQ
oWsdYPWuZd6WMdpVTDU0Ua6exu52Hqd1WJpfm7HbLbZKcrZ2qXUT+59+p47SIVG705I120THlS7a
MeWnXCSIHsk1Kw2Tc2F4jwbskKvdi8buimB1YQfXIn1XZZJPvxTplRbd15N6hT3mWhJd6lJVoYEw
f+wZ2yjpGTaRTJew/9DT70bpJUfmcA8pskVLQsuXaMYWy5P5DQ8EZcnI1haq6HqVyrVs/ss8cTgF
MbuJpOhGU/tbq8MUHyzogaf0DdMooc5h9dUH0YcqlxyvjfjQTKJAHiftglAH1xRNu0JStqpW++YS
HmyDMVCgl0y2w2MS2E8cDG/U1RdMHueVaEzOm/ONhjR5DrDuxnl+Iif6FILG4e3DE26Y65qs5K4R
kB0wzjOeUDokZc2NpkH6Ui3m1oqGg6JN64ARzxrWMLmssm2lU7IE3dtc5ZckaNn7reh+1eU5dW0x
pwzuenVx5Ey8Fdq817r+0hVEoNKrCKLqW2iS7IfCfgAPjUa5ptlreg24Dlfra2yklroz52L2u3xS
vSWBPBdhGtmMmXYzcVLscvU65O3ewFzpUEy+K1GODM6Q3hSYRbQZlW/CA2ynSCwoSYi3a6u/RpNy
CWxSz+XwAkLCNdruRUjtpRgaH2TUnWl/2D0QM/mG8WEFLyL1iNSBNGDbbjbqTkftA9JtlyXxl854
VCk3tcI7KePtw4IK2OIMFhQHNS2WXOzhAziTkt3N/b1lAjMlm7jIb6f8XqSS23XGqgcgA3aRdWzu
QCL4idJ9aE/HejZTLxrFSrnWmcMU8dFc2syrleCSgJpcQRHww5aSsRKVLR1lDrdy105+VZtbzHzE
aKZU7naG2DvBfE8Uwae05CdkIPc6KlYgSjneP3zzMt26rsWLKyWzH030zQf2NGji3UtWzYfM1D7D
pjsgJ7xj1OaaiXWmx3GgXJ03a/x2RH25KY2mBM+am1ukya5ZlNu50vFAI8LFIqu4kH7FFpwHDXZp
qHjkmEhyDMvApg2n3pI/taTf4D54rKv8IzDz42wPX31Wf0pSsJX7IHQNZAWO6JsfnZXcSjoyavbW
O0vntD0YexCCaK3Ck51A0sgzZ+oTJnzfstQNnmZ+tan12EzpDdCyteOVi5smq09d112ikaCIvBlQ
NNi5Y5eso1BZjmVEC7KcYPlVSfbCIXcv18171kcvYxuoWyrH4zQqT/NQfxcMdjdEHku0v6UHmVdb
oQGFcPZr0VtiyUtWyVBYTm8Z77SPgWzEWu/FUX1lLz4Ia75aVgR1S9uuKg0TTTxD/tHV8mjmFtNl
Q97aVp/FCRfuhZYdqZxphEWSKCEpR8IUpdClMed+x1i9WfArZq1W72ZwJaOsrQBshacG4IFb0DHb
tKKbGW3EOWYBOngYzvdWPcjoyrlSrUyHmAx00DB0bhGoKH5l2BdYpvIpIEbD4TvKH1sjc0ohfSxd
hzIqesBAsFViUnTMIYk8leTzY0zs+qbElbwJhVryPCpHeEqJ09Rh6XTo/zcB7yrbg7St0PhsG2PQ
nEDE33pi38/EMLlEqdC3y7d2OLx1BhY77VRUjGDmhi86SmLXHJq3ooENR50Q+ZU2BxutQqJh6E+g
dVyGpjpdjnbw5kECrlNE71KTPOqTFh0LHNxuKjL9Q5XkbwMT7BjB2Bups/KqehVxcornKWMaEa5T
qY+uFa9wMh2dSWrSocfnXUBVVLPCvSw2sokRaPhGFfmJbBaEDfEe+8uVn+so2WjSGCldk0xzKywX
lWAmkaGByMDXzNGlb88wJ6buCaig5kLY3yeiOkBA3tX1cGdlWbWXK14tXQke9M5ALNEjipmhpNX2
eDDU6UVPauOG4DDTZaJ7v1TzBoIEht7hBnf7Qy34ClXhmyv+kI7YZswNadtJnHJC9TUobxsJ0Vtl
L75ELgyTSeZZeXRX05umJbfRIvtWQdlIrt9zaGRv9RKp225M7lsp/TGgPAzML5VjQ8vQd9RV5h/6
QXRbrGikBc46IuiYKWyandfXIil9KPNOmDxi2fbt/i6mHzB6KVjJhrpWZshRoaanI6LOaA6B4rHG
x+JQ6L18sMb0FJlIwyzZe4xsR7no68Q9L2g539aRET3EmGruGpkbRZQqH8TcxV8rAGyX96r0lZpZ
6mXRANATHeS3GlnsMKLzlZSdCF5LdBPnWGlcoeN/9+y5e05Rat0gqM23hSXPKAz65DhLnbWfl1r1
rahoTzNHoFMOafojAOHPlk7dqgaNQek0yX4eyM1Owti2GZmRvozwWgMbbYuevJs1syTRlS2zlo5B
j2QKD11gdQImj0svidIbU83lvdIOT+1Kc5BB1JWeKhVPpOHAHRSiVw9KZoUMNNNPwgwc1lwvCiV/
UTR3WrGthXIp2+h5tgbEbMZTG6MxVWIwsBRRVxP+qysVrG8qw/aHOjGk296m8am+lxwsnCo2Yc3J
56RKr3VKZkof7CQaEDv6SNKWCXPu1URX7nDCEtJu3iFki+9Go3IRJqOfEsV0aNBMuxOp7hsz629K
Q3kBUXgsxQ+SrGA2UoEwmemYPnfM55N0m4K3m5hRBXL8YsnnEfwUsdWKEfpwcjahcYXLsGNIviEy
xTWVL2lkthhJu6SX3FmtMRF9LLZND/mJ99ahH2wjHlrepHiY/V6i2xe2EoqRFkmNNS/vqhkcgTnS
0jNKA97qWHFaNA8gej06JTdhUu11wRAXnpwAufjc2AFwkkQFXcxutCStp00cmxI0+410LeEMNCx8
InY1sS/z/Fqb2uBbce+pmRy8pOgcfbXkYL2yQ0b8StNSPoMJGar4WMbzLQhF/o+kCLxRstr93NpU
uJNMx3m4z3r7FMC4g5ZM0OBixdNeLEnoZWbz2uTmexfQAhZN+hHIkvVEbzDy1cXm5F9FqWOPMtDP
dRKAki2tUlShxOS4hAp7CgZ7RzSxgbOKzTWbDJME4dFpyOwI08UfJuV56ZpjC/wYIvg2ngFINYn9
aQsWSRos0qupTIozR3p4Toya5jysZ6kcwcLO2xQcAJVxam1i0n85aQEeKpYJnoAdfEaCGWCH5FWy
h3PdRycTMmMrI9XROCRp+owhYsre2XR5eUb0cOX0UiylVxaoXS02dYbl8DjsstoMNUezXPlhJj8a
QtwB9BAAbVIB9PwPHfHoRueYnRFBi3kGmwj5GwlLyQjJXa2iG7R1G1Znm1kEJJmgL73QDh/mLgTe
grfxKwcQ4sp03NxQqQ4IAM5NLD8x44Z3r2Uj4ms9n3GetzmfgkHtPzdc/L9G9DMFqD0Zq8P/2U+B
Oaxs/selieEPvP8C9fuvv/wf3gph/kHDiei+lYiPCABr9J/OU0Vo4AZAAGA+VjQZIf1/eSsk6w9c
oDYyR4FnFVK9hSH0P72n9h8af5ZBOJptMAUYI/6Ju8I0fnWto3jWdA1UIKR1ZgqWbvzmPdWERq9H
rRiZTsP8DK4DeXlsFNN3lvUsHwXEeqBUGrbJEF6njxcVMJ1UVT5KQ9i1lYG8FTmPF5has1/KJnqW
g0WFkNW3tl+UlvwyjfQ7R4S+DzaYsu9BmmG/mUaUeHj06IpgZhvwCORRdO0INTrEBkwVhpGi2Zd2
sZyLnok2HYA2Ygk1l51WmMYPIwnym57MLSdHEeFpwgT7S2E2wnjbZJrW3OpARxy4WT+ase/xmfaR
9FDYaol8jU+B2QCyyFjZHD5rtcyZJKAybpx5CILGy2d1uZBFY3zGurC+/vVZ2sBEKdSoeoRWaqQk
yVYv+4w3i1brEN+WZi2tTUt5P9gZxkDKNVVjHNgL0i7ysHRpLCGy7czytJgm3CWZd/BTRpjJUXPg
4J6XeviiVgYSfaO03BY8Ek2quq0hBi31GYxCK6FzSmc/4ZgmLSb60ALI/N2SNgbkni5/6HJRvcZ6
Gbyyrk0lTkayeR28HYV+FUG1nC1tDA42Wik02YyCN7le9F4Il8qFeIiQdo7RUwGEPyRxnzc0vov6
WRGoBKRWBA/dZK4gRzmWdzP88HqjgMn1A7lO7/RhxGABfl57QkwfXUfOp/lmaVQgblD82ucKWMRb
UsnmjnZLRCE7tA+w9IieCtJwR3Fo71nOCy/Akb2XURAczHait9UbD1VnLKjoRu0znhOUMYRqtJfJ
0P2VefEqq/J0MyFnxoqhjRezsJhR0DeJKZjzK12p6BOyu87EbRSvuLDT6zT1wetIl4wh+NxRMdFQ
cjW6uscw6Le6ogxIzHWOtcwFz0sxlC8Tws0XlATzI+UFcoUhYmOz+CNaqqVPw8K5r2fz8ixzHJxe
bjqvHBXJY/4viEWyrC09yWZfJ8uqsTTS1Zs3PE5FcYmTCjfMgOIhhsL/Hg0wezMCSmhEIXnetS3v
A6RY6iVIdZ2jBHn1SkJMspEzaT7rlRJe87QP3xaAkltwPshvOt5NocIn7pYmPZM+kJ5B58W3GcCn
w4wom8ZqF285Godup6tIGIxeP+KrLraA8KxzZnPkheK5lgX8e8NoFvdGUEJgEL18jXqzuUZCl3Ac
wZYtNGwXsx2vgxWsImLOv5nuTzdGN0fnQDbNdeqD3CudBjhhibyL0zg9ZzPEQ0CF2lM2x8xXFlyq
PtmXYYIPqBlWOH/T124uN+Uuwmx1Uyu8pkowTMwhx17bAEnCMtjGnXkNxymp3Jgf4tOuVy24qHh0
8F67xaTILqej3qnz+WwsnewF4xi6DRbottgP4R1hH17SIhkwgx0MOSepqT4iBDkUHXib+yxzh4p/
lrS7o2V8MrZLw60OeC4e+l1sGHQ0j8nyzuGs5jQIsrhO7hJ1SxJIS3uzDB51ks44fgXpqW53BZST
ZIlBWjuDdC2a92J6rNXCm/K9KHE7fMwZYOrRS+IjQ3IoTwoj/ttBHO34pks3E8tSBe7zhEHMs6Tp
fTL8Jkznjd348JR3XXzpK58c8nAeYqfqB3TSuPwJIwjw/cT7NPcjHDziaJrtXfhRmTul33UlnUe3
KMm9tvc4UTX5mq6mJNONcz+wf1hil7A499naZ0W0HtDjB6Hc085/D+rYb0iIiGzTb8TRip6D5kPN
3hR12gaVuqmGfajAGAsYoBslHBQoUr3Wf05J+9ChyGD7Q6wxbZJRPwy1ekwz490o6EWkd7H+PZEv
GUu9C1mtdeo7Kz1oGKbfGtPW9gawUoq7lGkBCAJ5V1lR96wiS/CauUbsQjfExrVlKSdpyGNH4D4u
tEp1VBocqL83Q6hqmymv3Jq5akEBRwSeVzD7C4rmQY1R19TGrY4yD5pbCwAQzsIC0zGen8euA0Ji
POXAh/jT04ut0//JFrdly2NeW7tWrJ3NrIIxSBW4iYX6vYxwFgrxA7ODmzJeMazXVLcRWDFkZt6p
xtZTHb/TPtu09ZkVxBkMDWFE319m3DpGcV6/RXNkgMkwvx4xb4/1kUpWbDpalhI1SCeYEhbDIc0u
A31TNNg4pfNduygIS8jzoqdismtFo8kgaK+s1ppdVn9VlEJD8RGoPTYijA9M9asxc8CubbJJYUc/
6Mqeh2Tpt+mQ38TKB6lvbtYFPwI8NlXRxJuu/Ix0wiMyw1vGD/SCgAXPpih29AiX0F+Ko6Z9LD0u
L/1ujunRB05lvc46oifghb3CYxARHkHMQTOfdIbkhzEW3JkpZlIh8ljnLcIUoNfNzrTymO88UT2G
t/VNbee3DeabwJrB0al+LJJzstgfwihoA7zmtOudfsYnpqC1SQjBRRtlUoosjhV8JPmhL67QKmMw
crP1oZoPcuMK7IuWeipHf+As3oDYzS8oAYrkbEVeXrzk9MiD0JupXwFpXOr+YAUnnsKdbe7zjyRu
KKG2eM674jsylU2JF62hydHc9Vnq9LafqcnesNh1Q+tTR3RVwDNjfKIkT7n+gh1/1PeFBXWB/ocZ
ELpx6iRlU6m+YrotkfKioS8LA7+U3+xEnl9zI7j0TJz14gSFbYNYQl+eYyYHpdspQOnma4M9xPJM
w3YV0BmkzVHzXUJ8sv2cMvlH9hBvCuVFCrzpSwq+eyyuwXfdPRvVXsgfdX/s64dYexpbgGi7CLE+
rCGHgjht3bJ7KOQXFcvZNbVCapX9CkXsswercqf8ILc7hY5Jdczluzl76OTxjY5xxc+m7TU2NwPB
x/Jlp0dJc/PSXVov078I+GgQ83F02YnkDm48o3DVkRmgSjU9f/pVTGDi6BU+zyrf3OR87sQbdJfd
DaHBRgcBssaRUNcK5tzjDjInh8290d5002FgqUJ6NCwHovTQghxLPfA6iroquynzM9HebOknuf8e
+yd0VBup3ebloRle0fYp2Q4WAscZoIx04scGI45FHkG2s6YcjU+2o/raStJN2iBJWFvBNULJr2ha
Sy+mD3zYkmljFKIGvqYhzXXEGCNnag1VI2bjG1C2Xtac4hG/ydC7hLhkG3pL5vCw0CyXK0/JotvF
+h5M/PZ0X/tdXtXsVceSaXiy7xUGr/ZNxLiVQ3fInDy9kIm1GQEVYmV4lut7sKybLkbjzLEwAnOk
xwy0PQk0HTN2XLGpg9UQeVTGiC6Q0Ie9FcutTR5LG/uRpmAT+c6qx1rbCQgyWUhL5iyi9zp5W9LY
6w3vp3Lq+qe5+2dimbKazn8yff+rLqEMsxXZANZGrhjl0c+mbx18ZKjiGAJbCzB/g1okc9fop4x4
gZpniyHCjANXdMWl0eYciYkpD28A7W1HlyfjZBQcWQZD1Xcl+QMvFSPArTl3PQ3HmCwTGutsUpl4
TllL8NVWDtEC4p5/GSHWvEjWxciU8kJzqwFR2mqHaJTRFvR8/22TzNtmSPhN7Ww4Vmkzu7Ktvlnd
PaqaQ5XzDi7rYS2KHUZ9Pu69G7grn3E73VsxfVMO0TR0a0bBoEm8Rm0fS7770ixMt0dJdwiV6VRE
qcxAItgFHEw2UzvsVCIsbMJqpLreZoJIkqXbkpnEZFf0y3gTQXX1yVaA9gPSkbf8LGFSMUrPmN9m
+VGQm5Gq00axzl1+F85MKBqU1Zngl0xRVdHr9FgPdZt3J3pYKUNDdcmy4iyaELztwIq3JdHE6aHg
zkg59nCgceAHEc2ZRzCbgLbDxetmlsTbpWs/l/hG1aTrrL0TWrHnVbuFODe0u77YS9H8rIwjMEVQ
2TxMsDe2Q7oaj3iQatAQlnmv0PvIFnWzilOM5KFEEQWT8Y3Am6MK/7r+NpYn8HWuWT4Gli+bHEBt
duS/eQgpzn96Bi2oA4pJ+a0q5N5TGci/gQfWsVbWoGnHPjo+k5MuM/nOTk3TI0ZEo5sqab1diin2
xpZOOzQpDQN2w1CwQob9r8/yfwHs9fD/WdDcSkf8P3diju/Le4Ju5X/9z1/j6da/9WcLxqIDQ5uF
A5nOr/kn8vHPFoxm/KExPFBMuuACx92ax/CfeAv9jzW+kL+k6SCJxJqH8B8dGE3+Q0c5wKqkWmR0
WNo/a8D88ohB7luXNh4uy2R8rsEo+3WZKyIt77tuWHxiwyPkAVOQfimVjras0iRx7PRcv9HiEcb7
T9/Sv1lg1+XzJ6bGn9ddP7xp8HijK/v1unE0Eg4eyIvfGgiqZJDIIIaWirMlXqm/vtSv8Ls/b9FG
giNYnuHs/U5gzBdYUH0nz/5QjeYhU3sGXEvni2WBeSyk619fDe7If7sxG4Mb2E/Imlz21xsbaxAn
STfNjMORNaemErqwFAyO+l3sV+C1nJDdFQ1bef/XF/43t2mQFijLsgp0VNF/27DiUVFLYvj4JS1I
RVFryN+9QWs1hoTltbiv/wZc+O+uB5hFqKALLQR2v3EfcbYbESXV4hPDlMNmS2BuumGz4Alp6Bpj
3MpACP31Pf66Ka8/pc3zSuARDywvjvjtmq3RGYk16g3ulA59vIFc1ypxy/6zqxgyTU/NFLLGi0vc
428tSQlbqqFBvfZ1i7rCqjoMP0liOH99ld/fAK5iCm4IXid0VE2h4fvzASPS8DMUeE59osbQXdEt
jJ9BU9COGLVF3v/ziwHcoom0MiD/21OJmKZSAyOcfBnP29aIpsdQLHipY/H61xf6/Rda70qTNQGf
0DChJf32FJIJgqPEzCdfss1LWiFwqSN7+ptH799eRNPXdUvnJfsdyMMTTXhni0YuULUfKsbUY7gE
1t8sG//u99E0i2+LVVE21N82XzUKMPxa3AmU8YFwo4V5q12esjA2/L/+ztan9qe1UKwvLCuGxnNg
8p+/g1sNAZRB0rPsKHuctf/mlfntH1d1ZFMmmEhLgS3Mb//bAj9GA1bqPE/9iB6ntlmIOm7ugJ4p
3W2ZZ228mzqB7wpEX4JTrCqH6qnEcjTd/fU9rpf56R7XjyEYG2hkC3CHhAz9+rRLUqsSFKikPqVY
urxYZYDCKYoFigMCRK1qZxaR+jYNVWT8s0f/X1dm2RegZBTT0NTfFmQdAluGGyvzg9jK8FAVuj8n
1uw0PFwP//wmWTbY5UHSYrBZf4ufQFEa43G1sOUU05dkPkph2/xgTev3A/gSLK55f5fSlb/55xdd
X2mDdRjmtLZuSD9dNEiEHCPmyPwyhoni9SayksEmYa1ARQqSMBS0wOuhVL/+4XVZfwl6NxkP8Xty
iPjtukIui1SukGsjbr+XDLPe93hMXlsC67dj25fXQmTa819f9Lc3X13HRCjYGBOtuF9OLL9eVBuF
Zha2kvv1rFi3Y2dRlalkYg9/89b89vL/eR1OWSt7TGVF+31xjgN7bFsp9+U+DM56OmjXSpj6LRLf
8m/e/t/fDLKHDV3AdOB8LvOErvvsT7+fFmUrNaBX9vR1u7f48tdf2IqF5R/4+dWzOT+ysoBjFAbi
Xfu3JVntNSWmC6xthy7STWT8S3GgwSAjwc8khiRJOlS4cBtcidQzAOXdrLAgrrDAIsHEsWlEm6wl
FWOjavo6FV+HNMTX2C+gGTRkW1GLTbQvzRJtARi3BlxNE7LUYGR7LbWsPzCOmpFNW9P0pSxqq7i9
OsRPVaF2plNJRU7XuYAU26aNilGmaXUM/ZTAt6HIkVLgtbC2uWSMz2Zo4vqPKxHdYV0wXtIWJE5A
+u8N3E39hznr5qc8yMVtJiW96pptZ77GyD1oTsnqaqwJF73ZNEtlQ8UgJ52E8ppP4hLnMe/gbLS6
G4Qa7MLcVIx7XuLgpm+hGLqtzszcj4u0uG2MRc2doRiwNbbqgN+ka3VgGYRhrEOcIKUsjatEAQNk
mw/ZgEPdm0g+JShKCfn6qREmjE+8oMRp2dL8gVlavERrFBVF+YpHtfM0pjMTivqQsLTPXqB0eocm
u6ejIBVwU+jGhsVLGAdt7pFakN2SrQUpgHOlCtsWoyB+WiKMwf1gh2IMNZJB2NQt2o8Qe02/A7LC
/INzDnE4zFfah4CslWsRW4rqossGypE1MjldegpcYAc1ktK2teFFAxGtc84nebY3QwlAWW10Usro
xKo+A/BRFz0mSnfVH6ndXkqrjOAKKVCvpP2O1zkrmE6h5Sm7U09wMFnB09ij7pkbsB+a1StU7UbZ
Uu4X2esEseKN5jt9ZwsfNA4LnkGT7lQRtU7YSQ3d8yBUsL9MWZafUz0naKIzBzTyZKcNhOVGnXo3
pGkTryb04tseoHGgG7OKAnpF2r0GZlyKPaOaKrk2eOqO2NRtxDnC5KyHmS5/5dCnME5R4gS/Qske
tstCrR6deYxAGGhGyyecVPycs9oTHJVDUTG3qKOtZR/2NfgMUJ06WV8GoVZNWRM9ITHPnfDy1P0P
VSLr2Rlr7MbOKkA/VoaITL9SkJk5dN/lWz5OQqiI3PYEGgeosKDU1KjzTQPVHDatChVvOFYVwhdQ
DZelUEgTFfT93+xQkPOEKW5CZhMQQX5Kg5mMEymuE92TJkneymI2WzdXAAt6iHVy5DVZ2EGfibKu
2wgFo9CtBNMKdRkZ6ge+CcBOKafUI71ypgdkqNLktSI9e1SIq8QaUrRycQgUBD8M321Zd5Yy6STP
VG0ER4TVEG/KyGbBRDYu6P2k3kbDFHVtjd9uLMKAGgJ89v+m7jx2LEfW7fwumvMgSEbQCJIG2+ZO
U+nthKhKQxskgz749Pr2aV3g9BncCw00ENCDLpTJbUjGb9b6FqS1PkzZU0p03Ch7h/RP102z2p0J
uPKQq8XztsS4zNlRL8FQP8WyGSP2ZOUQAcWZErETQwTVJ+s6pnIZKcpvTDpDQrr8bHx1IUyp55mQ
5JccjG56KImN+4IApcgXlWKQmHTtiqYgWlCXrcCHLhcDbARrTBO8J3pJhlMKaJ8JZgi2qOL5Vu4m
p5+/8kTV/o59fIBiLy8DBpvSOg4YmVHCJxvbZD5E1bq+Sir/a5yqnQXF5LEXaeMamSNFf0oQitAN
bhaATcfOWifbq6mxCgeHg5skbjPGw9PiuISy5OWvxFOQ6VVfrd+tqflj0hvVS+tqF3VwU3MJIOhx
hl0YDtnvKc6ahynMU/5ylbDzqBp4w1clg8p60+gwR7cug27eDOzfl2MbZNNZARpDjGJOD1WuXlee
UYGbwBpY27DVl31lzYWOFjdBD03g0SbBL1wBTwnqE7FG50sNR/wBYtyAv6wcJ/KqikR6W7QBNRLb
DNf33stkchfIvvqcQCjdkAPFHzOiAIpoVnRBQJ3kAOalHNT3iDw9vE6V4spneRrHe8eoAIU+o4Np
z3fBZDm3dZ5to27yA6BNOM1IbobNiM4oHQLgjjHOfULbXK6NNEZwDBKOyW47uo8BotkPJMnvOnTc
x5a8x0ucgRBLsKVmW4U3fpcD1b1xpiH/o6X/RY8wb/MwEbeEOiKGyOf2iB6wRFBBZYHZ3Tz4DY+d
XVOJbITWFbXv/xyubEFwkV6PFhz3JAak+KanRACYZxdzxU56ao9QhMBaLHrCH1O4ILfCiAdCAzsi
/l073m2vNAZ7rb9qh+ko0DZMq87wpUhLfpzP4V9ReMiEd8F677EyY3MorXhDNbHLRPk2gPiVrfeg
MK5shen7jY2K4sYPV7DTq3qW8A02q4dNR7P6MFlniXL0nYsm55aynG7YqnHjM12+lAMiu6AMj4S9
At6ZdHfdTWH34pPou5OlvsNTnZ6RoCDAe5S4kO8ghCn0JvD0sH5BDACtw/czEkLotKs9uZ3ObjMd
TtekDbGZIU0tWM8pX3W3E4p7nSWV+fbJQPsKek0UcBF1zVMnJgNkx7KW13R123OJdOwD18HxFatP
rPfeynvnGjvbwrxHIqGHB0kM2CHNY/uUk1qPEIAFIyZprzmOgNWPLoPmW2nS9UX27kdcJuE1Xsfp
FldyjoEUlMpb2qZsNUGOV7cmSlKHOmpm5cueVn6ZQDMYcTXSjKcO+RCWT1kG8fM82d+J8k+JVQ/B
CC2SbLfn1VEsaDLvcYiAX5RoTx5qpKoYTrCpn4LJDx/CfPZ/xqkPdil56nvRoxZ30REScX5eI+co
DSCV42boOtH9SShhi20PBcNi+FpYCKxTBw2gJCwO/zJf585PZu/D730B8cPBL0zEk74wYY+wp5n7
uwh2AkzBwfxCiuj/KSBizC+DtrO/BxzIXB61H1SdVhi0+l6/XNpl/W4U+6EGvMJNQue/m4DVvU6p
yL8IiVPf/YRd3zQlBcWYNS+LG8j7JWIMcr5FuNwKEcyXUzqeQbOd7723YjpHdUjxE6X5xwLR+t5b
/frRDvaCsqja4xhxfpxSj9cNdPCtLd23LDLdK0my0xbo16VrxNniO6eQBhKE4b/msj4VIPO2oe3N
vRnmHIsAUU5UJrG+iHyWXAvOHWMhwSdL4e3LIVz3fVj0u3Z0VhTts2efyli2u7L2WU5In32OGYqt
cDP7XUgV3UUt5mVXsC4sZ7d+CPL5IhbrLfLOqtiUTP0vjWq6iBj7IPjuM9T10PMchPStU42/ZySW
09bvGngaUuAt6MD0gQqN94gN2D95/mHG+c7TPvfA2Ohqb5OOfVoETvskKOKy7YLZ+DJZNbes2y4H
gwxnN40sYkvC6Lpt2wvvj5SY4+JseUnGoHxsm57E5rSN7aURyDLjRKR7pHP1u1+O7tPAruKamAaK
1HIJ7oqxZjEdJvmDKLyp54SIgCbkgwv8gqr2Nl97yHbNwEWlz9JzcsKcTYhW9LLtiaQDvjjvgnXE
S27RaaMs4JazeHIu8KtcYefT+2gi85z3nB0W2IybvOp76pQBQW4PVNbtsGKThzbWlyLt+1uKvw7D
KBqapFWEwiXI9K8oqh2CTImiuCuknl7wNyw+DjPAmNskqDIWcGZ5z9cmQtE84e7TFQf5gbT59JYp
LtDbybcYnONi6hRrbctTg9rucuZbOmSxm4HtnbuW+8iGh2FiKLvp6opgQdaemDFV4CQryK45o//A
wgLTh0L8AmWb+tQutqMrrYkTPPkBx+hN0vDETDeTQbTt6yggpG0ZGyoVMgn2jH1Nv49MQ90RlRx1
eeO4TzJzakD5FLT0XRl4wVLm67yNXLHqw5ob2HUI7Dzb8mAzTcZ7GIugGG5HnvrUrCzvBMxlM54M
cbhcClGXPQUDTtB7I2R7G/XOd9sKqMbWuNAA4RP2MEgPPnJFXkY6PMfUNt/kN4z6SLRn+JBSze0x
5IvbWRbvI0EkO1xDt8hoMHLnmcvhTDm2Ja2BINoZneXIyrtdjjyHinFXFBzIaHsotFCNx8v7Wo5y
2AkwxcdltuVh4ZDFAdjBJ5uiFrOJoW/FaOnspvr8oA0YdGSpG56IhrghKfEV6w6L05R0XCIZ9gFF
z2WVgRwLhUmvJ3bPjwH0rfoo13WE8w/YKU18n+FyVxv0mDhNyanK+7u2sogxRnSe3DzeXae7KMB6
Hhh56ATb7iQO+H3ZB7/UglHRUd3F5FDSITKHPj3maXpHJ4WZpzm7vvmIL5yFr2WDjLO4LbTz2uG8
OfohGGED0fMFVVxGN4KMhYYb3JHWrb3yeT7BVJBRe+ATeGHHIMwOZ3oUYhtp0XivcanlZo58jCRY
O2Max1YBMh5VePQ7g+6jUU16DIrsGnPsp7em8WlA7I22FvnpUk0pAK4mny7C3HlluT08564z/YqS
CNkdQNx937DSJ9fxT7AYfdsi3L7tTLN8cWW9MGEjydjCadyEbZhdTzPQM238I+yO6YGtyCkk/z3f
2ibls4W6gDmD0FfiiJv3LJ3P56ZYjjgyEJRkrrveJ+GZmYCQUFwVaRRf+OkYIFeggqhr7b1SPORP
QzXWZHQETNExjwxpu0e/W83HuF/Sp0gH8dmqMKW/qhSN5/Zc0X9wMmb80AE7Kc9SKilNgREi+SPR
+XYh3fsUdYF5m1sDc6RYhvrZqRrBx+oh1BzrIXlMEzld91EA3TQOdRjsWzdfrjNfjfsAB9uzW1ux
ACpCN7QFddft5lG8SX79iIm2W7ZzNf22vfvMZEkeMLbgyUrAWSof2Vhed7ghZ+rIQxRW1/mUGErz
CQNy3YTgEgWN9oatjnhyBjN/5/DFL4Cev/ZAL5xt5CQOysx24iAtzyRbcgb/GU3Jg93PStvfdHpp
l2fRdRWyqTaBrJDX7ynZFAArYj/f+YMPNxAzyp9wscm+7oKOfwblojts2k7ZA6mWpMuGtRa3ic8z
GblZ8x0UaBaQgjo357RpfRlMqXNvqnPPMHmjfY+Up6nCKSJ+JTpOpiPztFrvCZNUz/ibMPlxWnQf
IkrlrtC2+vZ6U0J/iOzLrCbx6Lst4BYGRfO+UQOAtKAh3Qy8SIPV33GrgButjm47WxC+2w7+FXG1
IxHveIFiXqtHEupI/jlClRUNUO2MyRbuNUoKh48DdWQ/2G5D4IwX7zWJ3maL0Cu6KvwBBKtUq4/Z
DYWs2tgxGF5GMF4YbZo2uOz7MHgFvsf2PxvJJeeJHY3dvh8FcEWVoq9FtxSSUbx0Q3rgAqlATlVa
33hBKQD6oh0pt11DcAIyqhIJAU61u8RGwcI2yEM8OjWuW+z0au20m91VfOY9D/VdvJyDgt2Z8ckG
CqV+KmJRUYS2wkNTVYsZqPYMjmTP0yN19yG5Pw+oVKtu6yHShp1J3q/eRlHo/mAHQwyy9oObEjEQ
mmBjliQ7U6IqRC81bKye+o76a2eMhLteD2XLUVAEAvdM2P4k7IfnHYrrs0WWOdNNwxL2urCW9rco
Qp7q4Hymuxg9MAJMLvs7Z0K5sVHxmBFqbDpaCWq5ZbiOl3TpLmo2z3Cwwppu0CtoTrJkkk9TVdKi
LKS/gBqeCp57eBzXNwY1IEP7uYeBwDcOZx2D9nQIybvmc50UEjkO8PXYLGdxI/HRGZV7F6OCLSDd
sfIYa5exUogyJML/SHI9OG0cRoPxeapIm9anWY9uj3ma8QvVo6sQ5wHqZf4UjvcpR5XDAOas/5U8
agGBhbjkqEGr0LkylQ2LfdghhwZT3nRP8DoA2QSLw4QqXKr4z0QeBmwsmdN4MPKbmGT7Va52cRO0
t6IQHJpNi6PpBLSp0RuTM6VAwBnJjBJr0h+5PxoeoMsEK2OZRvUD/+eMLpCApAl6IkLcRYoaAqdr
RlCivrA3EgoaUqreN7fhGq4EULhj+od/MfhpMo9SM5n69F15Q/TT+wvaGAHz7OA72shtAVDdHi3J
3jR+tg8k0j0WgRtc2QZ0QzAzq00FQ7ctWcCAuzDx+282L4kwaANHqIvA1Di0cwTosEyEZN5QihHV
5QAP8zz8YqqBRSCd9ky0pltA4ku0dSL4yyiuHJDgMIPIoifXYol2HVURt33tGFq13o0NqBmTKiZ9
lbzPyiD3T4EbwMmElVEfSbgSxXZdDF4lt3HK8A4qmI/rnaFWtS+Ghl0UkalnN52Xwd2rfERLYZir
Z95z/JhH6MU3xvPTYLvkMZHOQEZ4WxGvkYMTR6G8MrMul1MFue6NdDK6+khE3m+hEMZDFAom/BSr
cB7dJYIY0+BrXbeQoMLhtlMNBGmXp/xj7xoibHqW3+kn1sg0+ZUEnphvDOokVFYBsKJNXq82Yw6Y
45L05RKr62gsXH9biCxmBOk6/8yddf28PSJWym9GKPRkimSFPK3t4LTyhzLVwV4vchCT6zZIltA1
d2kJ/Dm/int3QKdH6ko8N3sBajSvwEqwPxxQzvO5QtNQ4Zlk0zSKsFDGbhWUpRmTdnMXcRrPqKdV
SjsN23bdeqJmtkJ0kRvsbUyywCkaI+QetU9xD7PMbyHhd8KfDrLptX4Vfg0PtHFp0I9paaYQ1SoI
jx27wt7dBgz0WvAFIgKhWJqRkpun9RbCDkalDeHqORS6if4XI3kNFbZiTVwQHl5Sv+4TU6XL29QC
mj95QxmR6lbTa+6yJWQ07cFWR2LrrNOIWSZpu3gnJbKwzAdu9AqraaYAyemtuf6L2jtlsCWy907h
+rhi4w5X07Ru2/zmIBn9K69smq/JTU3BWCWnUbOzw7aFWTDKBb9P6e+XlrL2WAZ9hPOiK/30leFB
l/wqx0hT7TY2Xva1L2CzKhofILUlC3zmBFNqvkvZt84xJKle7dtF+/F7UfVsUEvjYu6zStbkp/GO
ssugLsbXomA+snVkKFvqpzHJd45TDHirrV39ywlUZgyA6dxu3a6Z5oaO0iQaGF4p+eSjNzt/2NXy
DaBFPLSyCwBq52R4XSdVsrwikx7kFYkNIj8m5LHF1xImJ9hkmYWXxFBAF8qnKcR8AQQ3uAMEmD4w
8M15HmcgXpyDaBMyt1QakdLRNONcA/VvYoLSXLQyb0kN5/SaqFo53kmGCuUxCBPHbn0C4QFt1YH9
7asegTaXkgiYmSEN2Mu0CH+KeXQZNTPciMWBSkLSaiL0k7uJ60RcgvU14b0JQngCSV9SY89uwBpc
DAWUOmK5EOQzyM7rbZUQ1HPRDjVxAQma/fpiDs3yQ90NZLGbkjG+RzXrLx95nQKgTFtXkNdQr9iJ
CbEb4EIYwC9EWOjQr768NKkslY71Af20oJN5wmaT3TgTK7Ati/PsMVqpn3aRa1dM05BYUD37ps2+
ERYB0nAav39E9gihg4wA93GVZRNuwqZx0LtbFwxNHUzLdlBp2KNu1OGwNSFstJ3biPSctXa21+MZ
LndJ7cXmqoeCB7JdrCBbZCsfq0CG5dYVevyKU9RLVysrMxSphXHuWn+aOYC1Dh6Bytjfysua4sZm
KykI0LvJRCvT1nlI8CE+OHVJJL0dANa8W99PljusdvOjjT0TXLZRAFA+lkRMXEyWJvJ6dDJZHqpB
NPERn+DYcK6QsV3sQYJCczRlXj0uaTi5h963YK0mr8te4vNMiG56IDSxgMrGkIwWfO2yNTouHROS
Q+KObv0rgUFGL8+VBlSqWnESZzW4t23P1X279gkBL3Wp6ZX7qKuPpgXqdcyFDebrsT173hAJqffc
J1yA1pVedu8mhvYzopflnjRF8kntMl7phtMVxmOVokLtumw6LCk0nNTEHM1xLSggnQG2Rmkc2XAc
UJ5CIk7LZ9MXeXZcPBJmN3oUkNQJ1K0Y57gMn0tEbV9tuvQYICH5Az9C+5U3OxkkTn3FM7X0ftEW
sw4RzGoHbnTXP6hh0T8ijc8QHnzLFZflWvu4ZAQEkp6lr3sqbVFVBzW2GpyIW7JL2vDHNRbxteKl
Bm0arurarwuq/mKYQmCrDr6z7dKYIgOxkZvmsR7dat7DsRxYfFh8HNsmnrt1a7w6fdM10GmWmWyn
gT2F7nTVAEod2V4VAwRET5UVffnYV1vyGIqPeFlbd9eZOv7QeqR4ESU8pP3QsSihPst8XXHTkT73
K3VxzYEE9jNxRdwdQzYl1+BbIZdttw2/JnhSdONwUw4jlidyD4mUIFBPXw6WZenOF/7yR2qScNjg
lSzP+lJc6UK23PLzYt5xP4bnRE8G19SFc/bsgvauf5HdwH6HREl75CthbZNw0QZ7l9EhdnCnXy9y
OO/s8BMiTbcZeFhnP2odQg/hjVBe+xJ2JdUwWTPsE9rs0izK10cYyOfILuviSVgmUp8wabmM/WfR
0kL3nIlwPp0m/fCIhso3LD2YszPuYZDCbtMRIKOq9bnJKiNwVsoIKl1CBwq+K6Q8TBtojPtUOWO0
hy7UFpfnxTdqT5A7IL4bxn2LCLFXiF5X6z4bRMvOSc5E3001Psu5mutv0XvIGDN0nKBJTVbAc2tb
KJieKZqLWaWUyF1rYQzTQFOikIyC1jqKLNTnfJHMUhVV9qFhaQvbidlriHVJWngSYIEcHCWzeEsM
HG8eIDVEJs2O+4+N06XcN7HCG4bW61yAMYbR+7x1A/cm53BsD0hX1zOvsnUfvGCuI2BnlG47x5o6
OEahn2GGiHmYc/q3PqlZU8sVKabCuO89pdtTN3IckRHhxBfBeoZn9aTDOpxYq8LDUpR6eMANWLEw
S7TzvdqgBnHKSzpVtfFeKEoIaq441vVuKVTyDEnQljs+63NHSrKhD2gklyPQo0TafVR6FrDdMkkY
k/ni6hNj+oZpYeTmWX9Rcr29hqzdCWLsmSLtUXNgThtgkwZAud2sfMxxEbHbhwM657s8UGt3WGGB
Vr/nIUiGe2VEfp3ktCLXI94zsEg+QpoNyQcE8TBBUh9A4N1hN5S+SU6mhfe+N7MgJcCTjQoeVdHF
t6OHk3ZfebLH8lbgyAvbqoXbVLUuKY7ViottNsH8VGJXnY+ZGJS67BwZgbdAFhhfjAaLI3lOAoAN
1dNK0BwdtD2F7jpD4TYgOA9rSisPEl3bZReXs0OZB2G62ObJCEyTGAOXmatVICHWtA6vC9wA4RHc
Tm8+WmyoXgC2hJHEvpBMdN7QAvQfSwZPf8vnyKa+CJvA7NfRwGJJCvmZmrR4Wvn2QNKU1nPktQq4
Z/duH4a/bJXCMIsDSxJKRimNSkYlGqbaxCjw1JS0+IQe4HmSe9/OM5QKLcI/JpKAxoa2SsPNsmiv
pkwrmt+pI5HZ1kh9YhwtICuPEyepufQqomK2q0EPebmmmRQfiZv1uAMzRaAbI7vEDzE3WtO/hKvH
lPgaZfGysJVMdPoSZppKBGBRekYTFhFYxe0cahow14N0dJWtVsP6ALY0HsYwMP2pXRpvulxK+rx9
OK7ZfBFwpkEY6kvpfSeKByUGJL9sN2qq3OJEXtMstl4UFZ9+NbMZbbtUoVFegi64minWvko1Vx22
oIpGpDKdCu8J6FrVY0gELoyPoIO2zF6g/AZkmfnsI2jEIO/y04bO8b/YcDKE6WYzwylnFdMemWZ1
MKgp0YMtAWEzkLbOGx9mb1re2f3BVYZmRXgLpHrDDF9k8qcvSxxO3FLVMyR/8ZypYP4Ih1wB6ad/
3jnT2P5BxUQW4uyHWKRmpYBQ+tQDOxyNMwuCcG2zXdgyn9gkCbsz/JHu8hN0RYKvthFhfypS5c37
emEhflPQsPMHybzmjBpc+UEZxsCBlEYYcMw6KZzQ2Zh8w82s3zzr8L8O20s018TqsozK8wUCe9IZ
iC0l0YL53uUDD65t6BTRoUEO1t2giwR9g0gMEiRMBoaj/pJP3gElNCR7o0dML5EpVwPqDWLw0WmU
rPa42aM3s/ge2iRXs9uLZh/3cuB4fk1NHZ7tzRlnxIVIU7BMtGAcdDCzlvgauXYAfqmsK/eCojl5
Y9IAfAO7PzGOAUrCr0Bph4XpjHmnGLpEwKTSuLAC9Fy/e+0ae5dZS+HsOLXovG0yK2Mvqnj01qs+
a8phT2Qz5YQD04wtqZ10CunHI8KmkuHsXa1VIhnZz21zlTJj1zshJ/kQO6SUA1OI6yu+fSCVTpZy
bhMROXzlZU+GbONS0xIOWZNSR4ZsC+eScbWzrSGTh1iiqcJhPRrNq6aaY4a18j1dFdKl7q29PEGD
P/K3T9k6Fero1Gwzwb6M7W0wiJXwb4SHEf98WbnAk2dyv+VcmnDrdBEL/VhE5nrOYpjUIqqyzwg6
AHwBNZavYW+p8ruqTwa21Kw1oYid6VuZcT5TPrRnRBHA5hJZVj8uOUD9YTARkzrihvjKegI0fmUZ
HPJbtLcMonlZ+TEfyrDcIAno842nnOBumagAdyDF5o+ReYQHWqGvHohdq7CohhFYftv4EPcU+9Zq
49Pw3EEzCH4NLC9fuIwRxMzFjBHZSRdAM4bdLNY83bHFk3NKGLSAqsqjfQB8yhdf3/mk4jK5IqOc
kgagNDiDQExvCd0/VIgYdcR5YdrfZtN4jjrziRbYeENlAKFK+ymUp+5Dv/TfjarY1xROQvETM2S9
JUa9lTAf6t+MNMMTfvrFvk4Z8Os5kOl3yBAUqFAzSCILxAgYoqq8B0GSSnZbt8Y5kzS4uUhlaNUn
VKDS33XRmtNyQkb4hCXTOPhO/QEouYsM6kJC4f6JdBFoDM+6P1RIo1A/rROgdG29/Ib8Oib1PY+G
mAbScZNLQgRK8xGQWcw0nXwvDOdteQb0Nj2rc10mRAy7ZrBsj1dHhLdLmXCMwwkA15+oJCY4uUFE
cM3mJFx3pNg4GMLLuuNelZMpqeNbdROVSgqkKSHlHXJiiowOLMKPxy08kbwQ+v0OecwASyHwI+eE
sw/yrAU8R9BHKpkngXQgRov2e9q2mtHWDTkaDWaCOiczpQi966wo4vlg48y7a7QrfmK3HADYTRa7
nZf2wDGlXHkSrMv6o3RZPjuolycAUFX/xXE2Iqdw8C5sBjnPWOvU6tboDUCkPI04DRB7AkP2vzpZ
FeaaACtR/eR5IfJPE5m8BA6eEZoyyGYBrqTj/A/7Ua1Zno/NcmpSKuBNCMcTAHC82JvzjGbYaTIV
b4j/ywr0paLJn70xyKgOgM2vR2hMqfeJvGDCf8qAbn3lX7TBoRZgnnZJEzL2ZDNC6ugKhJUgoybS
CFbGQR/qnEiAnVNVg9WAXnoLYHYoGAZOqo2ak4axyui/B3V7qVVKqwGwqjM+ZA5SKDBbywRalNNl
3BAM+FjAsbbJSH8SDO/RKSTBaxskWr3jKjHRNVgwdrFASagkF1QYG8/r1LrVrtXlyUvRLz5F7BFv
lmzomh059zAmAQ3mGOZNFVFBAQU+DGlKqCYAJTQJJZOe5pfEjDrsEkKSBgp3KFbYm5PM2URejRTL
m2xuXrOOXCDGg5b5dMvIl0kawacp9d6HqcJ1vZhicPEvk2gb75YCB/8VzAlXfxarVM2l7lxel1NB
M8lvbJUzQCSQpVkIGGDRRxaiSqeU/WZZtfDWaNmja22aIr1AoNfU104aDUxSVG8Bgk+JMzQ37jgg
F6RSijDRtIFwoHpglEyjDcDZEHpOmGEX1ptSTTz2DuzpCrmdhtkCQbA0uER7nOns/WdGLMdw2fpr
3wM7X2ZCiNJuqT8pRUCPdosiP2Up8BeM7coeYeH6eNITUpHdwAqKib2zdL/FWqfVnct3AvQasY6+
ip0M8GfVzDPT/0Au6b1t5m4GteaK8cbWXjNeoPOroOvPa4LCdMkb2Lq2FOqtSFNiVrmINQQfBRM7
JTfnvJSchgaRB3JIOCYchx3PKsdUDy13YrH1UNPO0Mt8pa4FZ/YrV+9yTvia5XcVaGjlLrwwNJm2
r+1NQbJvfEqKoEMHoYqAiAiJpGZbzFCHNlbSZP7WSxrJ3epjitlmCJ8zwRkiWPo7uuX4gN+mUlC5
YYLxf0qGV4RsHdrUomQdLlHYpheJpyOmsg7fLkcHKLU/atTQzl29kt2Q6AwqPHMOCA81W++IlAH2
Tf3F6rXKoQCe8jq8R5WCkV6u0v8krcwUe0Fkk2C8U/MBM8lI830C8w/1q6hLhXSUqfja7gAJtATv
hlP4luU+EoVCIwY4mLJbJHPooJ0uFUQXSwYrAvPDwKREY1BmL3KRQJVOdq0u4XtETnnOhV3gvjGf
GwuQvikEu34fK+uMx3DAKACzomw56daB0GJSXmsEQt7I6nJIuzk+whac/XfHXShgaH9sdwFNRmRX
iLJrkpitCbHYkm2YEqWhonWPylFTGlkGnhud0affjmII/G3FbAgEL997f0NkCHpIvmpRXC3ePEgk
jeN5MY6/c37kbijdJ+Et5wVldU7CdLrVuU+8tg2uXScR8nbqVrP+LiPOspNxupG4Nw50glRWaF+9
ukKzMXHfZLX267ckINvnqqE5ZX5jtFPet15icxo5nxFQ47WOfu37lTE9uve0/+0UbAnvyjZp+peu
QRh6TV6PxbRIgFhbsZOQefSVdys7IiLFmYe7lGOaKbU3S7IM0rmu6/t+btzxdUwJDKmxfUgHXQ4y
6GFlfpq23fvQRFMJo6DWAAtww1ZFvVmpcUja4ZXrN8jx2VDteCIl0PKBRI1PXP/EQW4TUZ3zoMt4
8fQviWuhOk6Ew2QHJxstuArF9HHaxbnTAVkvW51e2ipEzWHbtmNEwR4/+mryqMlfQ7cSzgmcmDNh
Du8s8hUSvDL3diW9aUYh0q/jezOQNXuDCTyKdsmah2Y9y8RRx1PCwjDcVWWxDqQMpWS1lVeySfva
uwW1RUg0ingn6Xb1york2EoCH34xZOuaa1aWKn8NQmQ0V3mT9fZ27hsUe7WOG+K9eGfXegUgDAAU
/hTYszNkghkpz/a4IGUjj8Dk0P+yOMwp4lCCdIgVcTOgFtwImqLPamjRDU4ljfEmZvR7FY+SHniY
+I2rUdBfOeEFlWFKDpinkAYkR2JnUwkiZ6ZYbR/jImfydCrGolb1BXsQT3e/yfpouCPLCtWivYpa
Eg+pdaduvJ+EGD1GScD5w+EFlprx2RBpIrbsp+4bmr8Dj7ZADJdymTITHeZlYEq2OIi3053vrrkk
W6zyMhfZQ25BMk/aBghB2zaJqWIzo9AD9H2UGp6eHvtADuO0CxxUuJm2gD8WAKT2SHBvSlLRLPw+
eEiSJCu6DSvOyO9PCMSIS658T3BUTLy2+NEP8mS+6NirEGcdGhhLEfF8sBHnPjpCbyleTDmyBs5J
U7mf/VX/5Lhhxo2CDURqfDRJKlITvYZrnXzEiHTHTYuc+KkYo/i4CBferPac8sPtjHqtHRW/ZX2d
TRhhdA+2tctijutpUIRb4iByca/kjdmuNdvtv1yl/w98+v+/YREBDf4nPvwDuKrP/Dem+5oaw56+
/ud/O/+Fvyz48T+UjNnUBhK/LdZsH4/cXxZ8R/3DBTuIvx57PqY918fp9R8efPcfIhICODPzfXCH
Z3bif3jw3X/4itMnkoEPOiTEtPW//sfn8t/T7+buL+tV/2+//lfYyN+d1IrNm4xCAQQxkIJfRf/m
4CuNStg51gg9adDLi8UtEByDaLqsO41zoxyF+Osq+dsr+E9/IsxFnHQKviO+UzzIf/ecsSlohx7B
56aqu3rrYwtDrDYz+SFTp+uwFHj5ev8vX8f/edP/+iPdv1v3eF9Knk2oiq/i/F/4b5a6hichJJWS
PVywcusReaITKjmASijN13C7pG3I/CFIin2FvOdtlI0jEQLKn8Xvqj9z600g0n1/eY0Hf47+r1x4
51cXuy6saY+mxw8Zj/79E/GbkRFq6nfwxs/2j6nuA8sx0Ae3CsUAR1o1IzxXjR13/8Xncn7ff10j
54uUnxx4rGRgcGIGRzEWnD+3f/H/EfQXFllHU20nGMXbhmfYMcVohRi4yUZxouAcex7/Xodws+3c
K5OPMeUTLhJ6xtSQOGQN8d8Piv7O+S98kP/0a//bq1NnQCigCYQBGEz//urkIv83c2eSZLmxZuet
PKuxQEPnANxMpcHtb9zo28ycwCIyItG37oAD2JNWoY3pAx+rSqSsnvRME81IJsloLuDNf875TlMx
D6BXKG4mlx4JJ7jvfTXRk13kGbP3KgtPVr8WJYmgn4O1ybL51ayR0W1RMZlFnsse8OkWFqVhWQJr
OGB68H/8NuVfUo4uCW3XJntL0JF+Vzv4S1yb6u5AToy5NkzixTlLoGjy0+QXxGv7FNr9J1b1ZU9m
t3/Fb+h/ACZLAFqxi92hpJfXM5O/74FOfZxV9agerCnEVQGXyMU81nfBuRsT8Q0RsEt3LV7WeUf1
tvM+9LCuOY5z7ZTFXKTHLpErnTiy9HJvZllOD76EXLbETeCfOI+t1Ph26OvinkqGNYWHQOE95JKy
573X47+rmR5EucsVFCG8Ww+neJpKLJH5PQ2L2XRMwhrBKE7wAew0i1tCblsHoX4Ke4G7p40n7HvW
gNLVZ52lzhwt9YFLAMYCTa1QsY0pikAydcLWbAWNcbA8ddOf+wFv9h1xtHg+L0EYUkuMZAOjpxfU
ozIZtNArtZnekzDFYr3UkpchSOkZvOa6thiUtqLYs+Dwf1za31Vae/Tpg2sr96FXc7IrNTE9YGgq
u/GX0O9v6kxhtXft1XBvTcCAthZGFBAZDeXJG5vZAjTEZom7Yycn3MzNAt9mU40QkY9oefZHEgjc
U5IipRThhdZ4iO/Ek4RJuqsWw5Z/QCFKy+dR0VoYKYOxyxRpPnNW9zDpOU1XvsJnoVaLm370Wc5L
aKjuw0FPhmqiakou4QfuMUUnEJjZkohaOZFW0qzTVKaLC1kg5oBUAbscyCLFkjbmyUygjZK0eJ9L
Gd9EXM8OwdzyT6tkhMlqiRo7UCMX2oMMLOZpToazv9AzMOcwLgmPTDXzQm5yILc8juBcT0EAZmQB
F1UHBFwc5wE6uO6v4rwgIOnkQk7PAzfDZNN7TSphckRY22Td3a8+RJy5eA3fmLB64yn20uCpFYS8
zsIaI/K/VWIeIrzjMyJCAuPe6SXXbxDNzbkTdN1bhXauvDJ6ryockxv8ZMX7osHD/GTs0R8UAKdP
wKiCiXBQsFb13gy+Tww11X1VPVzg2F5Mq5dPUHiIgYNWR8AT409CQPmNTfTyOdR2BQJDujXfwzLp
kza9d6txF56TYFBvAlvNzluLeMqMopWGFgICvLpB6B75+Wfc1HzyUUKpa0pAlUaH8YBRjWNlLXwe
Xr/VNIlXmoyCinIWcvTNnws2dC5/Wey+OZzESIgVNf4GAlv9qRdiwPHHRnFw7PArAA36TEJG/uoI
nM1bzX9P/FeV1XPT2p7DrTnMrpx+snD/ReHOr70WGp5qn3IuRLR00NvyVjR2sUMZGJO96Vw4HyQq
qcpq5yJBn04kbZNKsYAtgH+vwnkQT/6Si49smkGMTVycg66L8cfX4RmcdnPdEDLDRWqL5tLSEU0Z
RRd43Gl1ketDwHGeXu/Bh5sKvfSriWR/gxNk2Q8O2i1NfHF6Zfw59ciODcWvhgz3dom9IgdHjkeT
4IoFqbbHen2cwkbscJwtj3axToTyyL8UiVqrcJWV3syaKOel7Cx8I8hJTGI1aWfl2v2+NRkNzqgE
vG/kXwqKQtnWtDbfWo/g7QYkiXfjEvA6KOx791GNwyov8DRAEidKMJILeSC0zWRQKdpsVORv/aER
r51sG/yyBNERxFfmjezdkW4U120OQ0cnGFECbCyD8bOrGZfk0SY8qq8bbPFnr7bnY55yHWbiMapt
WpIDYOsvPyJsgze5048Hcltx/KDRLNMdCOx+3HSL2z1WtiepJCC38jB7QWpjoouDixhlVFxGCl73
OK+Xe6sGACjs33NFNjj4JFXEH8jl/fAShQ+JKt8As364bj8JftmHYmgq66HiSW/PmZGLPLEjW/F5
5FWodkZN6aHjieXdLvxbFVJYSjG42Y94A3f0qltbt8BoaylBVpWsyxiZM+yoZ8iV7nUxzvOBNNbR
LdxjFzo/UfkfW1t+Kad9dOjopen9g5v6Xb8Y3JPZPWQ6/yx61d1hticxjrVs2HhDwqKaOk9lG9xg
t8sOiok71xlzNVUdf1WQie/C2tv4MbVfiJ7LS2wkwSNXMKHFjMogiNw/cB/vzFYXUp+R5V8xdQR7
38LtxzMY7gt8SR+j300XZFMKFGyecGqTyWf5TPxfG8z9VJHT65fOy6QONimMEluFrrMrvOmUWfb0
pF6wQ47FprdxJDM0J/XlF8N73i0H7Gk24354xUyKrNTGxGJQbWB9FnHybolpIDUbR9ZTS2DjwPqc
JtBmA4Q8Mj2lOMVxYkc3hsF9xFiJKW5js6jSYe/wG6aKzSzdED/Wnbfs/IRICzMTEsw2raGrpUFR
3jVpcT128XJAtZzUkbOG2Upml+nWw0MGhJGB/SaSg+mvvbmdMCLYaF0AKtY5R4cQurcdfzw5US9u
O4TecQPDGO2raaogpRornO2NrSHV5DG/c5ZB4TlbP2UyTTFJKvdocDTHdTaVvDk6CFZpDlIvvLPg
LWf0/JUVjemlH+tgl89Ve7+wAB1yz5rrPcbg8pPQD7ZXZI393DvUJnq4Cnw6iLL8OeRwT7esqVCn
yXQF7jEylv8QWuB/kfOKX2tA4KUbWiodijKrz4rEUrLHv0bzdsiUBbuZ+zIhdnxLXb8arsgVtfU2
15nfnHVGuwoQk98tB00Hgn2sd5hl5K7Ouv6Ovog6PbGblETsCA4NkFQf/Vz0V0zwogdSGPWNJ5y3
Mcrpd0OVvqGbOXmFu4Mgkbra+SG4B15wKMoTBj2Kr8DpvtCzha+liYef/GbFd+3E9oUPjieGH49x
T9W7FtCFUvRvQdeQ2wiY6u4ZN5a7ue4/JreZ9iBv8i2g7/akXDiNG8ZUFC/JkFNA6VsgQoekdH6Q
Xcfi1BeStGLDmDHCdn+Ff6SuD4U/at77piZNn9Jc403TVVCp8YjRotihodL4bFrIUSFHP6a10ZVd
JfDFwnbikxykNx98SwycrpzCXMOjvGRJPl4R32Swu4CQZvAcfsz2kG+pKw32QzycCRwnRz9aZoEZ
U5nbBqyEoSIUjizehC3TsPFMH2uy76w2ujdCO8+MROtLpZ3udoYPcj+3lU+sAC/yoUAZgGCBbXTB
lGTNY/GDu2m6VdJMD5Jdg4QQwRVycv5yl3q13thtbrAMeVyJuDR2n7Xrx9eVMzqXvrfUy8rsOuWz
jzwldXrjmia57+zikuQKU3sMjHYebFq1k/gqCa1znffFN/jh5l0QV30ZOOwcyzJ4YOrGJAy3jZ02
6kiVWse4eYSuOAhF5AHoZeoE7sHpnOFmsapwJxY3Z0MrzaGhuftQ9pJSZNvixthV7bNnuKQ3EZXf
VK61eCkgtBPRdyiobq/hMTt74kzDrSxCgqZBRdNJSB4DITjawKtWd+in8dkExA+8wZC2Vi1qx2is
Z45c2OJEbV1G3MYI0XzcfO4kJ3YA4cMdGE33dU7gBUTYqS/MZOFpD+IDg1nFOQS3opHVuF8DBkd0
yq/Op5n9QC8WVqrYjy+dteTkjpXc1IBI7qjEap4xp9Q3Ff7oiR0qC2lf9DhOz2ivFGpBMQhTfZlb
nBsTJuJTEVpi11ImfKn8Wj2nS/FLmkh9VkbihhonSaLLRfEJM2C32WDiY5vk5bG0tcV5H+V7B4IA
W0L1SRAKDKCXQm0OcOWEGLU32uu8H4VHiDnBo8i6o9RtOAngp+UKaLADwjcewz/I3SNPNFf1Mcj5
iLPiqIBkPgyRdp9DDPCnqRvrA3Ai7BZt3cmbIVc0G1AwimoPeN1G7qVuc25/Sk6GX2FPemAYHfaZ
OHbPqIN0y0ZBcZyVH71IXFZmq3VpLhZGn306lq8RgTqELIHjo6zJfkm3f3MavbM0YGHdSCQWg255
XpyRrR+7XvW7qefaIqqynortfdZNyzUqpHMwOnniMyHW5mXeLk5jdRikeUU3hBdNt9Z5mu175ePY
8Cw2aQcY7YH6lGMK32rvZRpTZ8cUfDcGDXBYRJ5NVM3joTYZy1HBPYbCMfs5yzLvZHGUOkecL7jR
1d7PMrArjHXm0WOyPLMXSBo1Muse7hklV5RRBGj7V3zaDg6dtDrLLDvKlhLzvtO4qSZzYS3g7mas
6onz2nIqfF1uU9dlL52ya9KImG9qIvqQWyRRcUlQ5jhaTbmxiRyTbCcEzOwrBtLlAmLA1yoD6b1V
eSiRhnFliAZOpSC8cwjNwDpSyA8loyd3bJ1tG+eEm1vwF45DaSxktZPFC7Spje9dk1HOP2sKet4M
7hnqyZJpOkeGuTHawn2Zk8zCV1WETxR9gu7VIVI7Eg+HGpHGJ7Es3zJBy4PCRM9lTAxwbpOEHicc
gljtomA4R1OAalUNwyoAMqB+wgVKINKHh7dBGebIHyUcPuwS6Llu3sppij67WecX/sPqLlRDGpzj
bhA3foLABfG+978lQ+OTqGvGW0bo8zsunf7ekOmm/NdA37CFePex8cAHivr2ZoQ78V76dnsfEHm5
6nzLv+nd2rv3VUXxasP1woAMeOBCKa7iqKiPbT20VyR1WxwMVuqcgUkPVxYAqBud9dMDvtL+tssk
f1uZZjMMlvcEE8NituGbH70/Oh+V0Xh4qHLuj6I2dM8XqphPsqhJixIalmcRYKwSATcBDGlm33Gs
e6Ekm0Zuy1/2cojmlaShjkZE06EPG+NsVOqUlyqu1RbnanucSi5BexkXa/gQlzypYCoQiWpNU0bf
vaq8l9D1zLDHe8uhc9HyrVlKJ9uGlS2+RiKGGo9h1z2otsxfPdSnaJe340DK1MIA25NYKCEF/Ywx
SJ0Kx/G+NY1prpJafFpZWV/5SImkhcC0c2x/wraQXXc5N9pN4C0PJG7ttzTgKJu203Cy0WU+Cj8q
CE+3rG9uwDGr10cAB4q4xSKvdV9zRiJJ9xyNXfRgh329z3loTjJfy/DyYjVQ5iMQIO2CrE+sR9fU
D9OMd80XwwPmeOcnndgQtarG3BSj+Q4qrYRk79ja3jS043yQrxrtIysStikyF3rHLQnHhY0hgT43
q/02wRXemaagRT4ArbL+wkmW2skN7fXhDqVsTUDDP7ry6gkj61SRDthwivUJU5BmWPQ0JMh5PvXL
cz/Hj3hzi+KEAV9Todav/Bh3Dr5CEyz7zsHV0SbNU0UMoPmZ6skHFTO6onYeEsIiM2MdVd+NRQkQ
HS+ZcbZTbztXzgCzCnDOgt7Us7BgGnIgxLySdadolriG/eHINqBsGcwLqgy9w4ex71By9YAsXWCl
vARMpB/IczNfiuaK4dns+xbOp6R1fcp5afcuspPXh0l6YITH6Zj4aRBdRDfiIKESbI5Oso6lPhMY
kO516ybM0horHjHrdQKnee9AGMl1xC3LMWVyZOdDAG2MHO5ZTuviHUcV6BPy9RlmIh5a8c2kXIVu
0wIn4C9GcEXb832Meub+Ct8gFRurpMHx4FUcuemmJ7F35wdl7LGwjCrHjD8Vn6PjVc8uFwIpZDk8
Srbq+BL6poTP0Zev3J46vEh25f+ghCXAzlpHYrm1qfnBWyZWi7cw/u3AW7YWvLoi3XUTTggM8Nly
kzTzpM4Vw0RqEnWs7nGVxPVV6A6aODJWup3l19V1XbYW7R9Ruh43m3Kqj3WUZhw1x+QhFTFmKJYE
bLIqzVCL67otf8mBoevOAZcsXjA76vLYZAQ6eXLdkpACCnXD0cnR3R5fqYk32vK95pZETY11N+xJ
vS5MJouT1wVICL3r8u+DJeJzVRUJi82iuul+XEZe7yAJ/PERwqR27yal+NdDjp01nnlVPsctj+fB
GWHhbVqjIHgVi3YgpGDOpRs87pnjpTT1MR6KGVa3Jibq3yTrdCR3rekmyPGLbRMnBCjlC3Mai7QU
jwG5PgBjwuqQ/BHj2Td4rZ7AQkU3nMophSORYW+9YarSHco0f614IGjz4/QZbvOkMNAz0G9p08Bz
iG3TgCniIFFRKr04xQIyadIZtY6cwIiJZiZ8gFBFWpa6jSw4g7LzGGqsVvdEJBgjl7pDMg4WsGCE
LmzMkxzamDjl9fSMoB9ySl7w3G2CcWYDGf1sCs4L9fTYjFyKllJSzp+p3wNZG7hwfzd9nN4rz6s/
dVgOr4FrJEPwVt35ynbUxm3WJK1YK+rwzE3mOHix8E8iiB11XimH0bkheZ5C5iLLtRmNUNc4nmCA
cay6d12PXvRhrMtXj/P72+xOy61s8D9hVmglQRvdiBdhzxgqejmF7M3kJ9+XzsiDxaicXXqqIwjW
bThWb7QJEZ2PKhVmv0Y5MrN30nAoTsr4HPkZQNfVgTGMktcJ++1Rij5tN1kUz9OB79x7H0cpNECl
OOKJpy5kT5KEp88r3NWpvGTfXKrGnqPE07dOTykPcwYeGTsKwminOT9Sh4NhrrgsOIWworVJFu0a
L6mgt/gVr3K+VJ4LwMzmYGVZjnsvurDyLiDyStxSgXDLM7Z9yhGssQvZuAmhxcAZNdm31KnkZaoV
s/potljYdEGGppy1wLioPbovAk6Je+5qPNwm57y/C8Rg/8jEeuzM7Mo8+TqtvW3aDLwVNhd33rmh
sihNJN9FwDLkSDHH/CqbjARFyxU82Ks0wEskMXNVp6WvqAImWOTeobjbLgMJh6NVi45fbq3Q50fo
eSvHbdCC7tq4vz/vpPvTr6nI3WDvc827dfkhvV07InMS7sQoPA1980MJ4ykaKgOKoWOlyyfmudE7
dJ3ix+x26XTMW698dTl0woZLCu91sZkFwI6awIEkId0RrZ7Gu4jXL+dKEE5vzlwos6MO0uRnOzPQ
pvBj8h2GlVsE+xRPHZ6jJMbEQ77XvvX7WnzEI4PnSne8oEOi+ejStUryGIKNK/FTcezmK+IV3XnA
9Zh0z157KKKG0ysxueoaEXNud9L3/VtfdvxoQ2nbR4PrCoEztoK9DZzBw03fWpQgjg5IOdt1FY3B
TuNNR8zCJTtGnyKvrJxJrDs0YalttVI+9kThjdmwcJXhfqjc7q6WkjWPTXjYMeeY4gMXnKq+HnJj
rpW/RNwTQzxD3wK/an7OYSjUjm3cnS+C+9H0oDDgcTytjIthHfadwU6LZ9nosKVDrsK+eZpxq4+P
v8tYc4XV/Wzj4qCsFhXso1FG3o551M8HkFW0h9nskci2GISfinx0XUgopH8DXjbqIdNBvhbkFjPu
o5F+lITIHIAbhrBkJpMvhfNl6zUA0jdN5ssz3uKVXaMj/SpEvEy7fug9sEJFJZhzd2x1m7rzzXXc
ubI9tKqWR2GtICLNlL8+jYrkyzENSlAsSV1fx45bQxeKJF3eQ4iz5T6XuktuexyG8YZc+aKv7Wmk
M1MzKHEvqgjz5dSMem3kKzKvPAup44UgutUqPqCq/9WThSZzt1jFa0vMbL6YiY7B79RKLB3Gzyku
z/BOe/1OZ12xvLokUbkEOIb2UCAY2BAjZhTdEwbTNS/jFPvW0VR707+X+jsmQNmuDhRzH0Ag7BmI
KFl6JgCWcb007VDobRWyU3z4S5otxAZNXw33TOVz9VB1mfuy0MUd0iYlPcjfjUoEUQIiJ3eDZZWc
5hKYUaN9KSgWfxySuoBmszhvMAyWnwmc6Bux0GBNda649FkCuFA0mPgapR5plG1O7RwJkrsBao4O
olPBcemuwzi7c8nAtrs6XsJrDnN8Jbe1hx2ybPjke4H+WRCK4/GRWXi007S7R8guKR3ox19qSSYo
JKw+OxCR3SP1dLm8mKGKLkHbBf3OKozJtlSU4lVP4vktpGDxpPJ2D8iG1uoiXcIfky/j78oO5YvF
0XcXah4FmBBYxq1EfFVZFUG3wq52gxNan8Oxtu9S3xPhKcW84F6ZeKb8pmxa8i4ALE8sBrALAMKv
1vy8+WjTNmABH4w1HWbSeexDXfruLX5+wjnLBCAy8hKQzb8S2DfIVlryak7huiZTEd6mEuss+UUd
badqiYudPwnfQgiJnWNFvfNTmlnANTCXAZ1JegZc0eLTlsWE8N3VKt0C+C3ueIPATpGT4FAZpmr4
aTxZMjdEikL1HvNr7buBCw+KxxBdOqvhKnHTPYwS/OG+CQHsLcxbyeq1Cm2VxD44U6fF/ul2Mc1Z
okx/IWaz2DkjN7a0suEnMFIm/dVXqYsxLtUG+2kB5DDLKc3SLX51Urqkncuh4WN1im0+ZvF5luSD
8igavgeLU+6GbuivaV6gdaopEcec+E1EDLcou4Zdsw0duALgNkz/NhvnFxHr/JYmuZdQODNbYVPs
ZyZa1+in891EO+9E3LXPHhsNH5RA/FoBHCL39bESV3rCJRF41vBMWDp6n0vTXDt4LKjdWh/8xXQk
ZcTaJio6ng2ZZC7Rf4wvGB9Lugnpso/PJcB2bxuPljngRQ2anazAO3xUnrKuEN620dhT2mnRvXVM
F0AkGCTojCOEmQcbw+14W0ziyZ6i6horCbkJ247AAaAkUnShW+RqLvr3/jCTLmiFaW6WuMXo2TTl
K4pDRVQPi/Rk1SlCPTwhb+sbKS85jaQ/CAmxi5k5hRHWRuFttuTzd9l27p7KVip5GdC/1Y5lmOhq
ttSs6RlYeOQ40sNgGGRtqCG8CIudHJczJdGJ7YIqstpfVuiOJ1G3mDJXj9D2v6TGmfmosQ8vlmQu
CpTL3fNrp7ZJZD1ntiRu6OtkKKXcPNmWESH+f+yR+Qsi20WXph+FQlqHxgQv8P6CyO5ZL23a61lz
846VOvI8cVniYfxphIveRrT+LjcuJ8t//GX/7MsK1y8rMJTg/bJh/IfiL1+2HrIJerxG0K6pISeE
OfvxrmTmzZJaRVwOwpocxj/+mo69+n3+w3HDV8X/Th9MSDGKbYe+/IvjpleBJCWO+qxHf51m5gT3
z5nN4gXwT2jKFqEmP8OhRcQFJ3LGDRHlJ0R/bnwj1A29T+fApsxRyZELVGZzeSWs1L6BdRHWmXyJ
YdimZN6ID+RmztCt8PNf2KjnHPE7wqYiqAtkBk1HwM9QNkhAA5BVh51ZwuoWZVM/5Iw14LNSkXQ7
Ou3wEnHLNdtKc6x9aHp4H0fXHlp9Sin3HfYaozEdzyYOux0sa+S5nItR9yFnf7WQWIRjNgEvHaMy
aTvPMhtQUPH7W2c7ngsLVcl0ZO+DcTnDBwoeJy8HkAhEClvYZNjrUsBL+5SjFawaDpfbLvE9WFIJ
Pni4PxU1htiw7GDXp7YjzlFGkH23+uvPAcZgYOZCMP3A5dNeOUXQoZtwv37DaNjVu1Y01ldVRxln
jWmiZQ3FKvselLVLoXcOzhLAsjP/LKMpW/3b09CB6ZiUvc/HCWNAly7BTrdMorlFNnRKWkzHrK2d
e0N3LivdQiqSBYNjuOn9BUYK20wE+KDEQgQ1apOEDZnitpU99zErq48JjlIPvqznVfs80MPIsIG8
3IHsg2T5xjcDZ6AcsPZjepaHbpqXM1BH4Gq/P6j/lNH0/6XqCa/iz6adOTik+r8dv5rb9+pL/df1
y//HP/7z32Kp/OO7273r9z/9Db4jTJ8Pw1c/P36podT/5r5c/83/2z/8wzr6PLdf//ovP5uhxgn+
+JVQ5Pa/ukrdEH7+f94H9fRe/20/KP2O5a753/67v9tRKXL7TWJFtTEd8p57iPH/7kcNvN8o8LHx
HLlCeBR34HP7w4/qhL+RmhMUxQUMFWxnBfkrEKbpv/4Lf+QHaJQ8vS6+1Eg6/4wf1f3zwidExHEm
ioQTCKyy1H3/xapZZbQW5rXj7NouDrdzGG99XF9Tok+1HGC5iHyXXc1en72VphLb0gqeXJHskG1t
KI4TVgDjf3NMRDcz9qmkTKojQvu9Y7isDo21o6DoySV9dPRy89AgKeo8n/9ucf2nns9/aHH+05N2
N371TKO+/nbz3qq/HYb6813zwf/5Afz7I/fvj+f/J8+jjdPxP38eH4fqvf4f//1PxmhAXv/mjHbl
bzTGRx7BCzy51MSz2/zdGe3av3FEdAJyJP7vDyn71B8Poh/xR37ASdPhruFE6xvxx4Poe78FToRi
S6eZh/fwn3sQsSP8ZTNcj6kho4AApzIgpb+6OiNgXXoJbRdlJ1m6S7hkQ8NqiKH2FFgABe9Hxi+A
z2kjTKpHiyFtcmFHKAh3on8qnxLXoSmczwrwG1qshZ/iDKQW8xY3z6pClAUDvTNJnrKz97bl75tI
QdieSL+Bny0TZyWlealzzQq6WCedVxMI3yHpk/S5KEGA3DTV4LPyYhFpmmtR+IzcaUByTmPecjfa
jE0DkbQzrn6KBhNeOJNH996QqeVMzNR/a3qoXDvAQiI5zIlBBoJzEO2GhIQ841dGAtWH0IuztpGC
AomvqYHvjb1LPWYSLzblNvFtF5GiOvqyjOqDl8gZfL2YJbbUdbuDtZbW35Hq4uDgluM4neqIh2Gj
c1nGewZ/NEcsgwcRCEBavxDVXXD8EHoKCoiSkZUcqsAk1iFhK+JWp5RJbkot5U3lUbLbUio/HhjU
m2u8Tg3A42xMCXB0UfZD60U/zoEpV0gcTAtO8EBo5p4YG/BH6icOtMlnOKzKiEkzYbhxyDaBjYmM
4FSDRyznyL3xsp55QZn0mUP01+IsmwyD/5XNen4tqGAEUT9XWF1Xa5VKgodyInizBFXob3odrPDX
zEk+URyL/Agg87ECbwOBw1fqHYQVtl3CqLBvI/861f7yNkf2JgQQHIowaa9cCPX9Ns4RvHNLdd7O
cvvyBXTCeG7bqLyZOmiBWwYL3pVT6+Ej8aA2Sc7C27HySmLQNWDFrmIciuyay7uQ6Nu0iWdTaMbg
9J7b+ZT/KFXPUxPmUzyR5V1afhwzRb+SbHAx9KyJ7Y3bWwCLidsNaucB236qxia1970EFY+B23Be
AuzN74bnFL/ChBsuWVIbiUPmgyTIwoZyGDyEhI1wC+7QiQL/sUA0cDe2rxlZ0x6h8T0OUHxKpr+P
k24scHkEqN6Y+2PvpdRgeUFi6CnxyJwMKIg/4hZlMFrfksNfv1WOYcshYnL+XHdZ9hm5GcUlhZeP
byRKuYFzTZyfBxWgDaTEZh0IkJ22TnNGz+AGEFPyKWWavvQEw9OdG2OhOcZTOuS7CRvFrw4LUrTD
upI/1BYRb1QcBWi0Fnm4zyc/DjeR4kDHr3csv5txLFbaDNSADTKBgzuFQ+emTqzsM25cPV/rtDCg
icgSPzhobi8Qrv1+i3sgPqZ06JIgpCUcrEM2r5NdmlP2ttXllJLict0IXYlfVWoxUrUG/myjyhDt
l+GzuU5C33vOAII89kM4aM6eyj0XNc6NLSQz9Uaq2tHXYK/m09igR2E4j+VNxo0PgL7q8mkHfgtU
u98VYEP8KrCxNRGPQvopCkCAM6OfK7fzJ+qbB0t9tsYyX43XL+UZPqdM7kXbMQldHBuGq9SsYR/e
rBQTRBXG3zEYcSqOR9gqLHNW7+CfqIqfUVL5qK+YQ4PtkFFfxRy1CreuWzNqz8emX5Vup3hxAovp
jK6G6m2S3rjG1oEJg+Ou78lYOjmsiQ5fF0EXr8FHkMb11nI660ciYp+aAcYUzyHgPrRIE9nlwYrd
9JcbTniFi6ptvgVJotWVjka9pmqn+JpqjCk6tAJOGRzJGOa9mmM7OmiuLlwIUZRpM+Z+EW8CFIYX
z7Ukww5IQeogHFrD13dVHlIxuqeV5s5QxZny+64NPa7DWRk/xKVVUS3v4ZXumAZ+C1zdpNs1NZOc
+KLA1Gbbj2P8ah4uY8EHpnfonDOgXBev9c7v4vK9sg0Ilx5Zvd91vMI0C6VRXmJRQDraBjZ00J2X
dOqBKUgO5TsGBbybUsFG5Oe2v8JbS+uq9RusubzGy88wTqIX7Iv6a6mi5aaE/AO+hZnND5Uj1OD4
CJjb8wvnew+MtSS7vkqKJyWdaNj1rs/0apEO9E8oL/OTGQqRo6+T3GYyEFKkkNsEfLmvjBm5QCRO
6l8aKAlM0GT9yqdG2TblEPEnVjTApqVYxmTbeyylOMv85qWB5XlZQRRqw9h0rriiRXl6bEFpPSZL
HU37qPKIFrW5P5xnE9IJjhljfFwkYhsk19V6M/dj8lbaQ3IXzj2973NVjemmypqVTjk1C7KSkTYZ
+MSwpTpm+SRXb66yMLeQqtFQp61DJpI2iaXSD5wG3HbLjhp+6+rJ+06oMaHBSEs1UzgTQQKOFum/
DSXxO8uuYfi6KuNxhf0cnoD047xqcwFYwnaJeB5Si9KerZGWnxFY9ux3rurU1Sjf1PAx6yq4p1OG
LQbMkK+u56QEz+gBtbq3Cr6dbe+shI8mcdUrKET3YeEfWAf2LDgaMyTJFzamprgS4+Cyq/Xjss+I
P1t72RcxEl6lMMor9tt27WWdUa8kJDtWbhl+W6IRPH4b+NatJJ4Abb6KeGqqrjXzDiwQ/QUJgfZN
2jULMW+qT5lt44D4yf8jLvdcPtzvcOmy+xZoo7cvTevyfqWLc1VNTEmxAaYhyM1IZE9y0WnMI6/6
aO9zRGC0u9TqEsczE9BESaynKYlcuRkcu/hYiIncdtTzMKho4BSzP/Ap7lAb9YNT+818VRXOeFxh
lUgNU9D5myZiVLEJY1C/GzIv0LFTEADfHIwCiMyO6K7LYWb7isNFZ4wXLBbsWcjwTTTDQjQ4Ux7d
1dL5n9ydR3Mj2dWm/8rE7FOR3ixmA0vQADRFltlklE3vff76eS67pQISEDJKmsUXI3V3dAS7ePL6
e895zbglnzsai7QGnL2pur6MF2jU+voaSHM3UPck0hLiR1aTvhpSsvppjo0AzgpeBbyqMz6Y+ADg
leXT/+DafYfagBa0aytvAv2+J0PWrw2Kp83agOyEZpPJjRi8Wat+a6QeHWEHWOzXKvK8L0AjlOI2
MqwKd7N3E9TIrqRn7LzLaOXbPriDsB6CZqMgdmCTcQWH4vtS6d2OkLatXaI3ZntfjrZYSgN68jmH
QUjuUtfJTAQtBeOMeou0qIZWeSazoj2DkIq+dBZqj1Rhq3ALeSEJN4gECfucHHTwY9KH2L17jaEF
yUZVjF6mIADGf89B6hd3RYJ8BHSBpFaR2K2opb+if2w6T2ibIp26qGpbpwrQwR1/a9uu7NZhSFGL
EreZqOObjLC49K0Hexw96Lwcyxcyg5G/Sapal1+4MyBHYoDh0581ZALVJRDyUZ1xupvmzYD9qGIE
DJ4yAkEgfn7Eo8MHUTLzEIObhB8/6CWKUJSPk+9Hr6dLNEbBIztOzxGGl7EFyE1mXzbVCVkTice0
4s5HTkYHk8T1Ie5fFAtqL1qvZHXQkVfzezPPQogUGjc+ueyKFVZj5Yc/z788BN/RPM5+1dN36unb
Nv+ZvtTlz581j9vpf3mScPmf8aK1rz5o1+RWfmS80X/++Fm+/9sPXu2iI9Kf1YQA/K9nriLSKhqJ
DQ0SsExxhxfrX89cRSN1ovJSVcEqUdSzeYH+M98i/wNCoaZBGTZs/kXhbfzPfAs/4T9Gg0tXZcU0
ZfVP8i2n6W2bXwCyHHU8irw8/pjBpzM30MIsAesePcjo9ypkFD1yntgYLmJ8GTznr4nDkP9mHx8T
cU/Xyd/RLKau4iC8D8D/NNoYDIo0hG30kEntDbyqtS7fX18jZxEsFely1iK5cxmqysQGlQoqQts8
uB4A7VMrSri5sEzcvxI8/7YdZ70m3JMZU+DelqNrIod2vN4T25LA+cT1Q25Q+ooaQ8e5AOW+rgHe
VIxZTq1T0WfMVt/Nwn8vf3qPbAT/gC8uIuMFeBq1DlL2U9upHiqu3veKm/7KrSFeoQpp78qUE7hU
dDwhhdfTAAkSqLFvk6hvzWaG8vq+0Zx9CdNPkzV46PI7IfZov3PAOyIIr5UP8F8Qk6NUu3Bh7HxC
3hxFFwDEawcZxw3umRRTIV4twNr5285us1Uht8qu72FrDgh33VmAtRB1VrV1OhT5jde3nzLO61WT
dWAFisbeKhTcUUcAUXVnYpT17CLR5C90H6s6bBrMe5n77NP1SfQ+S87bZ+gmtVIWxtQVObZDLAzS
sXpAqgzZbKP7mLGAOXBUi4sVhgphn2uAIXH8SlzL3xvMiKUMveYApdxYoY04rC2cmtzGzj6VBVcz
N+HVbfZQZQqK+rvr33uaMxUTQ2enUAymPXds2ZhM+iQdBuAYqvmgUEjaokFjbXrFoV6qdUg9c3We
Gf/zeBZZBZLAtmo60OknE5GrgpWMkhY8SOGXgnMH/9ElmAHIBzOBlPOFdhppstA6ebB6eDlwdm8l
bSmv/aW5xJhh46zbpb2AkRguyluycssff9qjluKw2khG2fxliW3maILnssSlazSCh6DeWKN/j8rQ
wrCpS+nlTBPfWeync41QFBbZ0mX2LHPSRCRoItKIiMFBnNwGz+EH55Dem7fMeeVTeJ8s5G163x/U
Lfacm+rV++k8OE/7fJ/t1EM9LJB4NX51sA8Owep6F4hJc+27JpMqKnT4TdEYPGjd3SDQIamJDlmN
dgvCXTDk/MQmyfdwPejZ9m2rtmloSE6ytxhoE532O0TkApp60D/URfoLuNzWcBF7ux7jbPa+x4A+
C+CRdfOe9z0aW6Wpcl5VMUhKRPLhsy2Nhi1If+yjn9cDnW/Yk0jqaWswlUIAEPjwAzITq+zWuAlX
340lWraHfOZAOhssIpGKRlOX05ystXYayYNrFpsukUIdAChunx36y8rwtR0/BlWLfg3PC2vm0ism
5skEeY+JngbXEZti0eTqoFOAdds07x+cGJFFNeKlZK8tQCPOS4WkIA+o6905F296eZBqzaHg2z/4
LkmxOHtox3TjKb9MnGM9J39Qo5mAlyajpeFbzQWJooMyCSirLXlwM+sflM7vdx3P6qUV2+PMdDwb
Osdk85ZlIfWi6+ZUD4X3Mt48RlXsLaySIEOtCkB/DrtdhjadB9LdzvxdD1n4D3vzPSy3P+59+PmI
4svxDgc/DphQWOCv6ARPMkbKNfruo1WRWcq+OFhwerX65y3VqRNCWgZqJcvmJGSBs6nuipZSWVhn
iUtBXd9USOWPMnluNXlqjPQWLarrDT1b7g56ERzMNvcmFoYz2V+TALJcB1R/jzo13j04k5VbC+uf
ME+/X4/0PiGOVwQiIAZ29MjbcNDy/8m5aGdxCb501B70B+mg33b76NY0luoHN10ooKe2+Tpdk29D
ZkEzZoZzelD+FVoERUaEpPtkt+4zbVCdytAeRvjvJndBI8QuMcBeAV+2kojXm3oxHBcAGQyJzkNk
0lIH+TSt9yTtwbNlFEgebRAJMdxBkjqRWlAR/FfV8MK7d7oO39t2FGwygiaqaAJzJoLd2dIXxX3+
098PHNYS/2ORI4c0aYxq4dsV4O77UHRus26yEQ/AQbJnZr/YDk8nh66LSzt/q6pj2pMR0pVSCdQk
8/bw/2DDFdWXLI7im3AItM0ft4coXMJ5QLKvWJNDlCyxnODwEOxrzB0efB3FjxY99JkpMF1X7Pqm
6mgaUH3xCH2/uh0dox4mIYEBO/vgS5q5jX1b+zDCg/sW+L2zLeT4y/VGTXd/wlk8Vkl9MLsVdXoj
06Fq+HhAl4ewdwDU+4cu0YAiK2Bp1JcOAjKQrOsRLzSQp+r7cFEE5oZ2ukPmwGeKsGjhx2pxtqiV
bmd4AtPjWXdFa83MwbPZQfO4Z6rkAhD7cvTJHK8ygIG9W1aHmu1Y18gbhroFy9i4u96os7XEYYNs
mAHKi784uk8b5UZ5GgdaVR2aOLsLMA6Rne1/F2GymuCWhVHvEqFAE3SkfITR3PUIF/oKzAAbD7OO
hKs6WUnwzoEJUqo5WMJcSL5Vq50U5KvrQRQxvCfrVfTU7yjaZBXBRRtdJyKK/pofLPg9iKgsJcp6
T8H3MFrEPzt3lYUzTROdcy2owCQcLSq82YYsyQgK5AtevqSsXQ3OygIT+OvNu7CcWLsUDmyyUHhS
T+cbYuKVLeYbCru8S7NH3ZVQjUBtvEvLtQSbftG1P67HFOMybRyQI+rZnMeou4q5edQ438P7vXLG
Eu7IUi0W1l4LbyptgVy74NI2M7vg2SOeHQM4o+6QmuWZauiT64Y5gt9zDKNkAI2b/NHDP2Sj3Y13
0YO3HbfRTrt1bscv0o/OXuQ/s4/X23ppnR0HF7PrqK16mWBG0xJcTlTAi48wyGYm6KURBCRqi12Y
M/8sB4WsAAKTROA8WSGBQA1Tp85noN+pY3Y5pF+yNJjZhC8sCkNsUbbCMIIim76dSOrZaqtJ3aEH
oRWP7SO23feVUmHxhHYy7gUog23K6EsvR/AunEXXGfit7K737fn6B50mk5lBEwMS5TuK9ahvpTLF
uKkMxoOiYChZUhFGTsqZmayXmiowcALyxvWA1OjpCBYlqEq6fjgo2HTGSJZRp12o3+1P/R6JiG/t
W/mKAez1lp0fOe+4u3/FnMyaSokK5MM9WpZS8kw3CarlCRwjw3i8Hkjkjydr0dAA+iqc27zgNH2y
FosxIKuZK+MBHgtCtyaC9PZK/WF9gR6b4shwr72O1vp60PM1cRpTjOvRuLkgEjGEGITUhrKS+485
EgvXI7y/c0+3mNMQk+MNW43Wh4I+HrRNtdTuiod+IZEq4r14J+2kVbBDzHYL4D3AkWJXbpNfUPw/
oB94/TPmGjo5ApEJ93gk9OPB8YNbtb8Bvj/zNH2/YJ81VKRI8N3hxipPDopRtaIG7Y7xMNzKaM9v
szf/R1vuYPzbIPO38Yv9slfW0pP8HfdQ6Ul6CvflW/ShWKG6tHDvmplrxVmqA5wcCRUVEVEKYUDm
J2M7kom1CvweD9EbWQfw2pgIxYvmBdE76/Pck+7i2jyONhlmlGzU2pJFtF/tD0PbGQW+y4sKDDf1
TQAyKNYhv79xZx4iE0VK6ISTVk4GVvOhN2gdcRHpfTY2/gai1M58tO78l+DevxuLhfyxn1mq5/u8
6FkB1uXqiz3O5LYDwcCHhk9M+Zduoal1k+xi7YXDWpsJdJZsFa0DaGQxiFDxbGey+zSFgd5maUJv
+VRvgq/Wh/G7c5c9C6rOnfw6lKsKcAGTDamqT83Nny8ZakIKZRvSIGDBTvcGQ3IdnBldfCBVc4GU
nTrO3Rov3AdE836HmAwe3NDckkc2dPnWWLUrGFS/8vv0Xt1Wt+ku3Onb6KbAaWmfhrsAkMfMhevS
nnAcfXLhwpooQd3aHw/xGKOc10uboonN/ySIw8rgckzWw5g00Y5tW0nLZjxgBrWoYHRXxcfr43Tp
7HWOIkyaISUtwksx+05Vvo1BdIfT8E2RyDOz4cI5SKbIUVVuN2QZ9cnuFgQNcudiG2+cvTNAGvqI
TAU0iettEb0x2UNNJjvHIM8hMGGT+T7aWMiFgzvuPU/fD96mCV9Tv34axnugNzNn3/ndV9yWLFum
XgiEfvrusmFIKaGTGnsVeyGl9V97B0rwneO6FCmRPavT1djOpRwu7JPQXWzuLoyYRjlrMlrFENVl
WDTNvmgwXBpHKHEYU9rSrwbWm1Wvk9pcxyh9tSUWKdi62CovnXZzvZvPB5MymiW4A6qMZ/H7pnp0
7Ju+lqMvJvf7AAbqnTpYKB3JxTIoqg8VTKaZs/f8ZoMIr0YhhX+i10M+7HQngZlXSV2vegeXp+ii
r4FVS96ujtOdHYOuJF81uOEXWfV3tvfcls06B0F9vcVni4SKjmJTumfHfq/vn36CC29qzDzd2QeF
MPbTcyonIBM3euQFM0Xhi6EcqO7icOI5PBlhkIN9F3BZ37vGaGBqiHyZXLm28AuK/nQK89Imo2QB
QCE/QQHwtFXIP8hB48n4CED3lakE9f7PoH8djfBexga8VA5+PVNiOFs1IqR45zOcokI22c90fHBK
wATDoUJMguzwTe8oqBhoj2RQloNaIxswbseumZlDotNONgaR9dehJIjMlkWK/LSlWZBbsGm78tCq
hbocpBZrg9gd0SIDsRyG8h6xCmXXYtw3s1QuTF4ik3ZQWLI6JkxiLR2tFSpehWfHRUXkCH0SCzIk
miwKz3LP8L9R2FljnrnBo5eJt21dG0+O1pyZvRdaT59yfCAFyMtSno5zVfaDbxUlblm4rgIE0XHL
BHC3pKZc/TBlAzHQOlcE/WEuK6GKxTnpeXIDLF+2LZ52U6F2o/XlJoJBhjU5whp4I0rItFiRc0Al
Pn1QGqiBaC+Nd0gOoM3RYJLVwU9Y0Q6SFpbTLyGlfoTjqq3GctCWiOXoS2TDxw10akwpy6bfRSXS
claeFNvri/7sgLc0RPnZ4sCAUVCZvqjcMR39ErvIAzKqzbpLwmDVS6YzsyIUkXaa9hCJO569FBmI
MhkdvcBjKHXIEOGwxTWpxq0TiY1PIPyVO9RXA2xwxicPKY9lF2r2GnWE4g9rtCoNtQ1ZaMZTxTk7
ysYgdSF0yNXBbPNmN5Zxuuk7O57pzvOlT0JULAIItSJROW2nA2wBb8rqgC6xvpbtMfnauamzNOEr
v0RxhJmv3wQ3dhsjElno8fP10by0CFiHNucmq5GiwOlCLPWuqJvErA5dqOtbE2XVVZi12hZd/J2S
4xJkthBkJRSWl9cDi188GV+2c6hvKqHlszw3cpS970aduY8gySwaRyu2aoVDlMu8h+wtazdodX7/
w5iQ82062QK7SAV52tcJVS0kajyNVfdNkh6CzsWFW14p8VvndTO7y9mBNYklltHRDtd3aYKqmqse
nCBZRqg5O2N1l1lzRf6zbnwPIyqNCmeWZk420gwZRQVAtnrQ8SP66ZFtHBbKQ/PxesddbszvKJNZ
YjptXcsht6a26LGQF06QOPqMM4/rs7lIWyDImeBDNAqY0/oUb6PIlcdIPaCiYI43g4ZqHCt/rWSP
ELGvt+jsskbSUqY+QIqPayqn3+nwSPUQ46/V06JPibnEuql/87Td9RhnS1vEwGuEgiwoRmCRpzEQ
g3Wqmo5D+gJDIbeKXiHaLWwwJaNeQWhCV6gaVNQAvZlz/fx4PY08hZcIepgyOoXM+whfqSYLbrgn
IaHyvUxQcpCtbTViBIXhTz1+cfB/HELt9nrbL8xLXhxQ1jVTAT83vdFwutuR1yOr5lgwNCRv7TvI
TYTrJnmCMzCz1s7v/6K9YpcGLsj9f/oeLLmcWn5QKIe4V1adZW7zMEZOSV11dfim95/cWP3kZy+G
kHWVYO005U6YEV9v8qUpxQXOpLkGwE9nshTTRMkiOPvKwRilVVV90RLUC6ofMu721wNdmlfgNLhB
sWEZPFZO59UYOXZYlqVy0F5CvJ/LL0Vwl/2I3edCPwDxuR7sUquAy0KX4ijUKU2eBgtkZaiiSNEO
6DA8Iygp1Hce6jL5VEbWzHq5sMuA0fgdarIme/QtAuy6NGo16rOHMDAi93d9382sjktTUzxaACpz
k6EPT1tUJCXybwrYeJzcMQoNnU+uIEXWevOmRd1NAUthpg/PUzK8TbnlyXQfs5NX+GnIPEHnIlKK
+iCjjPMJeky9aMtkvEUtD8JAkpQ7tsOfsRxZa6SzszUEmHXrt/cGyghIDHJUuXj4jllQYBk5+g95
VH3PlFjoDFbtx+sDfp78g44MuAONDIYb+ONkxA0Ye8hlxXi2GC1qKHb6uXDqfJ3VrbHEKAUeF1fR
u1Z1pIWPGOY6tvJ2PWC6h/VhitiWj8AZ1DWhHuyom+sfdz52kER5nSFpimIIwMXTjkQ7Kerge3Bb
am201uvwPixBZLYGpguaKd3ZLjpF10O+g2BPbipUDQ1qeSBOATDyTDqNiaMkwhsC84pqkfXFsxv/
B9TS+GXoGvRCyMR3X/pEczBkGZPkc9YEGn6uoaCBNdRvXnpounsbNcdqkWGzWGIa7YavURxKOK3L
SsKzxwIbLA1O8AXW0og3MJMEfp2rqmiA1DLQSF8db7uwNp70XJUqHIng9+DIEvsh2veR+wGrdIlf
3EMdWqL7WO1T9D74NiWIPpM9H0IUkyTrix6q3VOEWhuSz3nTfRvQywlh0YbJB5m0Npjd2GzfAI8k
37quwZEhLRLv0HeUM2ZWhOiz4z6lJAugggNYEYl0w57cjmSsjUGOmMWBrXsF7WeA0KT59VLpttdH
b7qnTANNFjts9A76IoEaG18DCTRtfEBhb6Y54nOvNWcyReCugXZOiWLIYGgLfw2jZGbXmvYYCQJy
d5xxaAJA1J+mCnVbUupUCdtDnIR77Fx3beDg9gzRW7glzwH/pw2i1ArSkVWG8ACKQILLcXx7DVMg
bDlE9kPgk9kZ5LxaVpDWZpbW2UFGApcEC+8rJDht+ESnUVrYpK0iBYA0/HZdVp2/aGvruS6Qf7c0
vLpGypE2YtzojP/ZrOCdRWBT3EsorZ49/e3OhHldJDwu8V7O8M62sJVv7ZnmiU46nhXvUajOk96g
Ozk+T5vHew4QG0zTQ4s5tdocbCTCMxA819tyPlS05SjKdKgQVxiQ/ueZGsbpOnHcj9Qeus31IBNn
Oc4D0WPiiUgknlDTHHKD95QM25Z3Yo2KQ2gdYD4u6vonddxlNObI5OC8hbMG2rY+Jxa8X1wU+El3
g97szFI4nzbcfahYU37juygXnfbrgHIT7kTopOJ4uUyxeo0QTRgjIFJqvUQOdVPUT5XqzNy6zo4e
CDC2INyQbiVjDx3pZEkgT42QEgZ7j4KZ7mwCtOeQp9V3ycfrXX0+nhxtpB4EKlwkeCfjqSdlhYai
FDzGCjrPMioLi8SA6Ho9yll+hRcWzx/1naP0jjk8bY5nxhYOgConqYYEvh6pCiifbti0ig5t3JKX
nFs66Z3qazXwYgkytPivf8K0oXzBe+GDG59MBkyfNBSd/KJJU6U+tECvl9mQdMhQJtnMpXIuymSP
UaQIfDMuMofe8Q5GAsAfpsVcze1SEANBFNGn5IzVydzouySOe3K4B80zOTYjlNReJbQBZlah+Nbj
DUX0GIelQd0AmVsW5emYWVx60It9X4RWuik6dCCRR4Ax3NvBpqiKYv2HI8QVC64nVx7E6UVV5zSe
luPvkmJwfvDMlq35V2G8Xg8ghvikQe8BQCszEdiPpyuZu7mZya1RHGLLg+bJPYYSkf/23wWZFEr6
MmUGwHM+BGm3DIuP3fhSWOWfTuZJSyZDg9126ckBNwAl+9IBowzGYXG9GdNdj5sMg/G7r7TTwUgK
38yFScgBV9ser4yFzkJFgBeGdL3u5opZcyMjZvxR+irD4DAGZFUcEu2DEuUIoN2RwJjptOmWOm2S
+IijIEquDWkohj//TnvGXaGjdMILfSbM2eqc9NxkC7CRx6uhJBX4Ln5D6QZBzvX1oZnrLNHOo3Zo
ARxWqdeLg00uX0oeLeODYv/672JM1iKKKEkQxsTwBvDA9lcteTOamYz3XDvEFDxqR5CZozW2TLEw
kdEbAJoVf4xny9EzwzEFnHYj0rm5Q0taO1jqOnKm6D9c76yzjfJ0xKfwvbiiEch0oiulhDeFhZMB
OGo1X2v5t+uBLs5g6AEqQvJwRKdQTxm3Q8CPLHueFmvcD5ZG98UatLXlPLvGTEnk4ugcxRI/Pxod
O4CCmWbiKVM6y8a6V9pXTI5W1xs0F2SyVkpJDuJOFftYmy9i7QbfqKXynzz/4Ab87rbJgqm7yCmr
9yi4VOVGsawkfG/lYNmkfz6lAVBS3iARSbF8KmuKEmfpVEj/HwIzX+p5gwNOhMjkTJQLezPJJNBE
PGh1nkuTG2nRVKGbCz8/zaFizON6gdULqiNYXQ7S0p57bl4YJMJxIwcTR1LirARXIPoPNZnpXXwe
SV1FWrSAC3t9JpwlVd+fzkdRpvOtN+KYZFBxKJK1eLns88foKURELF/gild8Hx/8J3Xu4XmxaYbw
KBS5AXIEp5McCWZVUv2G8XLilet2P82mXenYw1xv3MUwR/mHyXFt2WTIqURw8Qi/CiGTWNpHzY/r
MS5sQic5jsmBreqIfRkSMUI33sj6U6m8VnWwHZGpvh7o8kgdtWbSaVqFN3Jdsd11iBuolPMWo90/
lJ36KYu9FaJDVPGaLQXpZ8PKl7ET3raWtm2xAr7+IXMtnpxRFiqAo9qJHSqsV4WtrrQaBruMTSEu
g9dDnT1Ip4mdyVmFeQfigp5VHNDrNkqU0Bf1B0TTb6JX9Oa0ZEUdLEuW2cZNZnr7wvF1PKzOZK1H
iK1HnQisICBb4yLQDk8zbRO/YnItPgkxvbE2KSkTkR1D8MD51GBV8i1C8raGc4aH8iYxZpo0M25T
OWRPUbLBAQpx0HpjFQ0PaoB6cJRuauk/2rl+z9Qp9DIwInZPjHMOgVqsMY5FfQ2Jnrfr/TezuB0x
gkcHZZIgHVm9j1Da3xjNneZXOzncXA9y4eQ/GaPJ7uhKlapnGmOE2cdWacvFaHprtekQH96Xire9
Hu3iAXPUb2IEj5qk5GUgGaLfWoXbf4R1RbbNR6TS9VfsMpd4BwEbmnvTzE2LybbSjv8MCo6dbeXg
d692/3GsZsgWYlc4n+3UzCB2C4b1pG0OxD1cuLie12m2iQx5QSp6gfQTsor5hjzdvhk/Xu/NyxEt
IQIs/p7O94w6XYFHL+dn7qzcMLzP0W1K0xG0kf0c4XtQ1HNgozPg+F/71e+Yk9Og9vB3w8gdLxFd
WnYa5mAWsmvtcuyCDaKmQaruFGetVbfaLIn1bBxhe4JMREeJyhOppclh52eWGVeqZOzr/LMWoxAJ
KzczshXY+vUfduwk0qSRjoNtdYfJ8r6UH91CxpeDBoY8Vevgtc6tFeWFzfWI76mVk9kzCTlZ7Bra
pybuv+Ze367U2+pNHRFTW/QoqeAuugSVf+OtESFb1G/G7WA+29CG7jCxmNlBzyp8mvgMADxQaBSR
A5qcCoWUYqYx8hnBW/W1+1Wuyl31XL54T9Zzvo6/NrvmJXskOCW01Wz5++IAHwWfnBdD342uqRLc
fMAJAiXSDW7p4VKrlu1dtUoe+238mqWL/uecQM75rBbNFthbgDVcOaewTCypNbtyfHPfl6u2XThI
vterUloH9dqtF8ZKfTBnptjZvjuJODn35Rgttgh7yn0xOE9q+kEZg3XvtavSfRv9uWE9O0lOg03L
jbKT+oWP4C07+iq2y7WNuH7vyDOb+1yUyfDF0pi6KLmZ+6zaeNisSpTuMuX79YVytudNmjLZBDqQ
yVqCYds+8JOtWmc8tZwbrezXJS5kZlEi3VjOPFgvTksQ50wMRF+onZ4eWnYxltTFXGMf2y7ODv3S
iFZSfOvPkbwu99/vOJMtIIhjtR1H29gHHrQnbZ/LW7WYeTDMtUV8w9EBjJ3DqFSZwx6afYiTZqVZ
Em6H3SI1Zja084vt+0D9bo34kqNIoytrWUW9bB9hHPbkfK9fMN3D1HUXf8OD5hPiGTaO2nO32rk+
nJz1ndH3ckkdfJ9Wa79EiBhrMVV6vT4H54JM3gdaoXhhbnAQ4Q+5toNgE+JXEKrr61H+zab0uwcn
W4QkA8NxVOZdhaW6fpDypfPV/sHLx/woyasm2Jj5zAq+Pjvetd+PxyyrQHDzFMAxPttqzl1sfagg
HOBHcb1lc2EmG8U45LofewyS4WF/bXmggD+l/Up1ypkuPLtunszBs1qXDA0r1AYGKg8w+V6wHwli
+BbNElnC02753zVrsk/UsoRMJrbL+1r/7pr6bV584/W/7EptdT3Q+UMZFJPNfc9BuhL5gWm6LtFT
C3H13tj38Pdwf02ee3TKFsEPp12Zi5d4O8ekE1vP5HYCuAH+PnwQCt1Tupc+ACMvqQ3vHVzrc4nE
7X+wcIkg6oScwMguTiY7mrWqhruhsZf9wiVjF1ebIUOYDxX0uaP3wvI9DjW940iJ2aKzaxn7xMSp
qlgjJrvUgl/Xx2guyGSOYxotBwUYlj0awbgcY6xY5Tiwzc3wuTCT41BFFTbVWtpiWd1Sp/AgB1+z
do4gc3nCAXShpCuIhtN0lol2cIrHobFXXpK9+1b0KEXwmtdX2H5DvisRnRfa5TP7xOXG/Y462Wez
cZAxOSRqJqBJH2rjkzknxXfp3s1k+B1jMu8EAWq0stHYg1S7N9SFvk5fsF5blS/xxl5Vq/ZX+NXY
akuUcL/J6N1+zr5lN//JVPnXJ0xRrojRk4wtBmM/KA3vU2fF0zTOXq8HubyCfweZzMdMKdwImz1j
30lvg/91rD//2e/HawskIuBVsBXgYEwxlkfHfVTIbh1gkPpYhWO8giz4U+rlOZ7hGd9EbA4Cd4gW
nNDVnUJRbACDSlwp7WMkpXK/sntX+mLbZfsJJe3ms66mRbjSzab8iEM76dDG1wMeDm7SrqLG69+C
TgFaPsRq9wVPaAMl7Ljx4kUOm/WjlgdFuOxJVg+LBIGtFDeoqsZQqi3qmTvs9O4vWgHSV8UUhQsl
OjKnfeU0Wl57elw/+mo8fmjTol2EZZGQybR81MuTnZDynFlL4nce7+DvMREO4bxw0OwTti7H46Oh
15wVGCE8spe3P7HZ7pYgYAPs7hGeNHJt/BzJ7WuvGbvr8+JCWy1RthBuQwJvMrnUDpVTOnord4/O
UKfr1OtQG09C0M0NRQU0zBCCD+e0IC7FpGuZhsgz8qSbzPUhBlTZjUb36CI0v0Cg/qfEqtI1+UOt
jQ9ugyHY9UZOLzR0rhjLfwWc7MIYZlRBoVndIwUUf93F0gd8QzvcF+BjVZX7h+8RotEohE5NYOIY
Q03uGYqdm6En93Spi79ihEnKs+l2b1lsuT+qsp0TLrnQOPA7FhBt4gGjmMxWThgVc5u0ezQspIG0
oalXHkpwyySL3JWUFfbMJfTs3guPDiwdUFVgbdSHpovcM4wq9yVbe4ytX4HmPRuIeEa5fhPJXN5c
FRNG+07tkoewyO9REJ8Zy7OFAoyOyhcyIoBUEICebGROaRtSCNXuURvCL71eebtBxre1S+s3PC2L
BZLB1iLM52SYzrgOtPokrhiGow20czG/GXqNVofKx37Q8aHQ7jpJhZSaL0bE6CvwuGXl7sIOK4Ko
12DjpDObxPSQMIRwCjR0IGlCRHUKlCljW5aC0TIfjUgWJtRGuuiw0Jjp4YtRmDTkLHXur+89cdRS
hdEtBU8NO2u32KaY33DLg8RxfU2eqfsJdV3KftBBEd/GnFHsEkdhLDvTmqyRgicUaZtXNbHtcOl2
rnxwRjfNhNOO+TUNK9gNcZDhmxvHta0scyvNP3jIZD7JJY7A4VDvvCqLNqMnF7djKIXf3z/z/533
2P9A1XWTS9K/BAGFbd7fdnjCl+///O9tE6Q/v/6v9ffma52Vwdf42NpO/NG/nO0U5R8ixYggmG0y
2dBG+afOuiF8wYRSMaeckIMSG8TfOuvaP97/ayGvQSYGCVV+9LfOusTvI3/HHwPyy56voIL9T2u/
x79OQjTr/61kuCbW+e8Dk+/B0NOEow1sjL0AjcbT6RNFSYYy+YDQJQ8SlHTdQtt6pdX/HGUf98kY
I2J3pSmD8iEfEP1Y4OaY9tsEIGD5EOee1a0SQbNfqEbHXbm3DN9au60ZfcLJ2sDCXO7yFL6g1HwP
Mln6ahSGHN/psl+x2jUMmFejakjNupR0+4Oc4rEOhcFPEfoYbPNTrTVYxGYYZeCIkY7NWgLf4m9c
HeFTPddUPL0tic0KU76ynznRTzdIOoYlC+FMkNjf5bYnNwlPH3v4HFDWvWC47dRAelOUJtn1EDru
YQMo29AJDcCzaCd+PJpHf4/Rv5ej/ysypAmoxrCdGeHJFukrja7RrsXgeRgPmXm9H3oln8FA2NOB
hwssNMiYmSj8o849ad/QFUPZYGhWNSHQIc0quLIEY2SgugrlAPGasErbO2wciuhJauX2KcR0F8Mx
X2qaaF11o1lCJW7yKEvwrcHJc4HhXHmvS1WA43OI29BCij2N5Bf5vnyTDHqNpw/WSTrmMxVeKLpR
WK+K02IaUpc1jhp4dPX6Uu+NFlfkuquNDdyzZmW1g/4S5Zn+Y8jjIlvJvuFo3XM0WvFz0yn957JA
6zyCBI/3eG8Gqxw1gPEWlKr8lXtFFi19fHZKAB64NBWZnaboaBb5Nxie8c88bfNxyT1eK24TzUOj
Xhp6KVyX8SiHDz1abuNKR38mW3LlSL11ocvF5yjs9GI9Vnb50zbboabEN9rqOhpdYdMeVnh5WV7s
1qBkG1O+0Yu4Gp4wd8weHS+GQhSrWRuuIYcon9SqhQ3gSo3iLwKvzX4mjTr2N21X9C9jWsv6Nskd
fOirIPQl1FOVwFl5cu5Gd5FrBhDLqWNkKxQHsYvDhchTFyMOZ71rFN90A8+nper4VTV35oir1+9N
A7UQmN7sasjXsq8hmTuZoRLUpiiufmDJjnx0UUpPbV8b+cK3lX7Vxe0CEzVuEDT4c4cj9SK2tX2S
xvKqK8Amxorv3fz56fL/p/OHOM7//Rm0CdL4a/rj1OND/JG/zh5N+QfGpVzyHJQTuCAIcdd/WVm+
5/mhYFoyhCmBSfr77LHw+GBpODpyARp/WtTO/j57DKwxMUAVzn+wlzm2/shTdbIByZSPhTaB0LEX
gufTZJumhQHOWoa/NvugQUsSl+xb3An9VyfT5vIfk82cWIggoPWCBwecRcQlT0+5kKUQ1XUQrGXL
1r9hBVSZKEiY+qpLcKpZGlIq+GB4aS6MNI7mttqT1cL6EMFRQCcBg1o30rSnwWXdq8PUU7DgwL36
LpWifFs6MPd1PM/wKCN0bbvJrdmFc/iNCW3g79Dot+Kdi2utOWXaYosdpoWp+utGjpMX5CmkbQg1
YN93udUuEkfzvMWAJd3Ciyx1p2aRuewavQpmLtyTt87f34G7LzQQeoEPOu0C9LVyq4gtf11XQfAW
65nPJdOob5iJI464RfYrcdTSXtgyZo5sLtFGN73ungegM1MZmuT43j/FQk8ACKgqQHnT07X2R6sI
8wyvuooX2AYPRmdnyn5DGkXyk0epq2x/M9j4bCwzRVJ3Rop45KIpPccnrT6U98ACZIdDJhvn3iWX
hgvyOUx37h5ikU3O5B6tpmowh3BdIJnxrMttvx6TEddVXmvrMvWrLSdJeafFiDBWBSJFhZdVM9I9
l8aKV75CDhzHY7E/nI6VLfkGUvZ2uPb1sj8UQY5+J3Ia+6CppJ0VF9ZqMLz/y9mZLcdtLFv7iSoC
83DbAJrdJGVKsq3BNwiPmOcZT/9/JZ//HDaIaAR9I++wHDu7UFVZOaxcy4WMOmqz5yzOQDTOVjn+
DmzB8V95s51I6K2LgO5Fjr1YhGNkapvglIm3wS27KAtK+k5/tbmRnefU7h/6qA0f7pu6Tf//PRav
TG3DoTqMw4hxoSzQlAa85GKL4bERYfibWSzLxyFXjwCbt+nhD4Py6+KdKSPCcSFd1qu8LVHdVOR1
lwZ67CoeU4/lk2GUR6QG+P5XL/X/WJHRPXNQ5Inbjn9pFppg6pcTNdUwkmZ6jZ+jmm3ktsG0nvk7
A8z2wa5tRpL/v1FoFwktZRS9OUGpWEQyR3MaWEVenIciWz6mHf6vyEX/m9EM8dms5/LMBQAZ7ax1
4k0RSX43JvZL6NbJRe1TCzXCwTV/RW0SbNH9vX57rLj8kjAK2j1mk7fz3fiovEE1Gc6BqtceyqZ2
/DlPpge9McIDU2+PFRVQwmym1/nHm0ipwslNbWXIXTZHT9RJcgr5Yb9ETT76q21HB0WzvaUZNvw7
kmCd8Ez+/atThajz2kHzkAaZ0cfQuVvmQzgo89WqFTd4/1ekjWWwNt5WYoVbU0PW9ouoojxwRtcO
jLbOfT2Nc1h3ZvuglLIpcsgTRYZC38whJmHEfct7kxmdndAx43Zm7mx6BQQ3j9U4zeYJBiwEX6Z6
QYNyiPSfkBRcnitqfOcKhQUUEqvFRlbacD82yTJ9A1nFbLzoZyswiuF9NBr//ky0sExGo5j+wXHd
fhKbUXxXCcMsCGu1Ok+9RcZD5f2Ma9N9xeqVc19qR4N5e1tuKXwc2FhIVOyNk1yzAm6ScsmCpKu6
6ISnBNpTLzIn0nXxx/s3/ZUxKUz3+nyBEmZODjIsCEJ64ylxxk95nFsXsc7Owc3ZXRalSQ4WWBQK
dbeWHGvJ1JA/gmjOKj83UNCF8Ww5Gw2FwvuL2nFYVFRe2dp8wsmsE9RI2yzIUHZ8jBvRnCI9wg9F
iho4ejog6mVXyKo6g/ham5DanZJ5LoaTbWTxoxJnzScULyFeR2nt2ZwW++P9H7jnRaC+4C2k0E8x
fFPpH21kZce4ygJ0TLOLPsxRUPeO9fNAiebrNGnh5b69Darlfw4ybVsqNw5l+C0GsVLq3lqRvw5W
kvQ/elRi/l5Gu9Y8megRI3bu9A3J4vJjOZnOJwcyjvkaq4mxnHKX+eJTrIXK79O4ImVqJYbZHbww
e98DanEohqVLIE65PRtT5HLe4rEITOoEPy/rJMTJrBrxBSebPZUw4F3vf5C3zyjMZoTxjPLT0qJe
d2twmHraHvZcBGmkpoVXqLwbCYDMr73N/4ISC56NdCzdT/fNynP3f3n2j22gykerEYVNBhC24hxZ
rKrTUvRFkHHoTg4y00GDAvhZaZ3qxUSI/LRqau6pOkiqKrLVg2OwcwUxLwdxpEt7UyfXmoWh+6Iq
As0pYx8iKAZY6zrzcn05InjaM6UxeW8ySCJbInLHX71bZkU8nPcTT7JdQcdTjd1T2nf2qaiR7Tu4
7nubSW+fZwROPAfdjltb9hBaFZWvPHCpGqJcrDrnLDdMJAGZqlaTcH4YhumIQ3BngRQTeZqZEzd4
gTdGRx3dhrFOYFZqh/hzFyIonEzr8jRkSnu+f2rk6d+cGlpYfEsXCQWEtzbeInPMSIUEJArCIdWv
s2pMMMUzkm7GcX+CiiT2k7kvruAv/3m/YYjafsQ7MBC8qSXHKu0dVRdwVUXzN+o83bcy1uIHneDn
1A2DBu+fk/0qo96j1GnHI8gaptRFIeCCx+t2T3PDaA0IMnkjDDd+yZvon7VLrPOwRIiAVfoU3F/p
njnZa4FyUFEk2uDW3FgOzdRMqvB7/qtPkbrYX7N1rb80cZl/buCDPHh2d+25KKnBrsgzsM1OGkvA
OSom4ddz3z2XPFanziCqjMY1DpSiP8gB354gIFdcDwp9ttxP+XNe3cbUNiMmrsY4WMOKWqay9I99
1uXBijb5g4jbj1ms/FzG5tEE+0bBUzo8DNODpXkPXSVF8FvDSZGV8+AqKNqrhDG+BXbzJZtra0Yb
a3Y/AZMpS/DD3OqTA0lv5cGqu2RPtW3NVzsl9PM6OF2eNGWOBkbTlfavvArbyp/QHf5ip7r7EldF
g+5VraXaaW57puPiplTM08wow8cFCrjZM9S8hJQ/0pXf1DpMHa+JFydQIeQ1DjzRTuBBxwViE1ys
SRd4S1bUGoOplcwUBE2v5F5ez/DT20bt5/OM8Lyjht649mNQKkruj9C+8e8EFESVkZ+1vFE9kRXL
UyxUmHw1cTRQslMJ4Ldxxk2NpwePuTkGWjKlsIbGSVCvdOB7c9U+VyrzDrBPmBdFja0T/CPpqc+h
vdWgIHpYBjjSy8xyDypob52ny7CuSQGJgrtUkLo9FgX9J+TZzSiw1Mn2orkovR4uxWsx0i+/f7P3
toR8mcInS4acbhtrdS5cWuqoRgFa4ujqqIvePo460xBJlpjqyYXF6lezmxX31DTR+KcQsd6fJqhG
fctanUer6RsvXwvocOlAn9OoqI6qaW/fL2q5FE5t2soQSW/ZaMe1zmOQNTH6iWxL1WgZQlpJ+1yb
tRNoIopPWdEexQK7RuVXIUy2qZxtbmbUOaNiTGEUDDN3k1pZHYNUcBk9a9cy+zY5XMa1sI92Xvrt
27dM1q3/z+zGr1sQQs0iznBy6ZReaSS0lOLK5Xx/0/cWx0gIsR2cqvBVb+L/yNCquO5wOwkzYldz
zVpvyCZGxMMYYcy0NAPw1kdZx46T5TRLZBRE75KX+/ZQg6K1p9Sh/h0aIvO1JaovyPQWJ8sU6+co
npKHbrbgirDdQw0iuVnbryphPNBmM1P1RvA6R7C51XodN5tHAMOidolf6Fi1P1l5339iQ8evdjvF
jyb+5QrerbhWuVk9T1kpHsGTaB/svDhCku4UP+F2oiuJ3t2PtuTmTWW819FamzIR4XcdmPmYB4hB
Nifh2tN5HSakexKj/dSnRfHQJ5MTDFRi/fsHYdflSXJW3B3vH6Xq200ZVIZTRMiP6KymO4/k1ecC
2MWz28aTtwptfqqWaVY8RKPSPxQ7N5gQDmNJ5l7rB4/wntOD7Zvogh6wQe389qeobt+MTdtSM6cD
fVHHYTrPkfPFkVpK91f9Ns3gywNp/FGHBBGwOYnkdYW+KDPHP8vMy9IaxveRutlD7S7dfOpFFnoK
OLaLWqrxT+E4a9/v29+7CQZtJVUSK6vaDzjkq3BD1ZPainPCjdyg1rc04d86M4a/zO00XOw6Tq+a
laQAzNvo9/uG97wLbPg0RwDvIVovt+CVYeQIZ3ta+cS5Uk8PZenmT3ZIvfu+Ffn5treNoRoEm2Qb
7g3dkFXRj3LUjiZMXSpBosBrE3cMQbuVHf2it2VxQMy7582gNyIMhggI2jT5969WJdYOlsMCe2ui
LdBetaAsS+b7UnASrviViIYB9yLNjzSj9w4sw2VoEqIIQ8dr8zVdtPssMpyUuave9GOxKC/WlPxj
LPN/iE/BRnA7yRVZpETbvF5hLOzQiQjwA1jFJ99hnI6IdLEHf6Tf85UBN5tpGNX51BXt4WXZXaUM
j6l8AnDdvr6JjXKg7WZJ4KQoUgE31f2qauMLABvjwAPsHRwgOf9ravP4lWU+Q4ZTJIGAFOfkWBDb
j7rqej0o9XNHU+3goO4dHIBF9IupNdE33mwgJRWRuGqTBGFO1NuujvMBSmzdG+am95JMYSxsyd9H
+fgj5Jem6IAQaHJ0Nh63ybKSPlOZQMLYLH6kO2hkVXZ3GkYegPsXce+6407xpRJwBT/j7bHJhjRz
CZKSoKegdtYieo9LzXm9b0Xd+4y25EckU6OFsp3xyPqs6Q0+YWCj8vu4aG14piVNm0yxZ+UpncTy
HfKu+rNtVOrZber+n75ZB/jUm+ZCuDf5+lgjWCtUOlBaCHW+XkyBrZn1gdvd/Z0/4GXM1lCt3oR0
9lpkEKM2abA6cLmIpjT9ujX1oFUSxxvran0wwHb9fP/r7Ph62v3A3mDYVblCm1B+mVFMyNo2CQrN
ReVIG77qfbJ+WUKxemLhcAuRmw92W5bvXy3tZ/r/yDjBSPvj5X/tFbs+j/qSmEdLoOs1lBlgz9wm
F1cXhq8advKgrNV8YHQvnqAIA880LV2AzFti7U6vzCiGYCCoR6d9iGvgdv5ox7ZHebWn6zQCuVSN
4oPa9+NPQi1RWF2bJKUtHYZH2Pgdz8VvARxF1VTSXG4CisHQirmIjCgorUg5G7BIvNhjpPu6vowH
bSjpgDdPHr0nRqyh0oTcaVu8J6jU3HzJokDtM9V4LMI+/s48a6EGDf2ThzKKs79T3e4e4sh1C1DH
bXu9f852Djf8PmSNYC/ovRlbX2bUUT8PVRzQUjKeyqHSr5M1JNccafZGmPoJwuajuHrHX1P1YtnE
1sDWt2gLdSb9TeOMTgxMvg96Go0owA7OFfx+fgEpd0SVt3OXmNuBXBAZcdmr315gWDXr0iyxBy4h
iKqkPFu9ysif3/051Mb8nK3KkYjgziHidZCUzvxqABTyu7+6Rq4p5nQuaZXw/C5eY0wobOtKcoaL
JPt0fwvffE5yEzg14YjnU4Ju3phq6KGtZOlZkMKLLzOw7kGp8JFQMghfhEpz8Py9vawcVZ4ilVAQ
9lBM3q5NVXKtaPJM+LExdFdqDWYQCjcvT7WSNT9DCb5ce4R5AvgV1XM2lNUvceoWQVMU+cH92Vm6
VMFUeBAZgACldftLuslsRqWnClUpK0RYCqOxTX6eaEZVbXG+/5nfvIpy1VAVujy/lHp+AEVf7Wja
4LUiBVuFEo6Mu1nFYnlLXevxQZqxbwgUhzTEKIlc9CtDqHq1Zg4Lt+/gdq6hOrqnMlePlErePr9k
MBxQjqacnqKIeGumUtR+WOjC+sbQ1g9m69SM7xnaczxG4W9NR09WZNZwdcsl+gLwq38BTWx8L5Ta
PEfdqJ3tUjKshnEV6G4BcXdWiervcWyHg+P95vbK30nQQ2Ob3o629VBuNOduWCfCD5O5fNSEHv/R
ZVH41QkVN4VmrW2/V0tZB05bHFEsvrnE0rRU55L+mQRoc9DNohmn0qEFUdmpfWln1/p17lXjOois
++XdpwuoIFEXlV2YiJ3Nps+rm1mTIWRvdIkehzydkdIQyZf3W6E/9aM7h87nFuayhlMFdiblaIVa
dXXXZnga6ndS4BKqgkICqCOlaIjtGLe4PVlrPaSrsEERi6GxLgsJz2kAS3Lwcu1cE3TMqEORkTMr
sy1BJC5YGMdGxtuNeudSNiI9O2PZHuQWO0eA9Inc1yXzZjmbsFsMYqAsBTt0An/9NYp7/TyaTu63
9XBEef3GFAVuwIeyb8HIM5n27WcD+ucUwNBNP1rmNpgNPfmaxVDft2kR/Xn/HLy5UxY7xH1SqIvq
NME2piajVihpTZhqU/WxVY0waDMzvuS4fK+Lu/hlCc1fiqnX/PuGd9YI1a+UKvqBUdlODrf9gDBS
CgRgypzkJS/DyIe+EKGrVXMOzseOKUv2SSQhOtXDLXAMdHvkRJ3q+qYyA33pR+i0TbLfp8FNsyW4
v66dD0rHTs6pyVYpXuN27+B8b5B4m1xfUE5EvCtznCcAisvPcQjN32kou/qrGWWpNxh5lHv3je+t
lJIQAxhIORBybHYzC/WyhgI69Nve+S0JKUgWUbFwx4Gd3Le0t0y0Ppj04NmVInu3y1w7t1OccXH9
NBUxw4z9vPgU4OLPxoBkk0dHwEFrLy6+4jnHb/dt762SrBtYB4U+0pON7cQcGcQbLdfPC0L+orXt
QB8poOiIXx2c0jeuBT0CYGEuCuWEFm8oXkIgpHqZh67fTa56nZV1fByE1X2/vyDp0m+Cf9k0AkDK
7CaZhmltwlJnVqMJaLHjE9qXj1a+MAa06OVPYK+0SzR3R/KyOx+QIT4ptYC6pok44u3mmWAEWurZ
jl8kNRjdGEwl/W9xcavaPHhn9pYGXB68G33ft5i3bEq0WBGD4wtKyI99lRaXlPZrfqok679vTP2Y
XO5/zbeAZT4nkzq0Q6kFSaXW2+UNJQUwCffz7Z6SD/yFVbGe8iVXg2qJxs+Fak3mKc2X1V8aHZnt
sBDOo3BX1YNo1Ahcq9IDq1OSX+//rr2vLlmCkMBkkwlibn/WKFq9Y/3MT05x+ZvCEz/6UTQuD4sz
rwf4px1bdPXld6dOrWHz1pZZGeEyl5FLD64CSVDptl+URXiK9eJIsmbHE4AFI3Ak52DLtkPVbWyH
UdGHjt92Y3GOU3U44cPVynMUxoJjvR2/OMP6qXOL6u93f1As82pBPPLD194ucqi0tHYWFrmmvXpq
xrC51MB3T2Y2NkdnSn6wzRV1FCJwto4U2dmuMoP4zYSBjCtaAJdsjE69tgbMiNlkqFfLaYrzoo/h
Q4OGwkmz0+UcuUb5/neM+Vs8EfkNxdwtVDVd1Zg2pur4ywKQaVwn4zEvVdU3y9H4dv/T7m0qgBhq
cWR2TE9u0qlocqd+QfXWB+QkXkZmC9E9SkwGCVM0S9PUJJvVypORZtm7scZUNFFMYPYGTn6gPxvn
RJsN6BjT1gyTG391WjudIyeFzRXxn+f7i9y7JFLaF+AvcALKnLfnpzHcZomGHr3k2mWYzgIVOGbV
H9Y0HQndv/WC9PVVWbGVLHKoi95amoDazfS/HD8tgASiB1v65tQaJ4cGwHO/jEcR8duVYc9AOQRX
Q8CznddmBjRb6lbYfj91f7ehk19QAHuZG2N+eO8nJNelo2DwFSniaBtXWzWlbfa1afkq2JaLEuFT
S7AXfmMfPSR7S8Kr0+3isiuU+G8/Ybm4+jzlqgXERdVOnEXzEjUF83xlK/7DonizSPLhkkTZcHP4
U7VG5DtvLT8e8+VKPyEDsDgWXtK7R2rye6siIJUPAu8xZZvbVTFRJSuhteXrYRr7WWfE3iwE7DKx
9j52I3Ix/BaPHrhIgmFaXfLKvyom1KKhvrzmlm82aStOwxAiJa6V1cuwmNMf94/FznmXZTaa9HJZ
gMxubQ1KaHawEFh+PdrfAMPOL2OkDv4qxpJmtW4eeOe3URp4T9B7rEu2Jbc6S7ldRk2pTpbv2l0Y
pMroBqmdJ+8tMfEB2ap/sVbcrM2i3MLQF4rOFuUHGpJFF0oUSdtdw7SvLgw00K+4/xVlue72zbk1
uDnyDLd07CPnUM2W+KQawgkoctDf71fjp2TSk6Bzy/rgW8obuzUKvsFmzoa3lbnG261b5zCcW6hc
/aEsrA89M7vnuOnHB2eOk3NO+dRr1tm+Mk+ENFC5TF/ur3nv5EAlS92DUAKVvo1PJg0cmjQxLF/M
a+hNapZ7a9Isgc7ozxUUr/peoBSbqjtM3lA4IAveSoRPaAGDIVm4gEprfk/DXlgn0Uzmo1M41VE9
b+e2ywk6xpeYdGA+a3OCGhLUTO9Y3FzmNG+maL7mdrVclFBN39vSZl3cCRg7QO3K6dTbbWRqfCri
tbH8SYGrtMh1TQYMna9A8/mZBzz9yGT4f3jm5CCNfHik7uQ28O4jMXZOyg1p0NS80B3qfXeOOv5o
VW/sU+Xd6S6LxAx8+kjHYfl2kYaDb9YSFln3RX0e4VUGzWiIq6tU8UG++7bULT+oHIGi5Et1Zutj
Sr3JpzbhoFiQO87eqA654bXjGj4atPChWWvEr3NLYKQAybjMatsHbWIZDwsZxsGy99wdh4efA5zN
Iai4XTb5ahaOo86y6yWlK2tOlCVj/SA62vM+JndCIhlJW7Yk0qLpYpAQo+mjXeT4ZFTZKYv18WSU
y3i2QnP0u6S0D57et3GnRC3SAaY5Q/C5xSkYjdMC3LfI5eu5eLAXAX9hIqzLmtKl6Zd68qNsHK9u
DEPV+x2PzCTgEQFeRsH99qMuBW9j2+imbzpx8ZIxBWyQOSZ2cqKbPPYniyrjEf3u3kaSotLdJVeD
Znjj7CpjEUWnL6YPmig6L1olPDvvlYMB3j2v89rKxuuEYK2TNlkp8ZXKECyiG0/96K4e7AlHwJ09
U5TnAQsQaGh09G4/4qQ3CLwnqukrvd76qxKuXhwB4S9rMwnu79db9Bvfi7lksk78G8Mm8vy+imfW
OYcqtFdMv7ViJJ4RPdOcU2SGzrdMT8r0uqRG/o/Wm+XnhTo18oeZPX135BDj/R+yt4l0vpiVl0P+
RAi3vyMpYRNi6oSDozMDMfa9/SEunCNK971nWUaIdEvBPROZ3lqZ+hlcbE1JuFjsicnPOBF/NV2h
/+G2k0BiqB8REic56yEGH4oy9Vp7/C9vM2GBHMhnPN7dDlvnjBK61ZJZfoFerh+apTsiiZtnzalc
nDE9CVFGR/Sfu+uG6uAHFwHo4s3XzYe5aDKHdSMPtHhjUcERUtrrtTazyI9UqIPrup/PbT4y4A0u
/H2UtP9GzQDQwAxLQU1AH7ffvay0ObGSwfLLSrE+dlC5nqYKjx4ZQxj0CeOcB35o7zhJyDATYiZu
6Mexf3WshRjDoU16yyfhTb3FiKqfJncODzQJ9i4qQsMWuTbYZLbzdlkpXHHabPFyLoob+WNkzedJ
F/YJ4Q/z1/v3Yy+io3aJXjg0f+AyN9mUrlWFPk64dAtd4CAzYQiwapGenBp0fjuzq/ftbQjT/t2y
1wa127VVWqwuTJaZfo/6xpPqNK6vDwYc+YOTe03TuJ7hTtlZUTvnQ1NnvzlTawWWG0ae1Q/JwYO2
92t4qSnJg6KhLmltLq7VihYJT9KutSmb31KgZJ0n/drioXhR/L2mVod/bNpOD1a7RFIxkarPizGH
C6O4glO2rH33bmQLrR6QPQSjMhpVje036vRBdWai/IWxxWDuqYr2rfW8zJX9fvd4Y2l7gew5VpIK
S6o2aPQB5ZAobCIHudnOecYK0YrsDLOizcMDUdGq6PlMbkbH/GK0sPQz5zz5XZQcRV+7psAYakwP
k1BviStXs6zGYVDY0DLtTxkNl8c6a35Z9bk+iMB2bg7Oni4LuBxcwjYVm1K3Yhye4oDdGv0Z2TL7
rIB0u9gOOupN54j35wxgceh24OjoshubrRpS4dQ6oAN/spmoSTobdS887CVOHbSz8yrLfrWVeD4q
+O0uk7EwuN7IkpnevL2v6uT29lwSWZvV6jyDbVk+Uqkgz4Qe6iejNdeDK7nzpNB5pIsvizsO7bJb
eyk0XqURrWRhKmSns6jWwGwHCHW4EqXnlEPx0EaL82FKjM6L3Xw4sC9v/CbDvrEvD9grD5+OQ1+v
eER/Moz1omUCcrBccx77Fti+DmTcMxc0Re57xZ3Amg4vMxNEKnQgtvGDo0Rzacy57adVV19i24Yg
tFKAFjRufOnCLr/qyGB61VAe0dXvLZf4iJAeX8MLIP/+1XKXtG5zG7/iM/kdP/AUhScdDXkvWar2
pzUbmsvAgJl/f7l7l5RQhdoZrVA2e+PfwHJkvNJc0tShRkjeUCBlVabPeNIjWpJ9Uwx96RxhBH42
21ksba6PCyVQBJIYLx7N3lsg5DmPiqME91e1d1MozPyvqY2XW0ZLHc3ctvxq5VM6TapecjVUT/Dm
6ydTjd3zfXtvR7skIoCPZcj3lILoJsG2o1h0lPHINMNQ/N1MkNe7WesGNqTRuReucVF7StvZg5cu
4/hU6YKhrmxJCCnSqQ0E4ydfM3hbPR0gyM/6JOxv93/hTrTEsYKSUVKFAGbZ3GVHX5ocggXbj4pw
eG6L8M8paprrfSM7Oyxn5onuZUGK8v3tCYbAbqjtabD9cGJ4L4QG9mHOaigjEvtoEvktjwA109e2
pPN6dVuSpZ/dIYQyyFpau/LcdrVVX1jl8qcWu93fSQPs6EUkql0EQOqz7xbMgJFXR00mPCRWhHNS
XVQoLpUDfckMmV5/cAbffgxJLkRfiJI1D+DWkdiuUIYQgIxvpaJ/nEQ7e3mbqEE8Nc5B4vp2c8k0
eJFMyg9S2kn+lFffQgwrbLNpbvqjMLWfptQi7HfX/t2ekYIzUYNM/GWksolPhcVY1ypSclaitLMz
19U1tiJKPFk+L8w01uUv3TTpvkbz4b2QIlIpsjniL7q0dBU316vtGUehqWf6Yc9LgCx6DeFQM5+X
Ps/e7RAxRd8M908GR3Zx+y3DJsz1NG9M33bL/EMWp8plDYfCI4X58t7bgiVSCjmZ5Eijt5YkGHuG
WIVdc0UPcnqQLEqdONezqnv3Tb19Wvj/Jz4iZiBieTM3oFQVGPI8NHy4TtNL1CXf8Wf92Z7TlJA/
m055kx0NK7z1wTc2tyIRzSIg7OiwOZli9BUnSrzRgm8ymeFZTbKpOFjj3iV4tcbt8Vxnt59o62Cv
ERUpgtaco1h3L/e/5O6qeKVl0Z3Ec0s3t7b2qpehCa5/nDJvchsgPPVonaoMbk1hOUd6f7v2KNsw
wkZcyyDd7SGZJpTS4Foy/FhJ88/qQpfB0SAnagqKmZHZHZUR3oY/7BodSuozxJhAsW/tDX2RJ5RM
OSmZU5wVE8K+MF7mFwbIY0/TBocpCit/0Fo9PXg89lYqpzSJuWiGvclMrBbx0i51UcTI+ujSpjOJ
qOhLMKRKe1UX8f3+Ru6UxZhRpXvOk41HIRm6XWnTjloDvhxpsliEV5A31WNo9uspTSfopsx8CMIO
rQPebvGHo5ff1Ew5qgLuLRn8qpyRsSSl2cZv85IurWojtdnXKPA1ZmpHp8QR5rWDXeK6iOwI8fP2
TWLN6OlybqlDI4R8u2axuNNYMa/jCy1qnsbB/qaGg3oWSdEf3MbdpWGMcpDkFtqmSE2eWENTU8yA
LawOlDEpT6MNe9dgzflTpWrRwenZaTtgjUQdqQRcN2QWt0vTtXaeKjhS8NsSpRWNyrmQ8jRxNGgn
zU3qay4gPVaXyXiBxax7KNxY8XQrcw8ekD1fy0tF81iya78BS2jgRHsajyYRtR1eHCfij15R/bGR
WJ+Gme0LozuiPzC7f55lnVcqKRCMbg5Tng15FmmD6Q9t71JTbjvt82Tq+bXXkuJPfRDiLxMCYi+3
E+OjZofDwzyJQ6Gb3RMG0EFOwkGnsB24tZJOn9eoNlHHy4YLCgfx9zAffo5QTTvfv8C7lmR5AUyV
wyjDZsMZRKUaEBKOFL2jfw6XwX0eoIi+rhQ4Dr7tnimCenlDqTfSOL89W41iRYtQMKUtxnJJ4Arw
7CFtz0uSH73Uu6ak9wUvSqCubG5oVAujmxK8UkoW5sUMUH9bsyz1Q2tM/rz/AfceTIlFIfYAA4M0
3+2qJFt/u5qq4TMo1f6uDQnvixEfTX7uOAI4cwC+ggyVcKXNt2tXtVcH2vN+OsVtgLKM/d2Z2/FZ
WNrnfoiWg0XtfD+4niSol2k0SrYbc1o+zaMqDMPPl5ppsMxCXJWR3t9FNUxHnbBdW1J9BpAkyfO2
PmJ03WQUZcKxGFrYVSrNfuxN4w+IvbNf72/VzqvMe0z6RoIuQYqbrepLWom2TSyVD7VunAdTjz5Z
aoSuXD6sqKNNhYM+W+aKR0Z5p4PTv+dZDJDasizLNtLXvT0onZlpdbcQE0yKnZ6n1Gg/dElv+MIR
/S95lkOaYKddeorwS49lOtYB8+fZ1/ufYO9jy0vBKYIUiVbr7Y+Yq3Bx2plouRdGr3iNltSPcFwU
DYCEujvwLXuHVhKo/lvdo056a4wetTYpYUGqk7mEWSnNhdNkTv25ZXY48821EctBdrW7vlcmN7nz
HC+j0y+diZLz2F87tZiDXo2dl1BNjjgvd08T432QttoEe1uIpj5XSpw3pItzVcKQSrrVPMyMKwVm
5khxgN5CO3222y/CmtSDsGvPNoQFjuwQyQd7s0xaHFPV4DD8qkjUZ5d4JIg0tfBcq9UDaptTMETF
70lU5wdbuvd9OTw8TbRcqa65t1s6r/06Up81/LK1lQc7iVGtqhrzmXpL9fD+o8owORNiP8aQrY0P
Kg3ITVaLcrRV9X+V6O99LNBdfmAG5kgjdO+cotCIxg5tI9hgN3mx0M0UeruKRiPO1R+70fg4zi0j
jCjuQKdj/3F/YXtBFmAZev4oh9DG3RZ4ZlDEKXLZlu80Yfx7jtu7xk1qPs2hVv7hUqz9ZWFED00j
Zs8SMZmfiiWa/axKjtoYO+UfRm9xh7LkLxe/cQeJO2qD1RJfOmQLJ9GK5bmuQLKvrfq9rtea0ryV
PDVGG13LEHynqxQKh8yqqXFm0H9F+eAhDnUEU5SO4bZkzc9iNllnHgmc3XYmLaxMcwgnnu9MQKoC
XsRGyS3ST11EzDDOzKnBL3nEq73zkN8Y3XirOofTMKTGK8d2Rq+yte4hBIR+8AzsnTUJ6NHRkyHE
3FYQi9ANk2lKLD+ptS+DnZgPa484p6mkz2qolJ/uHzV5HbcfknqFrIRjkPLO7XVdhDYxLadavhJW
KpqMyE+0KIL9lKhjcYmUeg6idFJOekztbwqL5ON983vewkSwSwc+xNjHFhdsuuloA6UBoJXATxl2
aIgPrRZ5ZhKX/8Fb0OYgamHwA/iQ3N1XxbsVuEJnSLxujYbSBYZ0tGrLpnlJVeOoZb67hQyYUHFy
f4xo3poyw6wuIBS1/HZKaOiUkfbSDJPqw8KX+1ZdHcF2dr/iK3ubgwk3Y90hfwXctBb5eWUQxSOF
WwNXOEdtm92l0TqXxEp0HLfZj+MsydxR0POjbgqfqFPk8wl5szw65agDfjANFE3ef0QopjGUhxti
ekYu/tW+WQUFu7in5M9gt+0VQ6KdmtBaT24avnuOGk6F16bk4l+Zajo3GVgSUId1sk6JOgx+15Tj
QRV578pRYKL9ThWZqsjmIHbdqLYpF8rXhdtJ7nhnOGWh6j7mWqQ8mDEBYF674VOVrPXvmjt3RxCS
3R8gcZGyzgvN6OY168Jw6WCst3y4Q5zplGaG7unj6P5dVIYI0pL7bumjOAsR5b7qJEesAHvHFSkN
mmE8pVDwbN6UyoD0mABPejh0q05uXRfTyYkd/ed5TdIjEbfd1cqhI742VBZbnCRTpHlpomfla506
I0I1DS8rvJl+3MNNZSUJeqlULJ7tWrU+rOZ81KvZC8ToFFDqpm9FQWhzpmgHquVg4s5VFznJkzKV
3wclFT+rZtiftYnNzca699qi6w4c3m4+QYOTsAUNBrDEG7cw292gtLRcfFcd1j9HY+7PFOKri1ON
7qWBJ+3ZFlV7kqUOYKpMf1BNqY+6GXuPplQuYKfZc1STb++ULjpm5Beay9SwXpo8hPwyCqelOQjr
9/wSfUgIXSWjBZOmt2byFKKQVAGabirdPwbKq+e4rtPTnBt9QKXiaPx+d1U/HhKQkvRqtke4zJ0k
7BfT74w29daZzpO1Lkell72jKyMAam3MeBMM3i5KRJ2bzQOJb6NFyCiKvl0+tDkklucFzrMExU4t
qgMuOmSqpMhq5A92Pv8HYCPPM51GmjTQ/sDncfszYPxFy0Sl0haqa/RN+X+cnUeP3EiwrX8RAXqz
palqJ6llZ6QNMRpp6L3nr79fNt67ENm8RUiCoI0WUZnMjAxzzgleGnecpvJBqqzcr6KZkXLmUF9k
5hi6epFXd1o9hCew+KPv++tv2DtNOW2SrAPImSx0mqU1bp+UrlDvskHJxJBv++72q3P0gfFQFuw2
KEuviMvmMDOfNqJkrFfVdFcZvXrnMH3g420rR56QUgNCvTBusLO7oVNM1ZKGo+FPjND4N+wbvXDt
Ih8T1xnD8QzXcuSKxARpJBwostHV3X5HZbD6pVyJXyUtbSGcMlfuoU6mPPbsWGOcUq8wXtItzT6N
3B516LOK7eFqiRvQHsUZIFW4ta+305hLXUtpwZjsS110y90KZglmwzydwK/Exu3DWo6lYBYhkQGk
bGsqmxazXOnd+KshF5GrZL3jWdJS+j3QziBBdtXPluKMTnFo9aUzrNJfeXVo0B5OBzCFeIXeme8r
M/tUQUC7yugzPEoTKoF9r8snju9oUynCUQjmcRH+b7vSSicZfSmOxdU8vGkjef2sjEl/B/n01Mke
XQoR0FJ21xTqcPsPqMJ4iyxExvI2rS4VmjpvJqX6f6Pg/s+BlkfHVGRsYKFAB9n7FY15qw+oBaM/
SAvlP6PsyslvUZa/Lkmp+1AMk4ceuTXgQvl0Ajg73Ewk3omOeUgoQm83Ux8iNTbgwPnzEI/3XZyr
bshuPERt9NszP4g1BdoLACosdDzN1pSjNOD2IsrAyMcVwWL1/3RzOAZoJJy1iA4WRT7JLCiE+XmJ
906mnWYGRWUAPq0h0T1kY8KHcbKN3NXNQbv+tkNDLp3uN6Rgiod7F9NFyjhrVWr6/RIlfq8rEjKs
9vImzsgub5s6eBEwBcaJI0KfbU/LNXW4UVpKjSRidu7PlFEOrqaq8behbSxQtcUZQvXgMabdJfwn
EzcJq3aPsaVMWSKbuBSFAZTSu6mQ5E91iEaam09dPT2kSZ3bl9ludQiMTLZ0pXla/r695oML+DLv
iEo46BAysO2hsZnGSbBM5WfQzfTz6Axr0MHY/HnbytGBobAP05PCCi2F3XvfrmSvSB7ixpSQaXf9
lPzbDFLlhoQhJ7nQkSkoQ9QdyJXxYbtNzSunY4jgrPu2E7d3mt2Yz2VEZGPKp9Juh6Z4EWxEculi
7StZi0x1eYYrxjTSeg0iRpLfZwOs7sGKkpNg5eAziT4Fs3/FRQA9tf1MptkOMEsZGDRqyXyJk9y6
JhZVjduf6eBAEozh+ulgCQGgXRqnDzaQEoETIkVGZLqu7GCZFlKcOWPSyDgV/zpS910PM+N+MMLf
RxkCcWGYARUOmCaEE9s1traVhxWVVjRPuvodM5FQ33WGKVAV5sjeXujRdiJGIjpbzMVi0u3WFG9R
bygrvaakVZU7uxmHoGGi38l2HlvR4ew6hCikp1srYZP1NR1dncCgKu+IUNQnG07d3e21HJxCsm7A
p8J1wSvbuf3M6Zmo1tBeiZikBiBgXEn2R/nNaKX//L4lODH4fF5rhPB36ynlturRo6EQ3+n6WwYz
q3fzEideZtLwvG3q6CQi7odiATLoxCA7U0VZ0trpCCxLJVdcLao1Vwml+E6Krb/hyca6y+wU+a4d
5uQ6GgyJOzkgR5uK0iDUS1yz6FRvP10hpVCySoJ1GMLyFXLnZwZOU8mMtXX5cnupR6cEG0xWRZeZ
YuKuXiqHZVYUiAn4OgwJISy/IDrROGp+sqSjLf3VjrpdUlarUwNFjsu9dMNXq9eS+3WxG7iPaX5p
rLW/jkVtBLFUhe48dWdjPA53VKQ+AJYpQ+99S5/W5tR3PAHrVOZPKjMrPlryurhGqHy6vaFHlhiT
KaJKuCivhOzmdaWJkqj044Ysu2PCrfMh7kjakc01T/ZU3K1dUsB6EBAhtBRIQPFtfynvzc5sV3lH
6w8tivyHM+jyg9HL2T8R+IYHdM+Kt8asjX9w4elR0M516FcY+35YB2oiT5HW9Jc009y4p0cylmF/
5wA88G9vpXC5+/UJQDuFFkQgOaK79WlK3a4aHMqmn8ltsnDor0lV5Y+xZoWXlvnOz+jES/85cnZW
5TkIxphFgCAwVsVcxp3pVlXrUYpjWp2Zql4LVMQ9SHGZyxuhBZ1ctidx5tFSifoobQhSGrzj7VKl
xOwXhuJyDTPVuB/R/HHVOWz9Uou6azUvqlv1ZRskcT8Etzf5yAHAe6QpIhTc0OLdWh6hJzQrV8/H
XuM58xwXruyUzYn3PjJDaCtKd9TfXul8NYWeJkUt2vBZof9TMVXhWqO0eRKoHN0IIgihz0qzghVt
F9PG8EqiEKWyVW+eqyIzrnVXSFerlkrA20btpaFUnVyIw5XxHHFOkfF5NUarr7VO1RNWRpMw9ycV
Xvq4Oj9uf6WjhfEYoQSHwjvluf1XqqTYobGE3owq04Gppt5FvrPzCNc7N8mL2h2qZDjxLwcrE4+f
AP9CyX8l5ov2tVzJiwQbwhiG0bVSuX5s52Q+AWkfmxHoYjIAAIa7tSVxJDVSTvneVjrpZ70Y+Wel
ttbfP+cCMgnUXbgTIAzboxEXGj2KDE6/VZvSnRlJS+o2w6CfnMCDdw5NbzGZjyIb6LLdYvRirOR0
oCtnWKn+tlSk7yG6vojWaw85AK13fTt+k2emOqijfVauOXh6UHuktSRE6xEp3C1RqcFIFGEkZNki
57HsGnRm9cyc3VaZdesPDoeCNK+gefEG7RutDcrVrZ6Irk+xOM9I3zTjRR7qaj75boeLYiP5cJB2
Cf62323somgBbWn5VVP/xC82HxkvypSDNTnLAI7OoQJNgFkriAUie7a1pHdSiV5CSGejaNoLQiXT
6i5rvZx1Nw/k8wDTUm4SnF18xp52kU8yVbyG7yS3yFjWixo/jXXZBclijXd5BZPPz6dV8xszYZTi
PEbq84g6/yWhSh957ZQ30CJNxLz9207m8OyCKqakwmwXigvbDVCQ+5fWAa6Pyqv6LWvj4aGXVPkr
ZaT5fT5Hiv0gRmGhBKfJWeKZWVE3J5H3wbsL+oV7+lLShQO//QlV2jRTnrXgLkgB3hRTMQAuqmU3
bSFQt5N6GmofOFZQ+QiqgNKkSrYPtZXECAeN8gY13Ni+r/pKui7G0Homx+4vZARnT42S7g/ONBm7
gKSJmV77wrEMJdmSCiCGWWcuX9SJSbWOkg/fCvKZk2t6dH2oTlOPsxnTBnBqu6EtkOccSWl8gopQ
txuqofVfpuZFeR2aVtYvt0/Q0RVCuRd6q5iaAzRha23UoyWNIk5QDFQ7e87tGglrvbGWPyBtkG+i
0gCciFOy9woDujASCRSMsbV+Z7WK/W+D7s9/t1dzdBgRRhBs55dq9G41UW86bRji4mQqw4+o2ivP
IeRAL07UoXSnOTlLko4+lk6VUZQfqNzsBbAY0xw5QAjRQnBa86IVgOrSrB8uQxlmJxft0BQFHeJq
2qGUB7Zfikb1qDBKAz63xHyxrteyu3ZsxqCy4zNs05FboV39v6Z2d1prdatqGwe1Nw22Qm/StTDn
/mvP4EyknmfHnVZlDWK97d0iteqTzsnxQpkaKIMOxOnucmnIo7IRSUhCyWnSPZkdA2vjdOkvwxRN
f3DXyMcIl6hm8h2Fr/k1H8vJo5mfRrE4Grv7ZOmaD06TFa5lFuOJqz58Q+AZC17dS1q7+35pVAGj
byKARo0SGvdtTibrqfLYOq6EZCeirE2Ep54jKspvzTVifgqjNqrGNRdT+QrIf76qZTP9mHpdqi63
782RF4DmDj4AqhNZ1O6Dd/CackUTrQC9qD8vFbAPcL9/gKNhoAdlNNBPIkfUtrsdxXVoZwpk+qFV
wsDSu38quZHuImX9Ex8qWJIEj4CSqJhvLRGVz8akgpZEnZjRFmbRonmQywqDSDNTdU5ECY4OLLgu
SpHIbpGZif//5RTZVlQ5c0Hnn2HXxVeHUuFdmsvqp6K005Nq9dHjJyRQqB6gSQDxdmtKhmoR94UA
zkAuDVSyXr+0J0rWjP5zJ2uaHyQzlj7fPh1HXlWIQCFryV0Bc7A1qixlrMOtMX0ufPw0G7Xl4l/r
0m1QvPbrbjwDyh0aJC4heXpBjew2NGT0gl1UM4p3DE9HFERxvjcWXJ+x0+K/4ko76xkd7uqLLjIn
Q9jdLrAdW8lZZJpuEaML3+Zab3xWpGK4jKuWo4PSJLLXI4l3FlYe3rpfzO48ggHZtWdyE252klWv
TfKa3lh9xvM73kweKBAw9Dn2rYBCMyU1FtoOJckGWaehLFTRUKD2YLsko0d+iDr67RNzdCOElrby
krfhUbYbmrVZNwL8oYsZ6+bbbim0IJp06w3K78nJs3i0icBDYQoQLdGu3ZmKZAaOzHSkfGNIstgt
ZKBdLvIJp7na0SGhtsUQJiJZ+EE7QwsNqFIpoLx3Y8X8j8rs10uoTE0dzGpJuyN37MAZmv7v21t5
9BZbwGIt8AoMI9mTnwZgPlFGkuXHsFuuqd33/6xtCjwjTrRHQ5PMiwmUwlPh20CF1Z0Th3P4bFkE
U0K3lJrJPgtH4c0sSc6BuKvTYJDbKNWzEa9iEODUK61vaoP5CfiQtLr6MIHFnEDLT2492HrpmaOR
tC6TUwaQ27Ja3N3em6NPAkQdzySCPmbObY8Zktp851xEX1WuPYH2ji5k0Jnv9HKZuqvVKL6GHtXJ
lhxaBdnBH5whENStVTj44zT0BJmpJosCY6X9TLM5fUTpcX1bJVTjamc60yA9AuTjfhWhiScL2uPO
R9GYYuAU4nt+DB7sgpxb53VlGz+jDWN5Mcjirw4IvqeSd4+BEbJJ2BAmf9kd6ly3N/3owglyEocC
QJa+jxVUKzZHGU1Qvxzj8ErugFaTrJ2llcdWIOYjNkx1dc+DkuYcYO9Aam9Oa3qvqVP+ZKaGdOKn
hIfd1asRSKLxS2KvIiS+29Q5lTStFfmCM+UdRRjTvKZzNl+nVF3v+8Gq3CpEI99Ma/l6excPRLBE
Ax2KFbkKAL59GmsNCpK1dWZjNRueVVuSvTAvli8Ix09DIMEFH65Zpqm1Oxr29MR40wxBP/HBi9l4
1hslPQPlHp1rUifSakIYynq72KIKG0QfOsvyAYYu37VZVhOgYDajXNQaDdyHylwtxkWr6h/cJ1JC
iqTUs2n6726xVLZRxqh11PKLJineNQ5D7QbJMt5lLRqQLjIrg/VMUaY/G558tGCRZqgyZR0xPHJ7
kYmzEqObWPAUho7xRu0t673KBEP5vTo36nO29G3QGY12kt8cPMjg//FYYHIFf1cc/V/CRb1ulxTK
GRrrlpK+y1Xur7IWxY+ulf5ajbE8MXfwgDD3gPyUSRqU//ZC60tWZQ1VKQ7aoJnP+dKG/gzv9Js2
x4Pm6cU6/ZdFDLlySjEffpXOlKiPlkut5oWHwDnfK3oueRtJaq7bojUb1q40omrgZhRUv63t4Ijw
yl5/nFwuEZHu7jXpOPAAoX5mvLpcbbGgx9L2lj93dfyla0b1ak1Z9Aw5x/yRZEPhLmZfV25iSN+1
Ret9RPzVEz954Fv4DWB1kP0F/L3vfndmyhyGeaEMapXrtTVrpAegq92Fq8V8bhNmnkuZpLhkbZGe
uLWD8ItUjh4/tBoSrr1AxlAYJjhqTC9Fsnxo+tr+ArHVvldWx/7vZKvFJXm11UCr6XCI/s0eP1No
1EBitE/80anTt4QEzs+wFcMYilxaHdepJCn8UIGAV71STrsqYG64oXl5V8S4tlatz/ZdXJ/XP4gP
T+mAh3LfODalIS6GLEGfN7SWnFk4ffFEBVk7iT2OzFAuE4AQ/jLEYHuLG6Mq5CrhiClhHFf+klRg
55p8zT/e3uCj68PmgvcCXECGuYs2jKFKe0dDpQzwVxZ5ypA2n+RODd2ePAWVl+jDbXuH64Logp4D
s6xxj9t1KVqGcqlNPJ3YS/k3YAP5h2UOZ1CXw1UJGBTQY9a0l8Xu6lKXFwtNp2Jdp7d6ldLyQJvb
bySrfz/UztmNOHD1KBXoXEMqHKAmdq6+smn5pels+TWzA3NPzykUX4zcTGMvXociulYKUPZAl5P4
r9v7eWiZOjWprCX+2b1uZm0bi9ORNthSln5a9DD6xNPAwVRrk3e+UKgYVtJy4gGOnD5tHiEkQxvw
VbFwbIi/pRSR6np0tAFc1Nq9qTM1egedDw6ukmpSc0kSLf4Zt4kTe3Relz8owqBXDepACPSCdtvt
ubkqJQrg1Mz1TmmsQJXL6KtTZs7i6nNzxrE5OlBUsEAAgZtlusLumnSOMRC0EU71eZxdGL2ZuaG5
NE9lFH5fyeVP9vfoq6L1RaGZUIkOlLq9JbY2TSo9XRvGq/a0hlp7Vw7yO2Mpm6uzAGFvh+YM/Xls
kjQXcQDi/z2NJcwls6A2SJiE2BjwpqmBG9/bC5qNq/OtMtPikdFJxgke+ciq0AgCUcG2cle3C1Vz
m3lwsUyHSaMyUUixFEhG1N9Ha+p8Nxlz4jEw6lTi5ehr/mJ1HxybKAwjbUZXQlo6+dlBD+zS2qON
Li0nwCPSmVR3GFRKGGZivpXUQb80qDj6Sj+tJjJNYB7NWNY+s43dxyitlrdMF+ifb9/sI0+J0pYY
gcScQJ747dZo0hJ1FZB4P56j9Vo5Zfi2G+b6etvK0VuOoLe4zDZPzT4RapdQzgx6QD6jEcAzF6Xu
yZkp+3ap9JffNwU3g+Ii7TVK4uKr/BKYKjLjm5yewFRxRuZKS6nuphS/rkhRJSf352jvQCgIoCPy
pq9GahQmMVmZ2QB80zy7MKdKuuSqNZ4c3qO9E3SsF9wmAALxK35Z0JxmzMbWRIGtWH6Cx4vu1Hb9
Rhn4DFFyZIj0kSBKJQJCoW9rqJaVoc4bwGpSS+MszLTJ00vUnbKI4P63PxLTi+Am0LIjV9r30co1
S/NRIB0rKKKPSOVngQoK3YO42J5EsAerIqQjvGELSVT26ga6mukw2oHSr0kSIlg/ZJeKqvr3FWH5
PzBFBg4kjv4DHYLdl4pGNAQmaL1EOVZ9paYfB1aCxkGXKmfF3qOKFumeYOUI6AqyONuPFTK/XcnS
2vLzVK6uitpIXsLcyWAZo8EtKS97c2Y1QccsRzdcIsh1hdJc43Uu3VgelvuuNPITQM2Bv4PRzHhT
oQhO83f3nCx2mbdqyfLlIWn8nrKZP1UK8bFqJp4xDWcCtIf2UASBsWNCld4HrzzZTE5rgGjEEwr1
rlB3CjJ0M74sWqjdhXGrnkSxR0fJoaagM9gczvZ+csbQaYggjkRB0lRPP9O0iu4nIoGAGY/NCZ7n
pbmzSwAoGumiHqyIxHe3mdmUh2D2eLIkpRpNr+rZ2reS0nZoctFbf59mkvlfonbt4Eu409BdiazR
fkHBqoE9mM6juxjkhz6DVCAiT51VfyAWVqwgXttCdjvDWZ/rCYijV6/q+DmFE1G6a5TDd4e9E7du
Tiwfe4UulW/TXOiPyPLQq24UMT/kR6XMsuEy3H4wLzFBfQT9thmp4TVN+z5f6+GnOre55Pa1iajZ
spRy48ltXy2eFjfZ+2mthvqKsJ4mB2ndqZJvtkX7MU1V49+1qcwPcRE5H9o4bFe/Q3zsrJ3wOrIU
7TuF1BQ8BP+KgOEXn6oPSJEYygg8wVbrv7tmYZROYvTXxjDKq2Oh0lk7RLd9Gio8h/Kn297v9cEV
1nmdCIGE7MruiRqYhRTWmbi7XRi9mZ2671yyT+ONaYyd7k2xav/4A4ugi5gOhpYxL/B2vdnCuVEs
KMw2DvmtCQrEW0ytelasuA66urdPPOHrgIu6KokKWrKslBrG1l7lGLG6jHT4ega/oWgS9xdNtRnx
AK3PLWVluaSwqE629fX1xCjNIfTGIfsC09gadbI0KjS8nm92Zv6lXxOV2uNovA0BDp+8ycKTb28n
plADotBI8Rjg59ZUlA7StITklzGX0SsSKXwXpbJxUlM8Oie/WhG/4pdTmizanJQm1fKaYdsPeVMO
Twg55R6TndEr1lBD+pPPRvsJNB+0G57NrcHQVnJpwsOTwfZ9UKkrQ7pWab7maQvcE87rfcqIyt+O
BdhLgcEUADjRHtoaLZGaMSD40JLq4+6DqSehO4Rj8Tw1p9yUoxOCMBgUCwRKqUbskrmqGfpOMrj2
g16iXaKPjTd0qemiFXOmcXx0AxihLGRSQJbxVG9XRWYhZDAAeEU9w5TL0XA8+nHhZwTb6zfmOhmu
aRdnRPejA/PCMadISjdgH1Yla6O1q8pWJgAIp+usJO37MbfVAOWApvcarUSd4LZnOVyn0BThVUSf
y955Uhl1j76zARU2TaLeMxp29GEuNk/FAudHYx7HFZWCM8WqY6Ok5IKuS2l0d/303k5QRALx0uVy
BZW//zY4xN2xJPWetGSTl5XK2UL3ewsHWvBiCO3gfeO2d2cHyRn4ilm2BqFchb5pVLmvh2Xs1UU9
+2rhrCeluX3l9cUeQStMAPwnsev2AJU1qeVkx7zGiy2cZrYuNVyEpXkAOGhf2z6zniBoTBdlMNW/
b3/Uo7WyXF5Gob3zypNa9RCXqjmvQWbF36y0nd8nEMxdU5/uCy2eft62tn+MxUop8DAkE98Njni3
szVp6RrTSAqiUNWZ59zED2ldyuWl7pbmoyzVfaAoS/s1HOb8qZ9t9dtt+4erpTUM0xZWHNH7dqeZ
ByiNbTeuAcUJGxEKI/P1uM/fmIOiuNIynJE1XwmKvCyY0jajlRmxytzArcHJmRkGpMOezPpSuVun
1fohErJrN/RKoC/F5Eu1pAbD0siPupLFH2PwaicRwd4V8hu4NxY4AARvgaDuHsuZBkbHR14DPXcW
fwI94aVGmnsp9KTg9v4emuIkkRsAzKJEv13uOkWFWtEfCVBJGd7qcS5f+lKuP49zeUZxPDDFVeGC
klvSXd4jGdc+MeyuY/AHkEbzg6kVsMqmLH0sMulk//YuiP2jWoI2Fe8IcKL9LNkxSiVQG5EcqLkZ
+5K8ogQ4L9L3iJD+bYropOaWetGdRARH6zNJ0AlL+cOTud1KjeqnWjKELLA62fJC9GjoLDbxfZOe
DiM8OqUAibgXgCagI+5XGPYs0VCkNRgdQfSYrXmhKJCadwVNj6+LluX/rvZiIctrqBdlrW0ZWRy0
GX/zgWGjhTKqIOgCjXlF02AGyGC3vSQHfTZ9kSJdejBKptikU7lc4nWs0X+ErnVi9GCfiV1FAQlJ
RKgo4v9/ibzWwshVOY+UgNREuSpRJF1iY04+zGS919u348D7kUjRQwAeQN13z6YrSqruipkpQag0
dgCfwb7aCvLTSaEuQaPVw5NjI5bISI7Sr4Y5O0naX69USGxAGGTMufADu8upSdUsS0apBC1TTvy5
iOK/Iydv/SVa1/vbK33tZwXRmYRLzJegZrFze0nRpi3TRJSgAIXkWUU+PAyyuj7UtVO7Wtv1n2/b
e72zisyoAvDg+ANBT9l+RNtuIRIimR7MUMDcVp7Gu87q/9WGOns2lKp+lDpHeZD50u5al7l/2/rB
xgqhSyJNWPmUunevmhrmYVTp4xSgEV8+Skn8X2E00bPVZfLltqWDdRKZoEulk0yJ9sF2nYs5LPZi
44rmVp2DylGzD8jwL/eRUYLiUef+QSrTzjPyNQxUoxpPDvALP+PXZIjmF74WmRZOKlDVPf5kaMwQ
cZFxCcxMjbWrZoaZ7JLtqciXm1H8pqMQ4XgM7FL/tWulmy6iHZh6idyn73PSpuJdy4jO1I3VyKm9
3kiY7CPYJstjT5xePw5m0VO/QrYquc+7NGzdprGpcmXWEF7zYirrk0/32rfTmKAZTAuLtdGp2G4o
jfBGifqK2x/a1VVv7TlQarny9ZSaSR7VCd4wrMyftz/jsVVuoCqEFV+NNiraHHVrGatJMahXCHbT
tV+G+a2zlP1/7UzKXoxl/M9tozpL2X87hLGE+iea2hQltks1J6l0FuYqBBbD0d/ks10Ec2ebJyf0
4C7QPKODZqM9KFOw3FoB0ae1Zm/JQdLV+rUG8+zhfiUPMcni5Nu9DptpVqDRAugKjgYTKLamUFsu
yirO5KAw7czTknS5mqGduLJkm++c0JECM2kfKdu3we2dPFojoRyAcOB0xLO7gGpilNpSA+8LSsRN
PcY35VcltpjsphjRSXHw4GnmovE2i9eJts1+EEONMwcikxJ8wKW5B0X3dVmd9gJUO/EzeW7u+rZv
H2YNHLxbtmnjgbA8mxd04M257CTtoOBJh/beNbEiE/JkKweGzMzrdCiGh2RM439bkF9PVYPCy8mb
fGBQSKkINV9gQMDit19Ws6NI1RpGhg/6XH2KqpTCdhSV9wnj4AKJzPPE3uv7KPiM9JEIWmiR7gdu
ZCZlOBrucmCbSfQolfYAak0LEWGIze5S5fP4aeks9dPtY/T6/BLniIl5FiEPDUvh7H+JPPSh1+y4
YlsHYEWeqGcxkV4qv8RlWz7qnf69rACZSYZ00gd8fXxxAzSX2Fw+J1nn1q6WEc8tLY+lanTO+6zP
6MtmSf6QZHl8ckUPNnZjandFo3nQ06zCGzh2WgBbQ6oyjwz7ndxq02UN69pTtLU/CT4O1weYSIaj
LVTFdogQg1nBjTLwNSdtDD+DtS5+WAZPCcmE9tvejlQSJyfE4WAw7wPnqTYjo++WNhgI+byF+tCb
VY0/6LUl/YElgtSXQd4CFbc7LMhmJGbXrgD8wjb3CuQ5L1Vn666VSNKH2+fydZAhEBj4Gu68ELPY
PRR1gi4idDVMWepwX09j70pWW1yUGfRJzXl0l5IJecjlQHlffn/cKoJDso5wLQUf0C+Q8LbncxqK
tWLEdRfIa9Lc9+VsfolHS3OpESlvK7UvPeKj7q7M6+E97+d66eFP+iMog9yLZhodJ97h9XmCRInz
FSGtQG/vvJGNunMbIpMeFPU6IdNSyJ/pidDsUuz27vbWv74vtsK7STaLU6BSuju65miGhbaGZRAZ
WumhZvljMmvnIR37LqhGbf0QL/2ZrNprNyRsElSK0FWEltvtlnMrbHLiuiCTwsjPHUl1TWlc3ixZ
PviJGAfYLIt6cbr4bK7sazeP+gVa+3xtyGz0bbeWV5CMUVGqVVDlseFKCMjc16k9X5mYq7grMdL7
399dMkt8PSGDQLNu7eVpGVa9oleBUUx2kMhW5qEHlgT22ul3aZv9RRHzrNN+tEZqifDKhS4mjndr
MyNeJ9qTqyCsZtVLrSYGXhRzmeQ59aLKNn/b+XFzfrG38xOTYXVOlShVMOt14qpNbb2plr68ynZt
nsQmh0ujoMegBh5O0oLt0iop6+qwm6pAb3SmiM8G9YOyloBBR0Ki2Pn94h1LI/NBmZdABILQ1t5S
dXlMesJWzll0Z2fVzzGryuvcok/ZDoZzspNH9+IFTMA8CELmvcftVLPVMnsoA9TOjC8RjX7PsZLE
rxgA5neNYr0xujbzslQrgtvnVCxkG6nTm0Oon8Wg8kZHYbtQHXpznkPSCeIw7t5BSV+e4HdmJwWm
V7gC/OwvZgCCbM1Eda0tymKUAd38BEnnPvI1ve2e7DB6H9ql/hBbRRzEQKG9NoKJFafstj4N0xPD
5HrC+lk/ISYenSjaQoR+tNzQ19994dauSbN7C5n5dZmCJu2bYO2KwpObdbrYcX9Wrjy05xAiwIcW
VdLdCe4Gk3mmcG+CVrWzH4U8Wn/XqjrJ3rh0RebGSTX+e/vTHlskaeEFFzXFnQsy066vIotPOzed
7raU9YIhCZuLoi8RgHP7jMV+8HYhLWSIihpiIWS422/cLzqwX1MvA6WwVZ9JyLZnr055X9dNf3Ke
jt4uUSHlMaFHhOzx1pQ9VDPyIzYfz46dN/q0TH5TVtbHsCumJ0S/8HnLAObt9oYeWEVti24U8qpC
wmm3oSN1SGsetSpAKre7r+ZRuivGPvIqAn5vqEzFS2lSnRgVF3B3QYWEBWKFL42pvdxjCig3XZ28
CXrFGilm6OGbrNR/GKM2+MxSmR5iQ41eptU8dpOSn9ySgyUj30StideEZH4vadmhQbROGgJmyhQO
XtnADpicCFV0dcw+WWareImunk17fMXn4pVGe4j6jyaEbF9tdFlSVDO12vbBB9dmQBNlLX1o9dr3
LM/De30cgZMUzI97V8zAhR+XtA//dqooqf3ZlKSTt2e/B+LXCO+IqBTIP/A+28O26HQ5i0y1xaDJ
5T7thiFY2yYNjL7tgilDyjSsijP21d4vY5QUmLGoFG1AAuylQ5CElYw4y0PfiuPyC7td/rW0p1zw
/eF6sQLuCKAu1dNX2DwldCh/jUWI7E2hPamSpH8tHKfzQy0a7ud2zC+dVhtunyTVYznaJw5q7zCE
dYqZojysC6UBsfG/JKXaMBjMh9cdPxrq9SkutQctkseHeqJOffvmHlkiIqJuA/5A0F62lua20ia0
KIB8k/VMrlFaRunadtN8lcu1PEFxHBoDgiPo0i9Upq0xZS6LuIEjCL5CQ9umU7TuSWnrjEF2i5V9
ub2yo3MiCLf/39ju/S40Zyz1HiD5HGbWt6yL1bt+WczrH1gB5wgjS4RF+26ChHIINTaAtsR4VjDH
5nQXLeFZzHy4ceBAaEzzTnD+txu39n2mMPcT+BSUrKuKlq4/9qHzbg61H7fXs4+3xMkTipggesg/
XzWh5GV0+iqFmJPzTHgQjKkTI4zcM4thth7Hpk8eFR1Ah21UZ3HHgTdh1IUAbwBkQodhFwdMdVMk
dgcYH23I5GFWM8WVlca8R9N68ZVIWh+kXp9O3st9KMB6iblgd4BWx5HvidK9meqxnKS4MLMe4JVM
cuWiQlh+LsaleSeRyH64vcFHBgmcRTeRcilqDNtPCYclTDJknmg5h4tbNvBGnQWFFHs1pQclPR03
enB0sAZmCtFPAqy9DMMY5XU66A56wb1S3Vl1MT7E+mJeLGL1k708NMW7RM0Hh8LQze3SynDMnXKy
bT9Up9JXtFp2G4rQl0aHwXd7Fw9NEaBStofmBC5za6qbTWL/fGRVaTPdx3X0vQb5/17pSH9uWzp4
CPBIyNogHcUUlH1o06fSqDD2BaWANjffL6Pa/kUDOPGc2Cg/kbyaj2W4Rp4cTSGV7ik6MX+0UKY7
8wqBXwS6vbv5kOIaMNrAUotFI0Dt2uY62Vnnt8v8/fZCD/wlJTQKr1SbkK/fo0JixhJZ84wncwrI
y40uOV/VzKlPnoCj4w/ujDsHaVdAibYfrjZL02iRXvH7dio+9m0R3ydROnp6N9h3Cr067/aqjj4f
kE/Rm4A0jUrH1t7AbFFrNei05t04XAvbrH80Rq0+49PU2AXlnF3M0S7fhObQ/FVaXXQ2ceVVgic8
jNDCFFxWLuCrAnMyOSblXceHXy9Hl8loQy9shvw7OHL5cxvX5SVVoqnz+9rUZ2bZdEx+QYP0nxxq
7eiOKBV8zedKOolfjw6WRULNzACRBb1SQQjp6PXl6qDvumoXyDKLa2soDDW0AE8u69E3R8ELGp2Q
/H6FbtIj2U5Rn3D8tUFYwM+0Vc/dATgedBzdTD7ivMIT+vLhroNtAtAs+vzAN7bfHR+r2R1kaj+v
4uRz2qjxHepU9bsmjswruVA1udqsihHptRy5kWyUn5OeIe3A+8f/4ezKluTEte0XEcE8vAI51Wi7
PL8QHoUkhBCSEPD1d+ETN44rK6MyfF66H9ptJSBt7WENKxq6vpXf/UQ01wAzFy45HDK0MQEGws1z
3s/oSNxZ26iizscANw3e2XHVWLBd0NocAiNpOcLMdf/6KbjwsRGXYSyytTS3vs3zt5EMihOO0X0N
+uRWH0TQXU+SCf7B81q/vtSFA4d2CaAcKexhsPe3n/JX6uoSwNIDgfvNUW/cwV0bIIdUDyBNc1MZ
FAantOs/xEp0O7FCs/L11S8EMWwx8CURw1CKns+sJNGGpUVb1EAmRscR1u2oDl17Jahcep3w7oSK
x6Ygg0rg+TPGU7pGDcedCkr8tz7pyQeCPXgLd9RrjKcLRwcDkQ0TuGndIjd7vpKiiiBpxjucAFOr
pIJKjYSKapWterPwVuz4+vu7tB4I8Li8UVyCd3p2r/pUidGPdAFgihHgoPP3Gib3B0/Jvhq67trw
+M9M7+8aHhsELq/bzA9y/Gg1nT2fngjHRxqL2vag1tKWTpBeznSFKmG4WbS3HluVT+UIF8lyc/ct
KcRx77sI27ZwOj3aJP0JJb2wmlO0zWG55668kEufGuEjw9nBF8Ak5vkHCC1AqEXRFeBP0gjbmaRv
R4HwBZRis3v93V9b6uxddLgxteixlOt8cWJBJjCmi+ibBBITVw7phWOC9B7pLviBmPCeR6GWtJY5
SHrUKubkEK89hryrJ68ckwubCVURJCIhKwBFrnOlDAJsrxngCwpJVw/ftV9zUmZEB7shdiAomTz9
/fobvFC8bIiHPy02H+CHs5IPs9a1SVPoUjUw2P0Q5OhAZU137w10+byg4fcAEQVT9ivtrjzphU+H
DA2NvT9wHPCHznaJTEVYuARPujkV5G0oygLj84eYKHHl3r74jJumEhbcfAG3l/5XfG2XBc3SkDQo
AL30F5gWUFRrPb9XUItW7POSkPAhG73mNCoz7l9/vxcfEz7CGwcOuJJzVsvmaRNlqBCR4LPwo1oA
KlrypOmg1zBdYwxdWgtxb4NbQOMYwN3nzylZFi3pnCIybHkCDFDzG8b5Tb6Cx/TvT4VWy1YFYoqM
NO35SjBgmFFnDg2kzqjydmjwAIdoJyFt1fKJLleuqBdgEsQ8wBw2PxBI+WzSTM/X8xMK/+G8bWo3
STQoC5GYL2nILIy+cr/0Vg7uTpN+XI3q4MEi4qrv9XBlw14IAPgNG8gCXPSt9f78N7QNicH46vHM
sMr5BIVn9UGhtrjyqBeSHfTzMRBGu+4Pie/5Krg4PZnKDK26Sfhsl4tWgkKXbILcQR1DNSjZe4EO
/tUO9c8LxnQRuSaQrOG5sqIfSs5p7DdojI7Jl8R36XvmyPt/3jXoxfx3kbOvWLC2X4cAi8yRbsAt
wWELZUv2Qjn3+/WlXqg+/eeBNjItFNohbngWXrgWaGFFdotrRPywmek+hCFfvwVeSm8Wb+YH5SL2
kYRsroCkG9obnY9SlMYH5n2aFnlt+2wPd3ZtI0VAzwRNX0C/zwcanmsjG69BU9s2YAe0a+c9XPE2
p6VGlZ26pppyaR9tomGoTLep/Hmtki/BlMBEAMuFpG14OYJVZMumXdbplJrI/IQsTtPcAS6hr2Uo
F8IQcHpI2XFS0K95MTnu47kAIcOr8yYGCAni9k9UdQouWXyJ/z3X+DMTh1L4hjE57/J5XtY5FxnY
s3eBrDRXPlq/VO1cIOjp9S116QNu4/f/X+rs/Afgz+dSO69uexHV3VzYPcRHp33hWVP1Ng+urHfp
NcLmb8OUQP8CWMPnkSAoVONUsnhQvFGYijdB/DOk8ycBLs3H15/sUuW3NbswGcCAD2iR7af8dUFO
WUtMEOKLLYVcvq0R1D/LyB+/WQX14TlMw6etWK88+EeW0MbITpA1iUvlAwSr0T9C9zFW9eu/6dLb
3nCt6MBFYKKeu4VHjfG6zPO9WmcFWFogF06PCnZsZQ8JhxOYufZfzdi3iJFt+B3Umajyz0EdSzco
z1+kV4O2ZJBDZzDUstOwg9/Vw1ok4n8IhuhxQGgIrVv0kM4+L7UNhgcBwzvPe3FkwsIxJgfNhW6G
16+/y0s7KUshWg9eC9Cf5wNOJOOcO4ZYCF5486Fj8jPAKsU+yMj/smeBtwQHAhM3ZFpnUTco2Cpo
Onv1OofZ52Vq347x6GpKw2v85O1vOg+nQFIAMw8EEHCmZ1t2yVo+LAX2B59DXQ881mXjzdfe3KVd
iAYwGEh4cfkLiXgUlyt6OziDcbqMh1w79wlQwKb0OsP3hIMT/fqXuvhU6ASDaQGAcHZei3t+Zhe3
qS9aLv16zph6axeGecLry7zcEChhgBwAfAmcrRcdFTtp6g8tJ7tons3HbgRYuBr6Rb5dOG7lK3nT
hcWQL4HvhMsI/zrfE7MJZ/hsSrJbA7FWkSmKgw+PumrKQncl0d/SzuebAipkcFkAEGOTVD8HhgxQ
FADRIsaZclH2HSQ1cugH5+sSRpH21AKzewxUYpNyTeJiLptocVdO9csPiF+wcWRAVflDXnseSWFq
ErZOFV4dzK67nY0IblgPXfzXv9/LbbmtsrFoN/r6C+p6NJlFs7EjwNkQaEx5VHyBUmjHdq0avPde
0NOwfn3Fix8RGSnEjTf8x3mLqlkGGC9xQ9CAGosTW2kDuQcV71pMNv75SsfD/bXU9vB/XUZ2IU4W
8Uh2o+RdbZLe3A0NCqaQpM2715/q4tdKIUiPTRMijzhrH8BFIMxZa8lOzzmcpgOtn3xSXBPPvfTu
ME/aYv3WDjmnL1kVF33aQr1V0rE4tMnwgwgy7WkGB+jXn+fiSogcQNwjx3wBsBibaI2iuSGgZVJy
SoPGf9cPVMjSp2je/vtaQPVvzFvcmrjDnn+mIKfMn43n1Sr1bd0CQHfUi553KVB8/zwkg3jKVm7i
G4Hxfy7wGItoaBfPtFsTRBxXEpHjGCgYSiXzNYDMpR2BCxkA3j+tiXOfFz91JJA2bHdgnpqd0XOw
Cdap/b+/u03BYOvuA4F9zjaN+aDblasWaWobgNmfmjKFY8GJDexa9H1ZB/yBjKK5jO7yRgh9/pmm
uWjdaAa6W3Gw7lSs6P3iMf8R3dhvSc78WtA2373+eBdeIogf6GNh/AfuxTkwF4BzHqQqaQFqid0j
HHPIAwycoytB8GVXZ6MhwbkCrLkNuHXWZrQA5g/9XFD4KA+ksmM0VTnzdE1nHy+WxP0+ZITueB6Q
K3zEC+H32cpnYYNwocjUZnSXjlLul66f3vRa25OmkSJlPszmyoIXXijEk8G2wMWGcfS5UYd1oQ5D
gvgutI4qfNPiBCXHax5HF7osm8TeZtEBCTocgLO9wuSmMQGB7d3qr96uKXJdzdnY7CTiSpUyLzxN
fU8OBnTQG3x2GGaH3F3ZOxdCGNjeqEIyaKpuXqbP92vxHys8Aq0tFsy1l7nw0NIhR6nF2OfXt+ml
pTZm0DYM38Qqzz5jpzF+AyuAQS1BjKdh9mi5BsNa6THP/32vbh5d6HeCVorJ4baX/7rTwOILhWw7
GGRM+XKT4RJ9C8MRfjC4Vx+VvzUhJtlRZHxC/qtgI54Oa2/OOZs1AUSwn68NYdwsIIngO4946S5a
Z1lCPj6oACciu3Bw1xRAL77Wv9bbItJfz6pII5YkxnpgCOtqyNO+KrxR30Cq4BqS6EJwQ4dng6EA
0IjELny+VO6E8buoYLtwbf1vs8CQf4479lbROOvLDt3Ar6jzxOF/2DcoFTEaROh5wZq1OPQJg87G
TiVATOLPdUcARoKbQtn2n3sACdL0ZBMowsQZBdXzB/T1VpaoAt/OUVc3hNGPoQc8wwhp5StLXXqX
yIJAs0aDHOisLQb99dnkKLpRY+K4g6EDhMpyJffEh/VJu0zx4+q4PKSgKFxJwC5EUuAL/rvotpf+
WjQzSeTB+QPnIvOHm9SQoBpoJ2+ktfQmn8y/Kt5sZ2ELoKiswJgHV//5enEL/R7etN0O9Lx7IRxu
d9sekIilhwak5EoW+bWM4tIj4pLCSH27M1DXPV+SUSs7kTm6sxhC0hLymE1lIcNOqom2ySlcrwpb
XTqAwLttGIrNluf8wKfcJ14RLnRnem130wizBq/IzJ2xyc9/PwlAXW5kwE2b+dwM2mMyLFjj0x0o
8smRQZ+6onNkq0F6+n84dJCuBwYMqJCXoMvQNuOUKU133UjJI4Y3FJdh4W7XObhGrX5526KIBI4U
idkGX0rPvphlOUbia8Z2wKL1b4B1lXexUdccfF/ui41CidYecHTxBrd4vi+gJTE1dmNMRbC2BfHf
7tPcgoIu/e9qoVH9+pd6WRljXgyBdNQh6D9Dr/v5ajpY+4IOgF5nfSsOau3y/UC8x8RyVWbt5I66
MB208kxziOL52vzmZWwBGAw9eKgBbqzK82Z8a2FWGMyggvGmSSDaNy038JiQT3FhDdSDla56WYxv
X3/kl8cA2pMh+l4AJEPh6nxOnnOWxX1e6B3qoKniXOsD3JC9Cq5x/+r0jnEb2B+ohLAeAP3nQlpz
U7STV0xiBxYk3GCZJZANJ7ovZBmmGbsCId92xvMuB1b7Q/7Y2P8I1WffskAMS0cOHc0mUjcOiLN6
hY5DFWbAC4m8fyeaKDoBp3J8/YVeWhdo503sH6w3WHA9X7cfQd40IUAoERPZ/eR37NGlsDsizntq
RWgOPQvxwAu28usLX/iSAF1tZBeIaWGWc7Yw9cd1E9fudmQc3SmY+HoKM2sZQNedf8115eJT5uiu
gDkJXfZzqTcTzSq1eu52GkQJjCxsoMtMC3/P7fLIlVPv+0IsFZ/Sa7C3S4+Jccl/HFJwR51913ie
QvTgPb4bEh+poJiig2rW+dSPvriyhS4uBSYGmCCIXzgizz+lYQmiKNXbG80jjMNAFku8kTzGauiv
HMNL7xPYIjB/gZAEzOA88ihWdMyTHQoxkCPBG9SHwZsk6MBh8HGKhvCwhImtwQG5Zsf+MsKiZbBF
WCyMpvS5oH/jq1GB5I/9amO6T4rW3w++DqAy2ybvGdHzh9e3KcrbLR97fjSRX2yMW7TnkLad6yDr
yWnCmxmWCPAomqISZU4Au7iBo3+l20BABK7xm7ZqonlB0MPuU7UlSsa1N7OwJrDXmsvIrHNaKuap
pwBDkAba0JGSpXMuPgnPpqrqQXwdygxUod+jh/t+1y8x+b5kIDFVWTEXotSyUAqcWFidlEOcGdib
winTVQtdcJOFoqVYh7azO4It0Q9IZU30deq4Eqd5anJXh8ZGprID/iQW4tCubQVA0aUD9+DoJ1zo
Sgwk/EwhBz7WxrTLA0QrCDtYYr2vyZIUxz4lXJfBTGl+IHjqXWgpKHlGzjas0AJr9S7eYlldwMmz
Hjymwb7UYwCEEl7hydeSiBIqKhBbdAX0WEoNRbJ7Tdv4N4Oa61j10Jz+lbmF8RMX0jw2MXFxHcdL
9D4TjPknD5AdwEomFJXlItEnPTRL3j1NJICq4pz59HbNaRDv49DTPwDjQkd8lKa7scxk8e2gctqW
LkwnVzWxN534EKngIV9S/46nvotu23klH1FrhG+nlbpvvaDdF6hfj98A1hkA36Hd+JV48Cq8Yb6L
ad33rf4ZeMArVD7t+tula3A1+SOKFx34yyMuMvjDWKvaN0xxj5SRFsX3ISGJX8eGpl01hZNQ9aSg
eV36UFloy1WM3g8F9RxbTo0el9sCEglD5Vk/fGMiIJaO69p0rjKdjcC2iLIe0wVYccINIZ4BJtSQ
H8pLiPGYj0Grm4dg4YbW4xCbz6z15rnMCp6RKp+n7l6h8vkVMiSXJWpyzY8TQKPffetaXik5R9F9
aAmDUxfpoPuZ5Ly3dUCl+ATvzUZWS7FON6MmZqihbSBPU9SnMezKGhB+h9X2H7qJQJtLq2Y2VWMU
3j7pFDzOAMeIf8Wk74BEAid5LFPYLn9KG8WbG4HFfoCPE4kK9hKAL6H6RpIBPM/y3UEh6pb3Kv0J
hS5cjrxo1mEnBEPbgkN4ie+izMo3uoi8rNR+MfolSU2712ihZyVrEvubdgxssDnKDzRbrbcPlV0+
jWG30sqTfarxThofCS9M2PbYq43BayV0qbKhKwik8z2q96Sd5rF2QgR0v/hTL6FYHHJRQSVNLm9X
ytZ01zmSCiiGyfRu7JzNy9jz/G/E+T1m9wDtnlwUctyuA+c/JgV3z3IRwrtto4l8h2LM8pSYEF2a
mM1LUPFgJvcsWEdZgQlM4x9+RovszcIhIDigvz/VcaYMJAHiYVbV2qwR6+uZy6HdL8B4t/gaKOKr
nkwA1libwm8a8JviSzx4Qfy2CecILiLaAHtYmsy57jSFwQAJQE+r1pQSPIlvwsLkaT9kaSd/A4gE
wPAIwQx/N6BkeLQBs34Pc5C2iSv8iEbe4JiMvKSZad0D4cE6lcDauLts5F4MhWYJ4KLzxpF9TrwY
4I056HtXjZmXnaDPM06lDXytqwwHSr+f5jhaDnIklpfOW5NfcAol9xD1S9sI2tDB8oZwZFaVchpn
LB/cTJAFd4J/K0BOG0vIUVv2aOCjkY+lVFkbvOM5mgvVmjL6YbCBV5RZTCcOb8BgAqoC4kSQRBo8
B9ilno2sW9JFUZkv7UIPRTTZT0lCmrTMOMnD47x6SAyRSmTtXix0DvbrCpWO/QK5/PBugR6Q+DWt
AWmeorHt9TvZyPhpBeAdvhBFbORDwsKQ3pucO/uz85qgv4VQQtE+ZP7chZ+hiRfm9/k08KBGz857
Nwzt0CEgkDgFXFRHXRWlcwhHqoUzetDA8/8quszeJY47c1QBYsw+GyBBeywyqVAtUNsqqF0puVZ9
ylJ8ROppGGOkzhyitnFsDyNyKFmIJrO/2oD60b1Lhfg9U5msIO2kRlW86W14z8TafRi82TQ3KQFn
uh5Smr/LrB+IHeZ0YtzDwVD+Tm3Wp4B1tcsHz9ipqyxyTHrXGjqn+wK/J6pXW8CuLl6Cgdz4aTPl
5dyhvj52Xgy1fpsTBMuVaH0bxTQh3xYzSVaPfbKuddx1w1D6RvPwnVa0b99gAypeARbTeaoSPrbb
Q4YED5r1NAN5pVu6sDikA09VycY4MuA/kyx7B8yE56sq1VY0e2moN9cThGQzWmo+Lnrf4WHU/aAJ
cLY+tdyICnoYLirpaNNbNGAncSymNSv21BcLwqY3W9B+Pdwd2R4uR8P8FgoWOI50TWBenIVLk++k
TaIPXea78Q7y5SvhZRgx/1NK1MrqHtwAYDdGtDamO9J4sZSVp0CNmKF+VOgVuUje4u68n7JBeOAw
wLm7IJD1a+fidxB1rf/YdYE/fQoAm2p3DM0KtZ8x0UyifdqLNd+POnXdhnxNxx00XqG5oQ0BfmPv
RLCozz6BVKhXtkA78b2nvQniYH0M5/qDYYwPZQwwP/uFlBQqqriVV/ddwYZPHTDvduZ96vnjUulB
tQiOEB8Napf1EhB8TEtw30WLLXDyAxntWW4zBRzgOA6lBNjLldmaDf7XguZMlpv8VQSN8nkoMBMA
a71CEOtdSfJoHqoZrgrobMO1Kqv8EBPvyvgw8oKlaWGWO/BroPizTE37aKdULLvWNkt7H86DvB29
rmM1HVV3FxTcE0cBhXC/ClxHvk8MnxKCcTnvANwH5qpiVIVownTGFiXQpclSt1YU842JEevKNSRu
reZu1p8XKKQ8Tv1SAI49ZjP6Qz21ftmAIHVCowg5jebUIMZNoflkp7awMCVJSVSy2SyP/WQSD6Wt
H5JqQWT9WLgRLk9w5+keoZ2OyCsAwWrrABGBl4mNQ/qG+gaFUxBzIUpODC1q8C9sohDKTBhXYxyu
Ym+0L3ltPNeH+6XpUKpzSJJ1dRQty6Oe+zGqAvTpaCnbdI4hmW66qUIzOw3LIlsn8kBoQdqfWjAz
d5WcGg5APNp9PWT+cqS/AYNKZ4lzkbN9J+dkuRvyRMcnHbdReOz6mc7HRAdmOBCvMfjtQK+IBQYc
oyjS92pYUsWR/ljdFEDAq4yUMUv64l7FsjP3A2tji982uCIsw2xd4rxc4sxTn5GcquFTpgbZPDai
IAiFPrJ2B+fUhNvhdnLhih45RAnNMWhS8UCADiF1pnhrTnGTazLW+IdHf40tEQla6r2e6gnilP0u
9fiI78JyZGaIESIuyRhgRg+NEU3LpRDQBJwnm8sj2j6DV0PBP3Lv4MEcfwjwt62HFfAPUs5eOI7Q
oGzFsA/9Jf8GS8ihKQMDaOhRaQKnAxSqVO+iAhnkrYsL/T5b0T/dxZnLQNHpCfwTWKLN+DiYzvPL
Oc3+UAEMHG0yhIm2ZF2iEZA8aH/fz7T1IG6IG2aqA9BzfyRzli84Lyz5GromUZXLCvJWIzUJawA9
4qOX+hA3W7oCcz0UM62Bd0nQhDBLi/Ud9l/jHSLGhqgsMPl41FEh50Ov8d/6vI15zQHI/g2HFThf
DhjHvqOxm78YJ9iD6iL0nykHFf+OD12MNEQ1JCll4aw6tr4mYKpIUF7Dpm2mOg141O4gchZ3u2KY
gg8Jb7OxNPEC0Bw45/0jDD+0q7wuHosK7IjwjZpBnyhB4SrMAQWX+rmuRtwWNs+H4yw69xl6g8U9
WwrY8tgJAHkkEQH+j3QqFn2kPNtrHnmPfdxbBOI2yk8WLqY/OXxg+7e5s+EjNmY0omYg3hMgFVmL
TK/jN0BVNB9i4QldchQS7xreEOT1dJTv8Vhxe5u1PcEyNPcfZ28pgqr3AnNfpLMfIu/Va3Obyjn+
pH0ks3iUZjFHtqQyqnWUQPsDtdr6Cb4bOPFRYZf4gGpgbE4qV11WzgLfp85lMz6yRY1ZyS0jEGGQ
E962jyvv1neh/6OPCcd1C2XH73D2Cn96kkBecjEFu5+NwgWX28mnZTch/OxwFOLPrFOm3ylw7fNK
mCTpKlpISMcvlNkDDp1Zy4DQ4JSP4dajcjmBflrU6aqY/SmsotjYbMejKbiTFHsUAt5JI0qmu1VU
aPk2/bFwcdxDugAa3LskZN4NygqP7FM5pj9a6wFKtE6joKie147jhhlwh6xRX+gHJGS2L0mvk2Cv
cQOAso/pxi+zyBl+hRN0lQ484c13s1qGksGyKNmBDJCmpQyBhopQ1RLQiNpwLIvFS5enSOcB0k5o
d9wOocbfDWCd30FFue/Tiq9Ld1ht4+aypyJi7+wU+D/g5JjaiqiM93uRwH4Vt/NAGM4vdNFwL6TB
D54VHallEiDX503aByjfEwA2JLqic2XSLuxqBktuXgZg5rmynfsprjoJKDNaUxNauKlzQL97fQyO
j9Lpt6m147zDtU00LuZOBWVQ+Co+SJaEfNfPik07m2SQU6HSFJXXT82CD4w+yrFlqWRlMI42r9KY
tOPD3HTDg4DclikhvVPk9w3q3CPkUIMPfqNyiZSaMFxopIieWAsANXpJdK3bbrsbIhtGS+X7I7L7
kKHrVs02s+/SWINLatM2Zje9wjSxBKs8fg9vR70c9cCKT2DwRndsJMFXWEn03d1KIWaGO3VVQ+X6
Lnob9jBcfwNyhbtvMHkNKuQHDaLritu46vAbf0vQdRBKljW7dwKzrBLZoqHHJZQWLzTyqCwBnA4N
Xm6SIINIxvU+IdmKbUpj5C39mn4FxGAiN53uYQmZujyeKlD5Eszi4kRkEIuaNTYrvMNxkaW6Kx5s
75YMLRy0WB4hB8ttCTaDfhsS0ax758/yl+DzAqhCMhfIqeYmQR8oiNvvW3mCKw5x2+1R+04/cR0E
FCqKPYVuXWfxWtJ8Rh9LzTAmnxe31oJIr7iNTRs+AmUdPPVD4beVPy32hIFpixIqy9jbPk6WqRxC
aKOVKXSo4zJPOv0haGL6PYzG+JeZTYHRdzPIw2wgbFahfkNdHqMUTnAQC3XD83XSpelzyHRSOXQN
onqw/MINkMuKj9Z9jaTvdfuVWoKZsuH5o9gEK4HZasUPGTvjDrEotEIHZIVRQErS8F2zyjAo53mN
ROlJ6Mgfog4ZQYl3PH4bfNbbkk2pnZHf5vJ9lktzl4CTIMse++FxlKz7RKHv9gtTtOaIfNZzULwV
DBmITk/creqzm8BFKQdVoGPQR0qgJw8TVQyGM+MJpI08uDG0o/QQiZCgnzaijV7CKHKGNldBEOyY
Gx09pXA+HyrMngDYkcZHWeALGT4YkS0wD2rtNOLB4+CIl9GTWkMZZdjh75ie4IyX4J4VkeI1WZzE
3i/acUYyYIbv6L5kPjISMr9jjIQ9LIogeVQyl/o/E0zOSdkOrMtBiur0dwHSWVoO44gCdh7n/GEc
RwmBWsGCp8jzg69F17qgmg30i01XyLcMu36tEhVON/lChqzyDPKQU2qhcIx+ZCJv4HdX5JXHTLxv
FxS5JdQnM1dCNGNOd9nQOA9pmhMLQtRAP0MWqPukioB/1sxHH0L7C0n2phncdz218l3BJHqWukh1
WCdDkn5p2rnDS0PnacXcOvK/05hHdw54O1f5rQfLrTWbyM/cSWSFFoUUokGY+F/SqB3Q1CITQQLl
lL5LoQnnIcTw9Q4GzmtbTcUKAFhYyPR9oFl8CvnEP/cJlL52rU7SX0i6FpxGT6VPOoPcYd36C/+E
ti37jvm29vbYnsnJNZmhlSArMqEUXvYtmB8WcDK4oMvvSwAoeMnxol3ZoOGY7OFOFIF7rLyBHMkg
AyRRjUAlN+h5OogmFBRagEl8VBklftlxuaBDkluvrXkzboGbkuQRUh49/Kukr37OrdK/JrDPdNnn
OUxkIoOOfJVB/+gdoFlZVy1aqR++RvDdYV8lvxZE548ApMuPeIgQvQiaIJFoPIk42nVqGKuMcs/t
1iiAFZXMmDA4mtrP0ZLASBAqhcXk1XORqu1GzIfTMDnEAmcj+lh4BAqZaWZczSfoUVZTTHEXOdRF
vwKDXArM0T45CStgIoxqJ/5oGIBBDwlHfVjh3jYZzocRkGQ3bTdDEha6lyef0jl8UwRrt2xpYTjg
+A35AifCHEEzsi3NjyN6vKjyZBq3NxF6jt3OtKy7GaJ5mvbC90xRBsJP5sqm0xBUOZw2MB+Z43Qq
Q51m34DuGNEVmacAqSd+FHTp0Vg+FCxwUUUwPYE+D2/5bQe7Ne8+Yij66ykqvKHMTYQ2TkGSWB0y
RhsKNfspQSdcM/XkJp/T2sp4NqURhW0f0bEnX00I/W+Qdbh5Y0QSALW39umjozZx7zLPsZ9Brhu6
bzFMResSlz1cdQIZjxVMCIKD0ZZ1O7VM4mk0GcpUO2dI5BtkHCPgP2lxL6GjDWlSY9wDi1KYWVNA
vZD0dEmmkDJHK986czHwnAFd34W989pjoRn7giwI1Z/XDBkEyQt0ZEAaFfpJYmcSGLXOma2BLZQn
0kfyC83j5oNdZpduLWQ53BqMIfLKMZQ01ap1cpP1fJhwOCC5sCsgvi3LGRmaOMwiyeeTRMfuC+yW
4rfEyzitFK77Ao87JF3tuyCwZWwbe0+iOYOaFpowQQk1E3Ta+jzxvsyoLx7bNTHv1bTwN5IPyK76
XObvcaDwdYa84bcSx1OVpA1ydpOhczVWfuF59ARj3QhIYDP0W3mRTviT3nSrCYYsS9BBCkKbGKVh
jFqCTUjmlgTFZd3kUxZXsBweWIVhVHKIyRTCMarneJUiS+VbhI/+jey7meFaAFWrHpsk2EWJ6iN0
tabgHlnchKME6laS340DOqZ3I0o3KA1CKOyYuHl6m7hg+Wp7a+hNYTTiILE6PGqRtlnlNi+VSiJP
+eWpJHgkiDU4wgMxfNdlc/EBQj4BurK0z74sjQKU0RUmx/5qbPbE9dgz2FqkYAH2YhyykhbQwylz
PmTtgbrQBns/R1sA50uRbKf6TjTo7iXoDUVj9n/sncd2HEmWpl+lTu2d7Vr06aqFi4iAIAQFQHLj
ByBB19Jcv9Y8wrzYfI7M7GKIQgx7NYtZVFZlkYC5m5vZvXbvL3qxZrP2Nq8o5vlT2iifel3PPxtR
r9/gbTujVtQiyO1V0TRvAT/oNJ+0Mq3RGJUc9LqcOP7Sdn0odiBvI2x2nPz7nEC/cKkscS+CtSAX
G7sNczkwS8e4LbuevRFP7CpCvT5R5iTllP3BjOt7i17YT11thtSlQENmEkVUXV07KkA/5EtkPOd6
lz7jigeWckGIZxdhCJldV2XPhVMlBnCDMa3pkkIc+t1tZInkvtRWKp1RttXdmZ7eiiLd7+jRRNRf
7e0R00RhbL9TKvIOoQF8NnDJLOcbLRSTl4mGs0VgmRUqGVUucv2LIhejH0uDs+mL9JyE8iuL7egh
wEKuUPVVXu0AkcLi6+D0xwW47rC9WvhmH3uny34kS211AerppHZxhBa2Oywx8YB0tol8A5m9SxRU
qJ++PSnHABm6nACoMCmjUAcnd39OOlWpECXDyBNOdXnNzbr61GhFcobMcap9i8YufWPYIw74vv1R
lrm0s2iQiyDnSrqDLFttLLonmxy4oy/M8pzszfFbgfmB3q8DyyE3PWwXx7QpmzxyysDJB8ft43q8
ohEhn+m8n4DCrHRUhAmA4WCuuL71L4i3qugWzZ6KIpBFy8YsrPylWpr2kxGaEFEXnOtaqZk+vv3B
TrT7IUfK6A6u5AAIcvuDUjEeDWJ+ESxxM3qVPWk73anCjYir8gyM8ASImFUBzQcGOpiNIw6ChOXZ
AoC+DPQ4eqh7rDy0YRAezbbyGruNcKeijbipTEU8VNrSenmuVufEQ099yl+f4WCBRqoUaWPn8L4T
ikHkOHl5HUu5+vvQhtVtHWFmWv6opxyiMy1Mj2fqFAFjmS65eR+5Rki9GkaZ/TxWGp44aTbEX4HT
nJNLPrU7mOFVrQ9vZ0Rn9z8ppMiFUyktgzLX++vEakBOznFLg7+uv3USTd63l9DJ8RDgMUFLI6yi
rjCPX9ZtUsPKl/IWxVk5n+GN1aNnSJm5GQwaZv0qwfv2eCc4qawjAwQEGBWLA3j9xr8MCEMzkmcj
L4OwyOv4IpsZyatUI7yeRzO9aSet+yAELbQSCxvg4iOdXS2TFtNV9cEOoqowLos+Ux/ffq6TSwtN
MyQ8VT75ofhdXxpaEqIpiQWJlX2TeijlErLO7tujnJxtfLTBbIOZ4aq8//JxP3VczFQAZQtX88SR
qttMGekec/l6j0H7OXWeE6cShi5IZCDvRPX2EAofm01jDLpVBPieOhdq33cbWo8GJS3gXnLYGfeL
1VbD777l6nGAph9KPWgmq4eypEuTKToZZRmIsg5fLCPNHiBFzTe1Mi0Xsw4h90zgOj6cXkeEU43p
EZjAQ9ZoXExOm8xxFVhGlyK6a+if9NyhrmUvlpeA7PbKnOU9zx01NcUC5lAATXn72x4BotZnQB3V
BDgLJPIQaN21g56ms8TCli0TEavFvsz0lek2UAwv80jd2HJte2mT978rJMfI8DKYchQeeICDVUWP
S+vCVKBDjrH2ru+aKAAsItx6HrGAGvRzcuBHq3gdD8IWzvOcU0e5EyF0jualqPC5UdMnOzbr3Le4
5zwvaKs2nrq05xw0jtYxI67U49UOBWjVocjCVDh06MB2Q14ZsJ2zTHE7xABIEix3roAfWDdgHKwz
R8JRdF0HBfxuocgExPbQcjvph9JGAq4K+touXccB4F3RVgQimMfbt9fOqfdb4zejrJiCY4F1SdVp
YZRBYsl54xpS0RQ7BMMU29UWuduSzmffSib3zLivG2MvA+UdkQ8GOM9GRTDoYOlUA2APIDt1IFmT
+aHjWkmpysH0O09HDXm0JRMPlODSoKkj+xEocsl9fAij6xiMFP2CiHtJDObiYxwroe3mKt3I/8Fp
AkFqzRTpEYA13j8zyUC1ITbDKrDrqtxJ1LgCIMd43DtUZOJlHs7o5Z1a3ZQ5gdmTz61heH+8yGm6
Qh+bOqjHZvaMOY83kxTrV6jVZaheped4sceSJnwDouFKdoPGwH/tD1ibBW3KoquDcNSpBsvhckdy
EU1XIWZVt9ZsLl3QzrH2tZNU6yaVy+LOVIc2dIt20e9rAd7996ccfc1VaG3lZWKbt/9EQ1c3gyjD
OsDotggcUdW7oqzjAEkuZWO1uKq/vfxP7DQF+Q0MKTD/gct0kHBRSdDKSB6Z8lRLdn3bPWMfHwU2
Wjmbt0c6CvPkc/DiuWwh6QYL4GCkRQ9jPVJpZaRky8I15UR7QSPvnLThcSxY1w/6W3xSfb0W7E9g
NOLRgs9XE2RlLW9A4SAkrWnSpb3kiC0agCea0NIuuDKc06U6vlOuDBFwuZwkkMIQ+9wfGpNzp7JG
rQk02oQAYzMAE5YV+x1KVkNQ97p50VVjH6gxeY7eOfVt3PTiC1ekc966x18VD0QNLDsMaXbSoZ52
NnKZlAFLIBBghztpGqefDjydu7Ezmv7Mij05FnklV3nq8Gg77r81DUEb6DNj2Y3cufmkIbWrpIs7
zXMWvL2ETg0FldLBL1wBDXyorFb2Rl0tttEE8ix0nyWWX6hh8TlTmvTM6Xy8WNddCOESBWGkKg9P
IjoYGvhTh085ZYtwqdUC24xFVEdnZu+IRcKaQT9eYfpw/iIe7M8eHLFm1PsU16h2fhCd+UmC+OAv
QyoCw8RietEoClkrMKCRmuzMljw1n7wiBZBVg4eAuz+4qGRtjhfecpRyZ9PSOLkAKZTssnapzwx1
HGZfHQAxJ2f/k0scvCeEA6UGutIGVmp0m7yWzbuZzCmQrbAG9MIdyaAD5rRnKh4n96RFO+uvcQ8Y
AKrZxHKGkyogL86EsRmii6KwlY1a1mJTYjrpI3HYXhSp4xBhuvbjorf2U4k19bmT/cSS4qJHnYic
kGrIIXlm0SNkhrOyxe6jNz3A4fJlkdbWmXk+OQqZoYVQs8lXPZjnAg+EmLt5G8y0OX3KTd1VRdX5
229vxFV4YWWKMhA1l/2Fg/CoQmhs2gBrrnJbD3McYFCnulOpTGcClMmv2k+TYBNzmeHiBm+M03V/
qEp2lMhuVDZIk7eBnePCGQmtfJnYT649IY5zZkeeHBCTZ5l3UGEYH0Tg2J4UcBpWS9sHDccR+rSf
Z8YPuvxwAIwsP/PBTuzB9dxEUAzlGFDHB2ERv2VK8kUlkEeINC8pDZmCRy57M5N6ZjOcWhsGRq3w
CwkMCP/uTyVoZmvKHUwxWmb7Xhkx+vIdMwUv//bqODUOCTVXBgRbTGTE9sfBBg4lnCxCd7ez7cAJ
uxvoGOfs0U7N26sZJjvKglZ4MEjPXVaKwrENxthBI5bq/Say+sU3Srb42+9z4uzCsWu1piCr4MUO
zhChGN3QTjWmb7q2Gvuir4fdAtiTIZneIzZven0y/LYeJMseNhG1RVCr3E/W9/+lWIOjVlwP6SgC
peDS7rRju4MsclfPQjkT607MJOeAbK9myaROh/oAClzCcnRKEaBdMVyOGU52KTxhb7SbcxeKEyuD
aUQUyFrFCKAR7r8UbcoyI3USQY5nyx1tIcvVO2M4s85P7GAimkJOQsXUMQ4tPM0Sva9p0VnneTYH
aVzFu5KWGOYKdOMoI/8PMiBooJSCkZLlMDzknaqh0BSMKrqgiqF49/JkuU1JBpgW8fRHveE/vk//
Gb1Ud38cfOKf/8W/f6/qmQZ13B386z9v65fyY9e+vHTvn+r/Wn/0v//q/g/+833yva1E9bM7/Ft7
P8Tv/3N8/6l72vuXoOySbr7vX9r5w4ug5vg6AE+6/s3/2z/828vrb/k01y//+Pv3qi+79bdFSVX+
/c8/uvjxj7/D7/plV66//88/vHkq+Ln3T32bfE+qox95eRLdP/5uau8oPyEjj2gJIYnv/ve/jS/r
nxjmO6BKKiqcGvJpuryy5cqq7eJ//F1S5Hd8LgshHBw/KLGvAnWi6l//TJXfGepq7IM6Ku43Kzfz
r5ff+0z/+mx/K/virkrKTvA26xnxrzBGCs5iJCIp1OYYCNek/ZW/UHsqs8yavDKzlEupsabPZpO2
sV/2U+EtHQxPIRrTT5sOrEFXLenTKI/WzwZ/4TPH2f4N6fVRuBasb4UsAbe+g5OF5rOQ0AifPRWh
8h2hd/EtKelx5chhJRV63N1n0G6+N5P+e+JvNhdM0ve1osCHoLZzKMBoNpE0Cm2pfEeKH+wOHGhY
Ti/pBAg+arQzgXz/sHkdjDs9H05fVTpQYdmfcnaXST3drn0IDLM/x/2TVkvZmcPz9CDYLkOnZY0d
hm9EmtooN6TaB6+iXEhVSvJOUfjjL2v9z+X06/J5vfb/unwgvMG3Rth5fRe8WA+WjxnTmynkvvM7
5zaqP5Ygq53mPtY3sOUaE8GjUaW3rPhG1W8XA+GASAW+r/sZCGVhqRe1Mvu9pviLrXlw4hGJr90c
5B1gniBcnis5u+yWW9gN/tsP/ppTHDw4nblX9Xhq+1Sk9z8CpclWijqz93MDZJ3XQw6ZNxmh5RFd
HL3bhOoyySDg5CctXJb3k1Q5n2I9zDS3GaqwwFmlSH1FapfJn2fJ0YDkOtMjt7N6AZte2l/0Kg7v
naKEzKiGrY4lkYDqm4yzdt8Jm1/WQqka+wEIYpuhyo1mnehuBuKTRlV+yVUa4AKSddVS4nGHPrKd
CyiT1kILX+9XQFgiPZSp9tBCaYp2GjwTsEcgbJXASA3oH1oNK92dTaP7PRsBFjDPgLgAAZNaAqIo
B3lHxW1XyoYIQ6BSZO8h9fVBC+nszDbZj5avo7yWvhBeIeMggO1/IQhAolA6pfNHuWt8B7ybu8jh
5EGeljcDldEz2eF+NvU6HnrTVCdWFa1VNWR/PFMqaqOP285XLCCe8KQ1dzQbHaxxilMPC9aH9WL/
/ktCyebatVZaKbceJB6OE6O1YYadb2X9nVgJtx3CJe6oOXflfFaI/ehQWMOQgebSH4pdh72mhcUx
tIrdg7BGULtoR8Xvnak9806vbY29vYXsEWIXMPjXyt1Rs1QbMcrpUbnyRV+nCXBfLkMBOLTMcZsq
sT9BWLuWekgU/hKt5Mi5sYpNmehtD3tDtT6ZNABvGydXn1VpCJ9ed/5vZSr/Nv/Yy1nezGf+H8xU
VqzIf/yVCxwlKtun5//9v/Yym/Xv/5GlKDo5xdpkQOOIVIUb7V9Ziv2OHhInO9EWUTLIQ+z1P7MU
9R3wZwTKqEStwmwa4fqvHEV7R9kND0JCKgEI3UDld3KUg3vAq1gvJPtXCQMyn0OvbT23rUaAwI4x
9LiH5oYGbGLWdGVV7Yz42v5IlLm4aDALGP6RCpENrEfSL3ebDkwdtCPYnEqdeFZThhB4FjWo47AN
fpn7E4HzYCf+MRK3G0oHTJR+2N2Bbd4Uk4FfeNyEvprq8AyneToT5E68DtGfb0YKQFp1WMOLDLuF
/uG4BpiBXYTP5S028N3GVmNg/2+/D6cVc/PLpl/dxyGOqdyq2dlkrQfHZ4hwYx+tNOuQIrjbV10T
vnfwrENlaspJdkKDC6obLQICdDRo/RXNxFC4TbJo0N3gXpVwO+Al+HUZiQaQGJJenja2HE9ORt75
0YF/BxFl1orBw+VXVW+QFchuM9jS7baTteh7gy9lFBjU0mtg5lb16BghvjDRSPnnRmowIAXG1Jg/
k3KBAyLkuBg2WjUYP5MlkSAIapGe3s9Fw8BKIik/dGlKoFlpapW50jgaNMmhetuXYWqZtQfboR1v
5Kw0P/fdwO/W5AXao6MUA9xgYJ/fLacE3TuooZKCqsQmBWkaa/46CXn4EgvdAqKYhi0cznxIOxfA
8ApBhd1+OcRGAzXAksVLSc08DHJ5mp+HMJweJ7jlP4s8MWCjZ2PiSlrcf5gme0k3WaRGAy+ux5Ln
gH/+snLNam8pK+lZ9I31OUSq7TMd/rZ1Ez2kkQicMOrgQiL38MVO01yVfSUuui8F1Kbbxa6YaZBZ
9TeywPKDSkIZAcgc0+tCUuzMG3WLfl8HAvZLa+TZcymS5Jld0z/FswOAMV0qqJlhpaKPQNVcPFmK
WKDqKnwZWYoStPAhdEe+rc3ZyC9uxq90XBUDH7IZziDpqv010krtRtWEc9+20ZAymVrHQzRD9jip
9ty4WjbdLvUYV97Sd9nHsm9VRDOyQn9QhkmSXKWfm+fEcbpH4NXjA1IL9CQTc4b3pmXio0DKJN+o
ONa/b7MRNaRpMnPw4Es0XdvORIhShhzwdVxP8os8jun3Iary1FNXZwdXHtoIvgdCAT7a0ULCicce
sm1YIhHXcM+EEgdV+BpSD8IBWVICa56cLqwQCDDK+052+h4cZKsh3d/OZHlKFZWAPZelWO4ht0R3
JVDRbxns8eeINM/6YHMx/9KbiRW7TRcDIG4b6Iceqi5j5zY9kFz+f7XC1qDJzMgdujZs3SlV6u+i
ERriGonVf1FqzDuItKP2Pas6uPWNGecLANSpARpvgSd35VTKbiTwhLpbdaaoaJ8sxYdSs+PrMIMk
5TlEf8i3oLtLN7Wz+RvCGxisQz9i808a5Ui3DsHfIoxhgSxWwrb+geaEbLhSa6SxC60Lrmss+upz
i6XY54xjHxch2Yx/UEEbHXoasfUVOoV5r7Y0lLwKdRQQu52ZLW7ZoiAl96GhXmEmGkNXyZSsDvJJ
Zv3LNS3F1UIVPLgD5uSrEFLyHbez4m6u+7Ty8Xtg3TiwOicPYVsLoqwDK8TTzBCE64I985cFBzSS
MPbfd4qu8wctVb9UTsjXQlFqvBHKNL/YQ8JK6pswQzIkLqvcdzI421kEetXHJLzM3axKe0Rzw0l/
aDkyv7WhBMvA6LWx8Tlw2uLCodT5lBRzJLnCxF/OlaO5TTdRJSDQgWMvEzeGG1K4IbdG3RW5Nr+v
igaCsKxL4y0/V3zWpJS/oMjpRB0YX9zCj6JY+7nAQ/gyIWeR4j+DH6Q/JaGkgTpxEGNJ4LnfI+SW
A+zUq/FDxAtkmyGTF8+u0Yww21zNfD2MGhiQpj5Cp7GrdNpoRmLUXjnbmb0dhLFqWaaqNkJkHGC5
m8r4VSmNevKwZOCZqCyPuVfXncphllfZnREqkr5T4RoHSJTJNvz8CZaPbLTFZZfn4PeSSmlrRORj
2F3NhCdarnE+WyGC9lpzMfd2qwXckSB4i3GSYQzMjXHX4kaTuOFCoUZntcKUU3uH6nhsY8mVZj0Y
6yoasaCOeyf+mteIdlxOpRG9JFjL60FkpMOdnhdckaM0r1WoB930sTf1HJyxrTdzUKRInu8yuKJI
6UyVk3iJBv0B8Y1BfA8Rd4u9WO61wtfAr0nwNTtl55SR6rjJiEWFX1ut/ghzMEIayLIGP04k+aVH
iUAHy67LhTtY5k5DQ8J00XGCzqsv+LOB/mguslXYzGsUM75Glttwey3Ur+beyD/JWe48AzFvv8Hj
yQUqIiISPgrA0XujsMUNjZxa29KlqIagshOAzEYM8hXeeZ58lmDQA1tMpg+6MrbwwHTozNsKoY+7
AgvWCky52n6vs1F5RNIEhks3SiHI9KFJ8adJhzbzetNqnmXOtiDvba3EfSSsnssxH++rVtZ8vWiV
O8KCdSPqVoaVO6kbVbKs7yO/f3YVEUMJHc2ub3eZPdq3K9SPdR6hdc4ABqIyCAKITzizxx8wAZrm
TUuf4Eemh6rpKXVuKr7Vqgth1+L8cnWlbi+lBESNF6EwCT9+BHnktWpnw6uE03vRsfieG2aj8xCI
rXJ30KxlZ6kJ1MoiapHscYRxi9pIAruoF/LOwP3HcAHbNx+jwbKekqYRlhcuw/i+1mEoupKudnDC
u7S4IPaKbUHjoUTuJ10eWZvKE8JMuuQiW0gASXvEdrYaakRzAFwDTScbBeivy4z1IBWEhBMgaQdk
kUpHn24tvdOL62o2EFho1TlFs79xmq8Giy/bwFrM72d0sH7Gslbf9AQK1hG7L/KcIUq+qd26P1Jd
601fkaPW8lDOKx8pAibfzFTEHOyDIe30GlpXohWh8KVWG3VvSuw6d2VnIDqMSMd8jkahd55cWr3u
InDRWcBLpr4Gm91j4QWyjfcaySYdbDmj9hre1ADJQtKQAeI4kxXmtOuIysHQLcinuEjcDPclBZfs
Xmn0HDaH0kCfvmgiQ79XLayBXFkVfDs0DAR9ZiPKZ48TvnkeMrg40iIp6MC1ClF6yYcKAlOcTN6I
IFmGy7g2mhdtzLnFwqkULejGZLij3qRW294WmnQ1zU6cudNoSZ1nN6hXuEh4tp/qhLzTTfkRGwJR
Dd9nLMoYOyb6DXWpTlkwFaYQ7mykaem2vc6X15Vsei6lUTX9mWbTJQJezUpyyIrE07M+1m41UA4a
gURS7ynjdNGmGtK5dQVGD+od4GhyItHMxC55UVeaiWwhE4/fMpXWiCbtTUzVk+LgJEjs+kkx85ui
MaenNq0a1TWIi/nKEgLEgQABBFJVR47IjrsJNaEOSqob6xAGCfLrMyMHbjcsLEgZXrR0wyWwOfGj
X4Y5cQ2zKluEISQFd4FWJ+BEoNUhPjvygLSUgNEK15AzWK5m+WLMc6n1i9GCrSihatDcL9MkxPtu
0FIHVFCoOZvMkIddPhQxVZRYqofMh0IOHkmhUPBsjYqw0PBtMz0Ic0cVCzmTSLXbpMvVTe9I6nJR
zEPGxohNItCSdOUlsr8TbplZL3fFJgnDROHIUQd9F5oRvEQfnYASfzAtWmi4kVOYT0pM+u+GkGtD
4rIcleazqC0NKniMqOPgYazo6O8b/CN4LjjPX5QwxdZslqE8PoRjNdVPSZI6tIJ00Vh3tarHhKk6
IgaT16Gi8/9rEt28dk/WntO/r0lskjn5tXGy/u0/KhISRbZ3r0gpSnF/FSOA378zNZgNNlVQJHZX
2Nx/t0zUdzSPVwg1LuUWzTLu7n+VI1TlnYViAHAy2aCWIaPl91eZ5M+r+h+trH/TMmGUX266NEto
wdOl1iijoQJKgXu/StDQ6+8MVegPeE7PqFmN4ssQ6xL3n9a4jbVyuc0Qk/FDy+5vpGTQLrIp5phq
1BxoyUjV95cpO1FKOGjhvD4P5RloCaugO6WYg5u3lEYxSDnJetBh3V90OqmrwPnnSkduyB0cuGUS
+mWbBa2oAJ26iEsjSQ4yK8UZmOR+UeP1QWg4rBWklRMCAGN/YsJF1cKSav9DWLY5qJVY+Nm8iN3b
73vQc1iHAUSmkvTzKSmeHtZM59xEI0YdwgcphP4PZyvz6UEs3hIDss7Czt5OZncFrnbxOF/Gl6mm
nYUarXVhplmKTFqbbwql6eE4RqUP9zK6sMcw3JWDo8LcTHI/LIbpykSjaZPVjb5R5Fh8Bo3JXQeF
GyfQy7YJIk2NtmfebL9g88ebgVRXwRiv9ejDwroB8bcYdN16kMryqubuAOPiplKS66aE/maVOwX3
aXM2/Bqxp9VmXZthEvZg1yf0UqI+wNZvo2qNq5bWJRjeTZpau6kaPnZcVmsp3Erq7JnSGZ7T8WcH
PwmTB8dfIET8z/3PriJICwWnsx9iUE07yabMO9fNOVXok6O8yoqywFYAx/4oxRRWpp2U9sNs0P0g
ii4uUjDT5u1PcIB+fv0EqkpPlnTp1cjoYBholVWs5mr8OORzct8ruRlt2xqKspdFubhvhd7IG81G
nX1uoTz5jjq272NbJssyydWbgD7FuASY4CH/US/mCol3ZoL42895YjbA8NJ1A/6MsOvao/61Upnl
bS40qwgf0rqWAkfqOledhXHmaDm11ViH4N0RUl+BlAc7eiRzBwgghQ+Iriq7oUrqq0aVa3JCo/NS
urleLUAEov4jtks52R5sCvWj02TlV0NNZl8CNuSNdLo2c1X+SGBL7yjGLXcp93jXjEnF597Urp0a
rj75yAJ12VQ2c1+UfpV18n0xL9MlbqrVGSTGQYvij88MWcFQ8WRT2G4H84d8p0qTjfmTqQpdtjNv
YrbzMxEo22JjgE5BlQ8kXjUKT03Wvi+Rx3OrKtc/SKliXvborntGAgvz7c+6ho5/FVF5LNzNVMNU
KaNSKIE7sv9ZoZHrNoqk0WOk6tHVlCixh6KTdmWHTXW16hJ4HGvte1GI3n975LW0fTQyLT3IlXTf
jaNum7ZQVorT6LGwi+sSBthHS0pf2jKULvAMF7/Va/vjPWHm0OxHppzYfLDLDKQgNG1glzl51nqg
kxeESrWIYmFBdb+pUQIhfT4TONZe9MEromdtrcTINXc4JDbAHeORkP1/CCEt3GA1YnmlppeeqpfV
Fyt2rGDWy0etX5atMYy/ZzL/+spI0cEgYL+unb6DKI1EZ8btuub8igaDYlP+LZaxDc+pfZ6ZXH39
VYcvSkd7tYVaEQ3mwVCYUCnoCCTOgzS0/eKiP2Fuo1IZnwdsK3aNhtbmaFs7ZWyebWeZ78Ne2S3t
ZPhOZP2Ehtv4pmZWd1qifuuncNlJjf6VvMraLJLauzMqHD5OONIm17Ofme4kN4AcGg9JI8NLTUMF
9AZ1mTLX4yLPKEg6FLdRb9EDpZesq0RUSTDbbX214A/LVcBEyKy/awAAXlSFNLtUJYqnuTIcr5ON
7qJqx2gziVVArU1RktMXzbeU+RwK9sSc0d7CWISmFmC6Q/sNzHYneveT9YA+gLNRh7xBPBYz1bkp
lsvFRPpoKIpz3L8TKxLkKPhKyt8yg6+Z5i/9JuTfKNFQr3zQNMRgp8HUaD6X0q7gLL2o5tngutbU
vgJO/zZsxv7MhjhKNyzI7nRjsCBfQXaHgJvOkGetyzPWSazJbo+u+12tRfdKUVVnMsMDNt7r6of4
QIJAA5p/KuvB98ubYmKSms4cOw9msmC00OMjpiWaDLmb4rIaG+MGZOsItG/WIFNV0DC6cT7jLXac
KPO+OMgAnIJuJ1vGQaIyFZg6SsA9HvKq0PH+tKrrolaabdYWOARaWnupLrmG9kwy7yKUkjb9CtET
chOf6TOeOGz56NjDEcBBRB/RyLJBn4yqth4moeRbndTURVWnukln40O3IDD79tl+Ym3D9QQXTWa5
dgMPgl06jzpuTpr90CKq6tZaGSKqWcnXEh7i2zyd1ZvRMX+8PeZRgsJr0dYkI4SqADb14ISnDAgT
SRntB0rSZjAn5VM7oeT39iAHzOF1WalQdwgiUCxXXsRBvOyswYG1OSaPFYUGF3b9EHSZNl+gkWZ+
CK1W7BQNGc6I2slH/i3ZxsgPXdaJ01FO6fVgkMb63FJfV9H+6UsIBd5FX5d7KpfE/aWey2VJC0aQ
WvQlKpHKPFynA9JICmoYu86Y5W2saXMQJk3iN4k9XopRGbe0c+Yzn/3EegedQxDA6Yt8AoLT/pNU
lZKjG1Ylj1apxRzZcbdzKlyouLaG3zBFGYJkssptBVBtZ8RFdlkOAw2kMu62b3+n47RGNam8QufC
GYT/HKDE0kmT1SlskkdDShs6MPRrPjVKxFVY5PFUuWvCRwccOZ/Hzu6rc/Zxr+zi/U8CxAYiGQnf
KqrxquX/y+lDuQsXN2cYHsOsWbyqVrVgrCqUzqnueGSnI4LT4fDYJLmN+MpSYsZA0ddWSvsxDfXp
up8G8Q26ZH2bodr0sUebAlGhvL0UC7FwKEVxlwhb+Hg/Sm5vhuC15qndNbm6eBnqQdvUQUCwzFBB
TvN28CcFia+3p/j4SFkRk7QjKH6sW+JgJ1DPRtpLkYtHRMonv6Z/s7VTypNV4wxbMann6A/H+5uL
NYkqQLDVd+XoqtrmCxW1mE8K2txty0VsNSiRZyLU8XWMxgMlBeAkcFTYTgebyQSdmi+OVj3O5my7
UWNcqgUKgmO1THiTzJrfLFOPJ1Ep3RYGHrBNIn6MWBB/T7M8ubC7It+UtkgeIHWGZ55t3T0Hiwq0
OFiHlfWMDedBllUVudQVapk9qkmk+UgTZH7VVtq9XEvnDOWP9w+QO/Jk8gRGA6e7v5Fbra8ntVLL
R5RSyruxrepnvIIBSRT1uI2FndwratdvEmexzp2wx6fZ6qBF9GDjrGHz4C1H27DFogoE+OhMfYwM
DgjYGlIgd+YMr2asntNQ0Twyx+pHF4amb9lSi2SOovz2Al8vawhggGWB9yuvC/KXPdyMRqwPulE+
SoqUecoQFq5pVgjcOjVtz/ocGvA1+dn/vOtNjFIfGDZqjYeEJQP3m7RUixJM5zI9dsaSbgV64Ved
JlLagtZw3yjQBIailYNYTamtTEVD47xRr2GzLDs5NLjZxNyOsWGSLpN6IrOBQe0aOaLcwlZ7LzFN
Y0uvbvbTIpTRHe0nmqh1e183Y3LmUnCcA3CKM3Wg0YFlYXO9P32AFuSQPlT8KHAr/iTQdNvIemTj
L4FR7aCK1l9wujuXca2ZxcEkQiI0OSBkCrBHwj5FZYN0AgfwSLDM7sJcsS4RO5e3aA3b5nMrwwcr
pHS+AiE43OCe3JxZNMenlAHonsoUAXCt/R6sXoGwP0SpIn8kPna+Ptc0rKCvnJnb45OAUZAvYXEa
gMgO785zIVuLierro45+KXW5abjKYNBtsY85hxs7ORSZ6wpd5msess7aGDksNG7yRyS+aLJZYeNr
qfY5NUwreDugnMitoJlZOmh8zl+y9oOI4iSSKRlzVjyOMPo3CrWBjdQ3YgduZESQTDK3vei/0Ei2
N3M3d3c43dHW7cc4aE09WcXkxt8telmoF1IwcCC+klyZ6zH5yxGQZHSBdHRDH8dQONuCGp63ONK5
i/rxTkGRHt2QVeKB1z9EhltKqMy1MuJkYtfJ9WChfFDbU7kRVYyGP9BrDHz037NY5oCFmU3fAoyj
ZusUOA9PeBZVvsT2/ChZ2ktvtPFmQJM5mCLRfTjzXY/2JEPhO0/SbGvQLQ7bF7Ic2R26nstjD4ws
mExngPuqUv6OmvIyWiIFN4ZO8mJt6q/LfomozOjFxdsPcbQv4cFzkrMpTbD3R8+grnmpHerq42ip
WBlYNGCzMj3nnX70JenUwJSkaIysm0p7ZH+9UAZqSlnS6sdBbZMLCb7cNTi60V9JopsohYHeNXV6
Zt/sJ2JkmDSamFcZjRCVuuzh9KJzM6Kn7IjPkWFeo959L8Z0dItYeUjK4ufb0/hKJvzX+frHYK/s
THhyVLQOGWWzPmM7X0f95wLbiNy1OgPkI4ZxW3xcLOyXnHmb253pNzbng9Mq+m1UiDLILMm4IMgM
V4spMKxIMSyBHjV7SjyILcITrVfYIDfbfh4+KBbARe5O6dYG+LNtDGF4jRDTmVjxyrHbexcA8Khc
EZ+owvDPg/MmYctJ+NP0D3MtFf+HvfNYjlvZ1vS79DxPwJthA+VY9K4o7glCEiV47xJ4+v7AfaJb
VWSzQj3u0R3cow0WkLly5b9+s89FKtYha+Q6yGqcgutYw8FmxJNZ1PkanpzY6fACd0PMSMQwM/vQ
QeVYoymvoJrjee1YnKFpXqQHxc6KbV+PzQ1L2tln0nTWXTumj4IGFneA2l5hAoFNvB2TsqNZv2Xi
yi3sX/1FS+waOpCR/HRc/Ku9TtYlQJe9OLx3waUTNhgXRvhHxplSbWQ92itLBVf8+jMf7xa+Mm+G
YNhlaS1d8Kk+NuvGRXlg94exTUjqsDrMaEce9fVTTnrt5TF0eSxa7tPIY6FCH28XTPZJxTAC5TAN
jsbvn8ghkYWxwogWShyJQh7G8uamboS5C2In4wpE5o2QWexhE5hdtfizbpChdKtJt/8uqfPfPw70
iJkHc1cu/Se13wlEM+XWyB/nYldrqFL1GXi5Zzbv+4Y5XoRIwWAvI8lbJNaniFyRRK2Kx6tycEb0
LRM1bGUM/WJ7ZmS3jKr5rWpAirqudxVGrkP9j6IJx5vFBJPThMA2m4jog8pRM6830xvGDOOZ73QM
Gi5vAvhsgRgwZwDGPrWiM6IYW35HqIc0Mc0VNzOsnXEG5Z2Yg2/2hdwFBLJv8c1/c1q2yder5LgB
+ffpNFPY7jD4XmZPx4uE+JxIlFaoHTJHJvvehrIch2CUBBJ0Zz7Gh0oKXkXPaiEw0PHOOo1nDLpq
bqqs0A9cJvKN0avBija28PVKC69z2vIzL3ahD/zRrb7/Nq7QNHHIIFwAnJPzAmI5RGrJA6cwMF4n
VNUXCgFrt66KibEJirCC8oTHNRSSC5LdDF9rSAOa+zS9S3GQPtO7fvbzwRRsmPs0lRyUx28aewgR
83L0QzxWOCkTX44awTBhPHcG6kz8Y/76y7Ligb8Xk0MuC0sV+qO70pDHhmlt6wcKfHBJX8gaKqV6
Y2D5eu5NH19o/33TjPGBI5k2fbQxMZEH5UPPGu7b0r6F6+OuhlHcWySjrWdjtG8ipVJeFDuxNzop
RbvabTSfW+oEUNM84SLJpPCHvm1LZ1gLE+pSJNVzB9KnfyN7DL07dA9oJ8fvw8ryaHFgVg/joBkP
hl7I67El3BIWcbhBI4jOPintVTnMyd3XX2J508dFiNhjOIgYeS65tqf2J4IbU2gUrkqt07TNmEKf
bZy5+ase7P0bQDFQaAZVh//jLDv9j+9tIsNM0T0Y6F3h5iUOAGpLbv2ZT/3Jb2H5LmQN5sg4L5zs
KVtGiy9BZh5asMq1URZPjTGcw4E/KUqk1FpL9CfoFyjY8U9BhlmqzjiZB2iy1kWIuGBHtlhxaSWF
cv/X3wYrP0g2FsJwuvXl9/7x1qYUSpA+86iuiIJ1VTCqLPS8P3Pif7L2wGz5Lqw+hpWnkwquXpHV
N/DGYxqd7UwC2TYn0ON+nMb0EgK7vCoVJtU6LL0z3wsHvY+rD5cRdFtIwuljT+99SWkthtqWcVB7
MgywhBRTsMZiPvyeZax6mPmF0H1s/ZPLOB6S56YTzgPIVb238tghBEUjCC2z3Bc1CptF1KMG3wXi
iPtQN6vbrsqc1hOFvekMhZl6go1+gBVjMv/IpygxffSL6fe5mwp1jUojd3z89cAFmNZWVy5JWhsd
P2kOgRHKv5dUTvMdSxEgSBGbDixQx8QjjCgQ1j/X0akPKnyu5mpRETWd+TOIA/uHWw8kN7WzHiV4
mXeTjnVdjACgAMpED9xX5Vq1W6u+bDIgdD92GuW7oQ/2mzC6ylxLrOZ38NuhkaZqWWerMEJJAj82
ftSNvjKY4ZXBXaC311GZlpnf6VOhXDSdYf90GRF7VVy1I5Keaoy3yRwCGSdqm1bEB5TJpWumqB8C
NyZhjHiY7iqtg6rwasDyxpdwcV8hStsIrBrN2UQFDHZSTzBDhU05tPO6xeeqXdWlnt3g5kPoUYNK
Z1W3EMrJ1DKbFxIRwKDgk5vRZqzHJaFLokGAqBpsO8Zj4UUxary/QJ/0N/RYgF20dRTftrBuakZ4
MSZJfdGQwDnihVq6SYI7DAE9nJB4E8U7DWHG48DrzzwrLYZDOAjrt9tnYhfrSXm7XFEuqKpqfjGE
RfOmB7mDVjmvytSXYtAUmMNB/6xliSxW3Es6/NLnMd0iBO6/OdJBQq5JU4UC20AGR7dypcu2ZsqM
PTa9GTr3xJs7fNZ8B/fPm1qFieP1wkTTVRnBfGEMc8U42iimuybvtvYkDW03JVy2PazsySfJZTN9
G2pE176Sh+o+C/VSerJcZNRaEkpELlpQv2qsR+7IKqkFc66SmmUTWQmRHCbMb/ij4GlqnGkdeUuz
/uJUTfoQRPNMOhw6maslRo9wgimxobha0rnF5j7wcQ6Jvql5TuigdAZrE3YkvSLAwqb/opzn8vfX
lez4dvxe/znpoQIwPcO8+RQbgwQuBmBMaHScLc+ynKC3ubUUiB5Z/F4Kr2vdF8Qpf/3YT1psk0k7
WD4TMuZ3p7fyzG4rGQVmcLCcERVbHNQvbiGgbQ9m87tuzAAWSJ+s8cvXV9XYE4GbGcEuzDXj3iEt
Za05FSSEmrsfWxJD1VKPz5yMp2+GWSJVHLAJoz5O39O7Rt8Eml4WaXdIzSG+SUPCs50hsX1jbqHY
p4b6QDtyDnD+7KEmBzLwATgi6N7xwYIsFRJWnw90uwgDE81WEK1o81oh8szd2EPx9vV3OC3zy48E
FWRGuXwE85RqNFQauRCiHg7BXG8bh5u9TKYQ3pPa7KACnTnQtGPUCWf3pdPgKGP+B+wJsHj882qj
sCakPMNhnIdxY+DStcpgs95GZTzsEk4GvyWjjpC7mIjpPAl2EXc8P2h0zSfOol5hB2D5ZGi4a/7w
el0waiSVN0/WUZy0125gT6u5n6Yzp+EnHwXSwtK9vA/VTmkLRta2bmTG4yHVJgywc8O5UyNNZbMX
6g7ZX7CORv0ct++TL4MVvm6DujJGRv58/KpAXsasq4vx4JJqTtSQELsBhp8H63RcJd2Qn2n8P3ne
wiGk41zYL5gfHD9vSLOu1aNWHsLQeogT9JNBGi5aV3cfGmgWvl53y1//Z3PLQsCS2QGAWm7xXPGO
n4YpfjSCUMlD24h+HUURYVtuc+6G8clv4vcAJtG9A/6dGjoNOrTsFAXZoUBW6g/mhMBstB44DrpL
rujnNu+nj8MgHuyKT6aeTslo1xQ7jDV5mBPEVPBM5NqEBH0xieoN4Kk8s5s+eYeAZPBp6NIA/k7Z
i0gUxzGYi+kwOka0gaJcbko7VJ+//lKf/ChOB1T8vEjM9JST1r2whBMUuTkdlM78bmb9nasNv8JJ
/rLlUJy5658QMt/rg2tYOuWIqbL7gd4bRo6N0XwzH4ja6ldaihZssAVC1qQ1tpNdRbuRjssTyC4v
BqSXGPToEh+LIvTbLMZ+hfytFWkk375+B6c3CwA3ci/gRgHPs1bfy9of7b4bo3cpJrU/iJCUospJ
dFJSFWenlBz5Xz/qA/ywPIukjYUEiqmCcboPGcmZMZrS/tDTghPiNImnGu/Wq7HC7UBvS6gK6L98
A5GXj7wMDaOB5zEx59kFWdbD9v/lz6EugNQzBmIGerxRMwIIFbTkA3iAqC9mjaMXgsZ4k0eE70yY
+azagUBKJ4epp6FxXeX9XK96tWh3MdF4ZyhTH6Du97eD+8Oy4pfm4aRKVQN2kYS5AQ/Dr75UBhQW
pqSVdaEhrCwNJboR5cVWmZAmVXk83KB3dbe1g/4pQAvoNxUen6R/bl0muL4jUu0WNbqzNitT3PRt
ke3x3Mk32FUTbhmkctVHqMW6rBzPEIRO73bLD6GwAykQQsKoRz9+r72LP4CABHogWT7xy9LVb1KD
K1ZEniISLjfwM0YIl0ZiHL7+oosjx0npxUcHzgJ1irMFPPD4ycqAc5DmlMOB0oEhg5jmJ0iptMfE
0z3qpBqv2sYwN6NZT9sW4dt2yt3XOAm0+36uqpfSTOw1vjjkK4VKvAULFlgzqOa6GRl1O7oQaBFw
2Bem0a76BhMoqx4wSLfM3EP/Vz47CEW9nM3G1IkoCUSZ/aUK49BDx0ZaPTpjH4u27E5oiCnrdjpn
MPaxbBoQsrAzAdCB4n9KJiHTF7rsGE8H05mSzayXIxfP2DzzfT++ZYOCAUCKOyLmKad396kplTGP
rfkQYnrli2awPchHxUWNhPZMyfjkB2nLVBsffComU5OTD2rBLzA7RTn08Di37TzUG9y5g9XX6+az
H2TSDS9kbcqzuZwTf9TAkKEsN/FUPUB4QSKJ6omwJvfOydV+/fWTPp448KNh3+KJQh9Cb3r8JCwY
G+YfNej7oO4U7JN9S83vq8ncL3FJZ17ex33IaFuFEAYNE4DvQ2kH2SWfrNUPuG/Znggnxc8nq7lW
VPC9oMPUfSqV8iVT5nMYyyc/EzoeHGrokQzWT1/oLJqeO3ykE98d2k9taKBXVJQ3otX6FS4845lK
/sn3oymBaMykFeB+sf358/u1KMi7Kpz0g5Ir6kppYnsbY9zga8Lqn7/+gKwI/mPH7R3m5rRBgEeL
p97pjF61ZNhMSWAfIie8bOuqcNYxkvSrrgSsQg9i2E8yIZoPmaxwHvFzgPM8qkPq+PNoFXtXC+CU
lxNNaE94eudxB8ImR88drGddWRYR93oleQWuDZ8bG4HGrjXURl3pBvdXP3GrCmw8zxGpk51SEWQq
IxK84nK0QCmKMVkbgraCQ9TQJ89Bzbu3x9R+gP7I2aVVrtcyaTx0XQxNcSJncqpoVaGki13V2uUD
UZAd3hnkRCJVqYeHasxKC4cZXryngUu1KxyatW8WamJ5YctJ/RYZ9cNoyrTxTK1LUJ3nIntNjJTI
ZAepAYEkHKXZqiRkrParmL8tlK24wK5Jb7wo6+KVXdlch3uluzfRGePI4U6DtjM4wp56GvU3xtHi
biT1ufcd0jyf8Td3Xe7vCtkxZL2oe6UuaaeiaAhohRWclHCAgZPfQO53/QhMS+XIIf0Mdy63YsoQ
m6SpqymQq59ao7wnsBVgzpzjasFwwvQSQ04VOmOZvuKOIX5QHQDgkIFhDZFl1k5NZ+q+Vllj6yH2
jqTnakn+D/wgsJgF9zT9cprFawEF9Kkh7xRRmxVrpLVycsIIaub2Gfh2hPkOdepRUWR42Ykw2zZT
2D22ijP/o9pibLZtVJAuGpH3DehmjLO1daB6Jn4GH0WurRZZ5nMxx3Vwa45kdXjAN6jfk8E6Z3/0
SS1BOwOfgjkt5/up77QK9lyhoJkPRdz6He5AO0w1nU0X6WIzsc88Blf4FSh/Zwe/dM341TElAJGm
Z+Qmf7y169gsMxkJ91BL+KaTQhRJo5/VRnysV4vcFeB1mYhCbTspy5UxB2IoO3GgPev2hmu1W20s
BcHGxOTmpnGuE/5YsHge/S8yz+UCZ5wcOGMZRHbsDOJQOfCWA1wqvKHVb1pEhptz9epDueJRjLsQ
PC1+daelWA0Qh8rGFoeYfKnLiATTtQqiuVLsjtFOrQssQdzwIcGO9rYzuuI3Tvv5ilRofZVYlTgn
SztmW/77PaH/uGxueDHIhY6/J5O+njZBE4dmtqYVSYAxpoDBtEcTgHevHtQbtj6ZuUZo7hurAuRk
dfvdHJ/DBD52FrwXeGY0MBCS4B0c/yFqIdIYO6nwZRQixdxoXtxg+uAMFvDJh+YM5tIDAwglxKkM
DJS6iUe7sw5aFKHv0bNo3U6atrWqTu6+/tKf/CC81rDZVRflxQfBX2BakyiD3j0kWU+QcFgQPxpB
Ov/6KSc6l/cPaC0wyhLwwXTzNH4vd7GpHlIUPYYWBZ7Sx+0lCYDthhI8rTWXwYVVRNp6DnFqasvZ
XFnRJM6MD094/+9/xMIYYU5Ft8tc7OTmltRNmuphE70E0QCXv7WL4IpbzpRv8tgocUzRl2OShArB
VKSvnmeEtNWeXeA8a65AIvL1S1mK0HFLsAhdkJ0g0NcWbdXxWqrTWgmDqETUaDez5qOvCuuNNpPa
s4pEEOvrKus7Zd/WoXsuxeLjoxnScZaTYrQI0k+l8aHmSEnOmXMQKlavMTMrH6q667dp/pq2+i9Z
GmL99a9dUJHjX4vRgLvYA6Cg4Cg4ud4loleseVGn13LSf2VQgRdlQ1sfIiMTMBiCetAZIbhd6Vtm
rKV+WcASO9PbflztyJfhLsJ8hcAIYfL4lVsl/kdxpyEPVoxoRchqu8fqwl19/VM/AW2OH3OCEM34
loPK8JjarZhUWTbJ6pSOS7vW1Dtb5NltKp3mOc/gwWqYwKwU+A5EZsfRTdVYCP8wZ7ud6sQ5cwU7
4a4uO4CTkaORobPGeXX6Efo2UGfsAsVBaFa54X+WXRsK05ccN62rzJrddYokCZ+pvPGLsM8AdGf5
j9BqiRY5wdg3HM+Z9X/2soC9lzoHy5MEjJOF0dRuQNa5XCQu+rhNkaRgZkifK7Ip8dtpYORSqMO2
c8ZfMIjd28oYrRV9IjVfGrpvOG3mda4z/nVh5P72PgXizHUpXsdLpQxCzWLCxBgIBx0PuDRf7KrG
M7viHd8/2RbcHJdmZXHyByM9fgxxfIMl4wodgciTJ1HP4rcWa9W0jmuVMOGCuGUf813O216f8ZQL
in6rKwkxm1WEt4ynGa175zLuvRewRexVW8WmpyZSidddIO0zaNNnf65hIRQi8xOHdOc05UCNCJQr
CJR+wZvQuZlnxnMCq6YbqjtOCjMEGd0W7UMbBfHenGgYIrK+95iLp15qGe2mrJVqq1homM2+wedx
jgcczSAqnNnon60qMGdcP5imEXOonLzXyQbqijTpHKppJp85yy3wUK2+MZDU/whlMLxFsjFeyzDr
Vq3a0bubrYQAitpx8cpArGuW4DjgRX9HVV/2IAUXIhVjK+Ausm6Ov7gxY35nJNI9dClSSrMYi1Vo
iMCvSjc6s4ZPxBr/Posm7h2pxTr+tJGIhV5HxKQGB0zlMOPSmpBpLy5G6Cisdd13OY6heUBu6zRv
29DMt30WhLfwBkYUy5az1XHM8okrF54yoBJsiyja56ARD3WvTV5GB/M81E63Nd1RgRGBnVkdOsna
tXvhh2GeHb4urB/LN6Oy92wgiO5MZ0/qajVEpYJ9SvqSQp7YYf/o7NWy/P71Qz42XwvRi15zCRqA
Wrr8//+AdQwcQKUYlfQlkhjVRWFukn+e9isMoqdzbfbHQxHyD2MRlgFFABLu8bO0BHd1UlHSl0qN
iBzvFW0lkqK5avKyWyvsjZ2gp7oqq6ZZCV0qezuQA5Bir3oR5WuNs5OFKZqqYstltSs7TMJ1q7vB
1mQ89hgq81kN/XLHOK5XXHU06GnkI+AZcGpqAnSbhRU+sS+0jRaE5yDOvuVS1hqZW8OIH2xs1rdw
K6oXs+coxjYtzS6GppUQZIwJp8jYqDaVLKOrMZiCJ3O0A1wvzSR/oI5IEFBzTg9DFLj3Y16l10JS
h7x5ArRYF1oVPSwGfUj301rArsX07ypxgxqLrrLD8yZs2/g7+GYeQb6MWSYdoLvKO7ZW2MJL3+Y/
sXfSIu+4bg/5Y2OQd405/KQ2vtXJPgM119BNsXlVAeNh6G4LNetflTosoNpkHdZfXy+2z14nLRj1
H9Lo0ogfL4DWNEnysuzkBVO9aOOaebOqQKV+jGlJRJOa/S0LfyHPkSiEGxTIy0IrP36eCDTmYYZI
XhZS9Uqvq3jl4IzkG0bjrrVJyu3Xv++Txp+R5jIARFlBBTplr5dS2HOlJh3OHa0GcDM57kvU29PT
MA5RvbYZ+F8j6Ef4m+OhBuVHifHuGYosEGfabfXjZiNtnIsbBC6YFkASx7+d/6LpdrUYXgBWmovC
UIyn0hndTTVWewvx0J7+w7xDNqB4pYNrcgR3O3bhryt901zMqhmulYmt5kp1pGcu2y2waLJOxvkf
bj35GfegD2UIgiPHA2wE7mbkjywr548y5EAsl1nS4YGQ0z3GwFs4vI75fzvi/2/7/j8Wou7/3WLt
f2a/8u9FzNnwb9rNYsq2/Iv/Gr+b/+GSilsaUz4q83vY63/jaf6DTQOTWLhkaC1xROff/NdrzeQf
AXLRxOo0sxpatP9ttWbY/yGIigkmgDojLlIN/sZp7fj2xmB78cGiOV8G6vRgp1zLGbC10gE3fCpo
aIcww5Z8kUWikKxiHBSaayRc8qcqi/bij3d092+d/zPXZGl6/0/1f38ybwXV55KKh3rx5AZtj22a
CCh3ftviAuLZwPM/aqsLbGy/KubT7mi53UXvdOmvNu/zc1mhJ9VkeT5zTnjoGMUgRYD+frwpOga7
bWUlpc/hXSrenGTcABy8MrBole4zhTz7ZWhTwTGazqofA+GW265VjDNl7Xhzvv8dDJfwwMb+CV3E
qfX+oJRZXU8CPlIym5eKnkbfDL0f930kOZe+fufHR8T7s2hh8S+ifeOwP9XdUZ2gBok2QbQTGMOT
E0zOykyDRFx3usY7H0pTnkFKPi4wxvoaXHe8tOhVP5xK5I92vZKkIGgZXupVK830gtPPJekoFnLb
yFipbuy5VX58/Vs/e68cg3xnTieq9UmJhktpT1qlpr4ogsa6sWQSJHtdiowWPmzP2cx8XM3Ql5hw
kc/DYmKUf7yaBmi0PQOIzE+zzLzEPOotMXr04jPNij6o6YZJMPKnbCyKM/vokxdMBWHnwiDgh54S
s6u+w9U41XM/lZZ5OSSYqYaDqqyyMHnDH9i9SJd19fW7XVqJ473LYB2feCZdi37TPtk7clZ6K9Pp
laCEKD9MtWSlJlSqM4/5+Am5zVE7mYzyj2ltj19qobdgXZXM/NGkPHjE4rVwUvr5bUbvfY40dcIN
WTYHr4/HAFQvEOZpQbCFmhY1Vrb4bRvJgRBki0QsVem3KnKldi0ZnqerLlsoC0mvLy5KXUdU3rRI
9etyCW/Mo2I8J6/++A5oM6iSGmGxHCDvl9M/zu7UUcKyC6bS76Nany4VwjP8onPT8RoHb/evaxEH
DtwJahGqIDhdxy98noCyZJhRE6vRvOxqKAhmqEeR1xpj9fq3a2g53KCNIbRiw5ymollUoIQ9Uvpj
3LtbPRlZQ3lVhefa4o87E+E4OmUX81sA0tNESiypJcFteL03YzFcJ5PItvM4mqtsrsmNskw3/Kng
K/CUM4A5hxF+rLdcx3jkoo1f6AonNYgrQ9hJLAz9CJOdH3Ufz5OHG1cMHw/HvfS6rzSOnr9+r5BN
YRtSFei8TzcN6QDhkoKIXkeb5Z2Ys+xA5T0nB/lQdXBBheTPSULZ0z4MvHs7mZOZXwxjUhV3jpEE
1wFev/s07gNfGk71qLJ5/w5zZItSW6EsMMVko/LUk0aWnK5B6INkCIvFvnsZ6KGzy3KiSNI2mp2d
yOYp3DLozsYlk5YFhZFp+IYouMBiapjdiyWLQN+lPVZxZ25fJygRfxsfepGSYcwK+/ZDP6OXqdtN
sI78meyuraMpybBNLDOMPFUbHM8u7OSyk0V0F+Sh60/JXFy0yRCyjef0V2wjmEAmYNblmit5fG5f
f9gEoKEOAhEuArw663TcN8h4hleXz9i0J85LA8H1n5khsYX+I4vv56QQyjU8PBYmfSJtoDo3XKCn
mcCMggbxxbTHYqf19mBjYDdoe9sOxnFNmpQdrtqMXB3SICpKcspYSK6bpB+gPLkjcl4+o0V+W1Wk
b2XDYvIHvO1m8FanGzdjkWuVXwmDBtAg3hSr7lAq1yN8/V9DrqKzbAMrSTZMnLNxU5GDF+DBSZbj
WsOafx9OBNYQ/creapQkTMAxJX+E23cPslHjOwWv3A3hfGnkKaPMftpEdfrKOOaZ78gcVqzBOwm8
WAzyjiuR6L1I6s6lFhp14Q3VQEfUzbmTviZWIm9iRZfn9Jen34WqTh8PfgeqiGvYqW2YzPAtzgc8
CsUNXpiwK/RsbaxK61xMKTeGkzMbPRX//cXQgskJqtZTfCiRfdO5TUQijRFb0XehCRd+mJzK1teA
h5DVNm3kDYUar2clqTpo0PpdEKO+DpRgaL22a/QrqCfmjVUA25Co6kZ3cztvsjRCIKIJj1kJlqME
uBg+Z1rwMKc5bEWdjReto3zuiMnJM8baOfmEAVESm7GL/2GOw1U9nwPY6QuSWEL3wDOrUr6P7bQr
ZZ18UxoChT2HFJDHGJc1uGwORkUQn5XWjyoNTd2kzsnKquv7pSTGG/yZMC4P7Oquxvl9uIqxxsNg
orSabdKRb+d1TkTtDxGj7KkH9ioqDLSlgW0Xs5/FKQBkMDr2/Vg15nWaReijhGJhVSeUZhW4oq62
Iq2sbRRNcsOItykx5VDnFz2MLyoDlsJ3PrrqGy3w9wqvkqzdCp3RAHqocWw2IMjDE/UEDdLct35b
wY3quym5V4dKX+Jhinlaq7UlrJ07O2Kv5KRmJibWuIEyVQ81Pi+Pmhblv4y2RzXrYj5Jrk1mtqpP
kJ7cBn1427tVrW+bDBNIT2lb93dTqXCkKyHMb8FQyMkv1RlVUKxLTAz0Vu8xP5b9nYJW5B6Vc3YB
9BFfFXVg7kWnbyzSVTaNLvVLXr5yU0xGA/wrEmhOfbtI1cyuWYNsGd1OUc1fUTD9I5Jo4irZj+63
hhX1EAmcE8q+r5E0xSN5N6Oqv3ZKre5G1yFxJgsOINjaXaOorUcm2JuahMU6iUk4Ia9HqCOMlmHa
uE3mKl7IVOoatXpymeem+VBBOiRYpg9h9Q6JnuKKj9JFTnbp+KWgNd0OTq+mN1lQ/bQj6xFBA8Ey
jTZO2wFWj04aSDajttfVQzWmRbhlZKNtqqRS7kkOC4GSTLkSIVa1YTz/bMaBfsxM4EUP8exVqd4/
2FnVrTF6rLeBmzPK5/pWbo0ycXy8ythNVC1MHdKeN5gIYa1bIbo9U8UuXxdBGgR+HDf2kxomT5FG
MPieS0t2kTYK7IwcxssWLNFM1nM3ZdgLobYDwzHx2C7CkGNEGJkvs7K/y2ehbDM5KpCEjfk67C25
55ptsbnj10GPCq9MmsdAz0jBykZQYn0TKfOhScxDws3R463igi2Ki0kGcj1yjnsjhQv7SJhCxDem
m6zuoaPOg2u+aYk71z7wspqtiGWXt1XZDgFmDSHpEake+6GJTXOcSciMqWzWgxEa9wMTmlutiUAQ
kPcHGsHngxk9F0jxL2w3fKzqrr5nZhm/RYOVXxD6cwWX7cmNzXBl5XijNub3Ss7fU7vJEq8t0uEf
up03YojmRdz2o5G18S2ZZpv1bBgXcmb8Owz5g3TDW4FD8qVCYAiWc/OtKe0Rx+n4VZ3fmiJ+dkL3
LRpRxMzOtJ+U8JoiFXp2j3dLB1d2VknItOqCUDzjNQzdATMC7VYVbeyjt9skxfys2530c0Vehpa8
LsKAjDOrfCb3QQdET3/3i6u4o726ZvVDieJnKC4mrCzIbXlfO34byu9M2PvES6vpJ/3dg9TnJ0dJ
lY1owT80TLk8s8KGqyywwUra8Arwe5tBghga9aEOQsePOHivylz3GhUJnjYg6GnKJFxFlnqbGRNf
iCAOH5+hK9rPzCMxCJinsrTVWE7iJu8w3UF0CI7NuJ8nKOZeortYaYugEbNzw4sKwVxGL2/wL048
uw5Gr9Mrm7uQvhNFKlDqJk9w9ba0OjMNglmvJfukx7zDIxXoUdPZQ05R3qZwQV1iQOiE419OFBkX
dG+ms2pqxpCoNc23lMYD+Wku5FuXmd03s1OLfcA+uzLKufKNIt2QIcifLoW7w5vyNm1V4Q9Ck4+G
aDoCkopnZcJ/xW6adeMul4ww7n3NrD1ZzRd0E9dzO6QI8oDrZpWs4NE11hDULwe1/Vakwb5tsmAb
y6IghqZfdwZgEVCf65um1FfE2UTraiAFKLOzZ6QpZe7DIOPD5PZTPc9iVbT9c9KpG2GG9xn9lwdK
Ib3MHO/TxPkZWtOAL3IcXhEw1K0rEf1stTBeDRoVsSjsybObMPcL0WIarKXhdVJVP7Wo2ddR6uxh
2JeezIrfjuiZUJR5/JvrYeQbxKCtnamMcIqbC9S1Zr5hXp49GmaXPc9BzUdZ0mSGCuEHlm7QN3s1
WpGQs5lTZUvXvK1G5nGsiV/YAM6sOkCNvp3i6zgvnIummh4i1dip4/CYF9VV11cPRSuTb8xt7hmU
mL6IbOKlK+enOmUhseiZfjEPjQaeNSVrK8bvV60bpLTIhaMuvpmpzg8NNE/FLCMGP3JrWZNvlPJa
J/+a9W48lymXCwfiCokyd0ka7WthXs1yuCfZkULXDzeakd6kdvVEcBAdJ6jFLh2H3+Xcke1bTVdR
qFI3iuJq0HrTG0OCRqBq/LZat5r4KJp+GesFQVTaeJmW6DLLXNN8LRuvnBa7w7wsPLoM+yJo5b1e
sPo3Ki/Sw+HWN/Lu1Q4HxmXS2AoKTo3uOkpvlHDMPSJpPXS+xbPb5T+52ZCg1LSjgDZaMgIE+GMt
zkbvhfZ0AxV/3zXuvNZ795UCbsJTnf8JhjhuPTXkENethD5FhFdqrCnXhiTdSMsgeTpzz3iLRQl0
kXtTmk1eFAelVwwBEYm4TK2ickL9HSSbwY3XtZJuSY3xdWPif9PFDylm535lvqs38u+jcG0fd843
JYYYDBrgbpye1BujiDzSwQnXGfTbgj7aRx31ZBX1lZUlgDJQQMg4rL7DubocQlfepow5d2ZoqKtE
JxhNTOJlqKz4Ossn2++r4AZvtWCtAjBkeXqhZE+BHe6CkTieoVobtXoZK9E1EbprxWk4jQvCZ8aA
JBmYTuWqC0goy+o3xvI/LTu+CJd3G1nzk6k0BboZw74YTeKzcMvhX8Am3jQa3NA0qhyvhsFaRXjq
jFmyMRvtzlFZZcpjbRoB7kLt1tLFIeDWNiIMVjXjjk5jo7jz4Bnox0E03rRs2LdxeTkrYtsoUAVF
TxxDa4pNmE4b9LJ3oMrPSh68JYWxMYmvAjmChxOvy9J+HM38dm5Rbs95+gpZa4VX+DPZYZRuTti2
xMCBeIpNpzUpGQjZHfhptpH4A621XGcmrmfW/6LuzHosNba0/V/6Hos5QOruC9jzznmoHG5QZlUW
MwEEQ8Cv72f7WGq7jr7jPpefZFsq51BsCCLWetc7gIEhzrIIUo7IQN/IplA3RXHRLfoqashByZxk
PoSkOUR54+wzb1rIheofu05te8Nod4iCIShPl4LHkEjPEMwLbV5hg/9gp+LGrYGbfG2cmYQWiOjL
4YSwtGJJuVkkq/RsuPnF0hYytDUYTY0dVvieg/ZskxItI0eBt9HhcrcsxXkNGkhLerqZGvldLJ4R
i7kormRARU41/RLU3Z0I5uZ2XP3sQKABb03A0V0TWmQb+cFZEuM5pyt5SoPw0x9b4CJxnMzuIfCN
Jy8x4kEBEGrf/ZmLYLqEEtK6CfFuhgURnH5bR7PoLDLd1uv8Eh1mcwhQYk9vwOsf4xCIKOlFu/Wb
4MmfLUKdLHsnMUTdY0FQnILaeSrT4BHupADW6O6Z39yLVMsbiLx9vMr13Z2NUz+Q9oKdRIbgVjzo
aqJuUEmCmKu9g+VZxSohF6nwxZEibb8UntqFuvcYekBLBzS/zZNJxEr63Y5xyz386s8Sl6doMbJb
2VbUW4OudBSo7qdrVfe1stj8wZEi02+/KdOu425pfxARcm+1oXtssfh+Nqyhjux58GJ4GEs8WtiJ
4ZF8Owhv2BjEmO68tMBuvVtgqwdZ91HU45VdtdfYLogT5KFk49D1YNYw52YEFlhes+5WEhOmt6Gp
/LipF/Y5yhHMYzHkDHOZbGrLbw4QEb8bQ6lPwxAOCIrz225IbokuPc3TSGIH+S77Vg6cOoswtoY7
4zXat0SFBaReypIkV9Ne+23h+Mmm6EsL4+76W0fIjQg02xk7S2R2JAnURnNVecUagXugTG6e8bb/
Wr0uuDNTlV2jcllOEp4clEwes5aWsa2wv7l20PCYlzT42d4zGDLeJviiMVk0+7AWvEEk1eybyrgr
gmYXqAV7heEbgYQqnpf0KES/ZzfbmEOItbJ2ruSg7uVoV5HddlfOmmxDMmbiciFOxmspckrC9cZQ
PJHt6ELw7+8603tdmvA2HJ3DiFzk2AfcJiMI9KYa522Rqmd3NZ6tvDPPXSDv5yBFVCsf6nHJSU3N
38yp2zsN793quVdTJXUslX3qvfC0YtkbdO21NnvaEjoYjuodiWXsUVJg79TvyQ3fgmMcoUxaHCyq
uQk8aZPMgfHcld1707abwmNeJ/fk4KTxJHQJYpIcw7beOfX8ra7qYJNW1lZbNLXYjdMpWz+HVl/e
3RYqCf62W1EJVB44kRIQhtDfpGeVE9FvFslxctMV8+zv0Bb0ZH16c/hMwzg8hmaSYexpGmWN+WOb
sasURUJYnmOZ6w1ZC0v5gKKNY3oZwkodPJLprjtllPfEW3Y/lZzY/IxeUTJ22N7f2FWP+7SVo3A5
JRrMJ06lZ/8AyfGg4dX6YJgILQeHeLO9pYX+1iZFe9vmgXlxiciNaodEw75LiPS58HWmxD/Cpa62
xFLhsc4rFXQbU83jth2tJzllo3U1egPB6u2Q3eH2iadjutyudvIUBgvewYH5qTUKzi74YL9r42L5
dPr1dkaOFeWdXZz8dCFhEg/QotqZpjm8aW4QK0yhvySXh443m+6xzB13AjzLUDQLRXadGOmTdq1o
bbhurauHhOa5Wsc7Ow3vAYKbeOlncuhDYhezCuhjkcW1rY0yidNEJZ9eVpS3WdFuJUYZMLhMwheL
YLN07ifqHrGFeTofK4bE7O2SAMM0WfGPMVi7kIw5ZUiOOK0IVraNr+UtOXfnaZxeShIoUPmY41Mv
7Ddi6b8JkQOELl220Wa9zxIFMEIe6qHQnkHzkVgEFRfrGdd4Sn6RvWSl1wFD9uTc1WwqUaW8b9US
VI91m77aNW8ui0R6UcmHcw00sqIanIjyr1ujRDaI6CbSWSGOdRnEwamfNwRRHYSajvDYHvLRuR1W
mW/gZSVn5uyfsizkntBS/ZhhjThhRz42HzRo6WfX9MFd1ZbdjvDG6iFtyXdaIQDly2B4DBXmB5DK
DfF/J0T36x025hJFYrrs5eizsRUWLVWRFVdmk3qPvOkfqtd3OWX9bUPahozISym3RaONZzpioNeE
Cc/jMvTrkfOxj+BrNk9tTbNXrbhgCTEuJ7GG5H40xgkR713qFC8uD+QsyVjZZiJcvxl+zYqgelNb
pQLzuZK09mNWZts5G+rnEBtiKvHae7RSTAh638rWiJHmUQ9duNGeP9+1iEm/k2jhf/cuhhJjhUAM
9dK3DueBc5bDOi5Sg4Lc08V1FSQTNQXj9IisX9yGNGIkwSh7xrNJt54XBbPCY8Nimq/090Koax4L
o7S5/2DEXW16r72fOzl/QEMdIUylu1oj1LJJQT4zJ2m2fddiZYPy/BjIqj7kU9IeZOtNz45eSEzt
Q//VtgZ721FNx9RU1i5YJupEWxc7E/XvPUBSEJvjiNpqKJLysaWT2BML8z2QpNAnBpSHwpBp5Ivy
mXTZTbmuYtvpNo27mtotJ01gU8lFFXt+ry8f096sjU1tI2XEQQ98ynEm89n1Ek4BG++hKA2LNyCR
BfjEN3XMON4627k29wSjgJZdrAyzYbwjURQczPOhtZVJsxmgKVZR1+tpN5mtOiytJza6nq2ezbwy
iCvxi5u+9ttTDs1zjmS24ErgE+qzBGn6KMzSu8bP5sqo7XpDWkD1hrYte2tU4WnSYOeFAZswP+ys
7Hd4rjtfWIVyR9DREQ+f5v1HgHe/vmVgXmVR0Svre3uBlGmMumKDsoOKhHcjJcbUzgoW3AKlNVoo
+qgL9dL6zq5dxwmkKBAD4a9KIwS8l2beNGE0uiy4w9L3QBIG8DTv7+yNcToU4Qch2NCf4nbNQkrr
IG2Tk4UXkzxOCQncwNGAuCdrsHL3axjmibdzwEAm8slw6d+J/OznVyfs2fStcnDSz9Bucn1lroOf
H1mDCq4V84Nvqh5+Hz/gTbkle7aBIIbPjRlzGjB0XCjvB4pq09p3XeJ4Rw4FX9Lr+Gn+aNau/5nW
qX/X0dmnB/H73KDvSlUcqUMXl8oBeuBoEj50X2GdQP5nOAkHjasq54Mc6uFF+hVRUw1K2PmgJzKj
sUjSjPNBPIiBOkEwXvo4W0bHyWJla1efZoTa9Y3TufquWsai3zmj6RyyafIxi/WgT8cjACPAdV8v
5mfd1ahrazOQX4NtKPcWurtbbwuvdj1mYp6Zbrp0Jm+v13LsDuDvRM/rzDeNLVPKGvp3YBpAOlMb
licnJ+NvWwCfbnrD3tBX763VuF9cDfQadJ81bmmOPe/DuX3Qczm/ygKcObS+G3MBIqhu+7LdQdX0
AYBbtpPQ6g4TWPL9Cq66CVRmnXnabxnlazaNX8FgrhCm5/UNo4kNbkEtwXPkAZUrIB2tFcDCdsHj
dzNoCPsLGlD2CXvOdi4JL/SU7302w0c2fYP5UKqsHe16gruFs5Zx2v/Iw+BADMm7lQ7+jfQnwudD
vUuntLvlR9xHsPHyyQlH75uJfOUwevoTJiNndLaKA0Zf85ZeibjsqrMxV+dao6LEFskNwSO3qndQ
ckXlFIbkzJiD9O+JcA3EpggRx6a691H6uxNJrU27aF4Rv6udq1GYzWfqzmmHY30+uadOzTWqb0za
inVnzXYxHwqV07m7XtkHGwJDaACkcOhDaBBHcgjtKtxLGSzuVd4Vi9x2LeEgEPxbXCScufPFuckN
BA2ysRtMY70sUDtnmrR5FrUyvNtknIjEttHdChS7cAmSZvXKa2tKTf88t6YjjzzefD1Yk21jyakH
rluIjs0ScgjjVmgb6QwNf7DLe0pjnT4NZJ47V6XGLn7nY0rmYFueM3IyTRkOG6cleJhKJbnq3TAZ
dpo06GyXeW5rsrsEaRDJHqupq9paF+exdObeOoeDp6qDmVfrfMAGg6xIpAGXbWIKirF+n3wf/Z6r
nKK+xlhTNBtzHlVbRE6bknsb+rVpXId+a+cHfnMCUkF88dkaAg/Ysu9uU7enlbJFuZw8WXPkuaW6
ZQ2vw66fnMHYOjAS5m8jTutbp9dtHoVGpg71Jd2zqsAx7kqz7Q8QxkhLX+dv3aCsgCR5FW76mTFl
SoF5s6ZNfmTo9jMU6wtHJt0Ulfa5Q0Z6y749nHPXv9jqVYc6C/09vIQLxWMGtHG8YV/bct1mayZj
hTV7bHUkaKLxno+ZMrKov0zZF80AK/b80fkxBgWhYWGWvCaNrfBwa93stVZ5Nu8UgUEN7TzC5ANY
M0Xk1A/LVdO30IN9fFAPnnK6cyUcEJ8Md8GbWi/6YCNkp7sKC49+o0m2iSwX/MTbhRIdo2v1dJmf
ECvMIaz7MmSZO0HzvTPKZTv23hWM9PJTp9ZybxA9cQ/1H0u+OSCSDj1QelxN83G0G8g9npnv4GH4
IDaVgJBdqSReulDtjHS0TzlbRHfSdF57e6y+qtQoNiV07Ue7R5wVg7y5fJJlnenz+veQh/aI3dLw
XubNvDGrUG0GwuHjCs65FZnS4J4ueUvZuoBjrb3pHlbl5CfiyDWqKne+E6y7OLSdF7fBlwWHjdH+
rIALmJAJJB2MMpbnkonqt6x05H1piVdnBsGZrTrYwvZO7pNkbFGBBMtd3ScmOwM2hcJu2uugJ8iy
l0NwW4bjnIDZ8ZzwVCkZQ6pyOvYhRhOBX4afEImxF5xmeWXNjbpxEnOMBFAkbbZnk+142e267BsZ
b85ZtONnX5IUD6fviN+jvlp05284MYabcBDOCR4RFsI87Q9BqGKysTp72ZZ9cwFDC2eSO8aGzrby
oOFvPEw5P0cD9+fYCJvO2iLmY4WVs798EMJQEH2eGDb9fZHfhUzoUOAvw+tcBRwTjnlv8JuuHWv1
b0eHERC1RbOeTEbE4QZz3/JmpgrZKaOZfrhep+6bNVN3GDacCpKWDGYmsziAHABPeb0DImQVnpvF
2Ok7b1m3BtGwBN3WkUtzo3BJOfSCgX8UwKJcY2R+5b4uzGrrw8hJL9aA2XuW+MHOQO+RRAMDbGat
LVojUiBhbLUaQDjDRBCzmvOaAQ4iLbPBQ2qbqLTWMw1MCFwXHkAWPo796GwWWJN7ho4hg7sssffE
odOXCwPzhHRu1t3qmt11Sizgp0C0dFOU09doNmFHP7QeaVfSGOtKLAec2jCPTS31sfNBzbwy9M5W
Dl6VrKa3d5HVGGS+J+69tsX81qrWDjfJ1C3X2BZ4D006U3Tg3bxd1ya4AaQJolImh8lbD/Ro+U6Z
Yxm1pn6A92E8LX4z3PdMvihac7lj6UOBCM1i12Hs9IJrP90ZaSrOMfVYhJHWUjwkOVP+QBbVMeyn
8NAWY3IYCwEKl5OxFJjyxNt6LJtsfYMxB3Kdgi+ahY98zCXwPqOip2tVRfk44iT6Ont2euOV+cSx
bGdgNb59ayNdKjHrozXET2I/ela+MSX8ASh3GTaAYU3bpuxDma/OPsnK8W5tx4oKo0pY+ln45RBT
8aMumy+CZAhU78bxYypscdNJt1NRixEQQNzI38PcjoG2jk3G3nEw22jeYfyeFqF2QWVNEQPsndsZ
B4w6p6PnpyuIKEFI9tzFjshb8jOXN2UXxRayyDMphd89rPzZR2qa2taNvMa8Ik6xI+5shROY2Abl
UOeXBeSfetgZ9aW0MYxq0yxNiwpK6auSjltFq84egLubszarh4mieQowtsGqgibCGBk5OlBrT1Kb
rFNvoRtOa8R5Z9V3+Y60rfQMl2PgQbAdhnPI2VuDU1XT+rias9yU7J/baU4xn5gVdCkzxOTCfcIk
4bOGE7bD/DzdMPTD0zS3ngerPACnFyfSdN9bZaltwL35MiRHUe7MuRv7zvK8Bi3C6jafoQXWal3q
KNdBdjLWOnxJ6qQGlBQLfrO5VbBNTrUqNkFCTzDOHGJR56FdrQw6Zokb9ROhk8PJHuflnHIyR302
locQxAygXatb1QWARqLqY0bB2TkoRRNnkDFvgqoFJwdaXjBG3oMb0n/QbGHk6cDuCyczLrq6fUKd
CiWJ/XTbVLW3kxyAO3e1i+1i1GLTgq9cp0i7d9Ksgf1yi+hLJcLz0PQcgF7qPZh4Hl6ty9g9ewn9
aQ0a+Upky3FZjJNcRiRWE5mCVyDVsTn077ja13fj6IW4Itf5ycZ6+ND1hnpOAtc6950ZXMm0634A
EJvn3OjSs2U1Ez6w+QgnuTBvYXEZyZatjMkCozAGOynmsUNRH1qMcqIwuJSLEh8urZ1yS0AoMZq2
4SFBKr3hbvQb4ybIGU2k9PRPrdEGdwms0m1lgXfZ6arXeFoq+WDa7UfgqOZKVZyEO4Sx8iBa6W9z
F53soJfhMxyY5FcQp8mZ9tmZa/vsa7qu6wUo+yGdM6a/a512VjwB556MCTjxUi0y5ZHTNumscpOY
Qu+BQyzsXyojyhI+QdNDsipm0MtdifHjydcajVS/LMGJMOL8MsiW7ws7jT7wVoePvSzRYhVtrTeZ
UGphWmnIw6JRstZoqLYLlLRDLZZhC/+Aty33+v4l6akugTWCsN9M5lSqCHTOPOvecE8pcAk2xGMn
nt3UNn+SBxMehp5ybFoy13xuPV/dz65rPDf5aF/3jehP67C+FF1QX2u6q3un8PpTnfjywagX1GGY
VThHX3RjD1Rur3U8MwDbOM1EP08UCj7NXrXF5DQxowmoXh4rv2GX96fUAqNO+8ndGEOKaMwfzDGW
Xtt8X5wmG7ehvSbPWTeUP50SExkxG5wFhD3hdjyYLBsVTgVLPpdmGLUyL56Q+npuBPPNDja57DzK
X0udB6XIKklXyrXKW+F50TLO0HqFtVPDKkARVsiaPihyuYzyzshoFJ4wHvYY+sB+Ax1xgtuuzUQB
SQYboG8uvAnqpsJPT0HTJDHNuO8c7AZ4wcQVDmfdTDLWcPXkySibWovME3dMv0w8r5l94rzatll5
sp3G+nTU3J2GcGV/8BzNpMJZr9qQOV9aTc21JDLwxV7Xz0yD33ge8+3SYx+b8/yqLIUmbMQsd6Il
YZLx36VBduUPN5iPg9kmURcW11KMbzmLHKBQYz+dy4wIy5xwkk7jzL5J2rauY5hVza0HKyrdQjRj
16PQPliJgUzPziG/jE7RxamdyL1FymUe+Ust+Uy+IaAZBW40+eI7CF2+67tmjwxv3mZjo66rYurj
vipNRlTIEKBd+xEJM6z/3gt32dLXR5t+IXZ08D0UKUQGCJP7urOGl8Kw0mOIblxtsCntD6Ntd7xA
kB3ocw2ceXV6x/2GKwTn7lzqQsMvneW0w+fI25XZAkC88pCMbGg3K5MK4xyaa/00SdrOjV/PgcUX
m+vVtda7IGwdkPclNdYT+ypzWMSwGcUTUBczUJeBT1Sz+IKtzofiqNKG8pyvmchDNYxNt+7MuBqh
odCLpIfJd5x+45nztE0hj+CALQ0slmf3YWaUuEMmwQxIuBCttPc+OagWOfwvqw9nnAPN1fC6NqRF
Wk5bUTgEDYJ5ZbSvzugxNG2lK157z4APKAgruR4SrzjPpuY6qPcS5lq0yvg4TRtjMu+422zOShY8
w0auxxxs9W/Y1vZFg/AnKQS0Spg4vvm7gJW2N/iF4i3lOLhTL/+gzK9Bv+h4rn3sjwDfIe64lAjs
WZeGcxDJcZmD4YOBvGDYOygcvYeQBvgwJ0nFitUNJFZ2Q30XMnWkGsOhu8Rr2xntTVsNmfFVDwsD
mHKU9R8WZv+Weu9J1vzzn5ef+Q4xos9Jnv/v//zLn67z771U8ufwL79r/yVvPuov9es3/eU3q//+
/cvpl9x8DB9/+cMW6sGw3I9f/fLwpWhzfr+KP77z//rFP+R4T0v79V//8V2OpGvw2yDiNH9W6l10
q/9vbd8++2j+Iuy7fPsfwr7fLJpapHs2cgn8di9Bcf8Q9hnObzaRsJcQNbg1iPguAbV/KPss6zdL
wFxnhIPKxHQu5ryKRZL913+4v9GmQgy3oH7+bjfwbyn73F/sPEFfGI3x74WYzpUi72Pp/kk6Algy
VVn4kbUS7lHWmu4SQTbD7NlycuMZopVxJcMqK6iu4G3EzYUiH2GR5qVkicv2WGd0bxuIedRTU67s
jwT1GK1JCHZwaqSq1LHrLiwoz8Eh4TapcUI7KWMNgUnqYtTEWA550ZxVoXV5taSQ+qKmK8vpnEw2
OB+FxbDJMwD6GLoqkz2nKQqT81GA7zipp2LN/xmeDCGse1O3ybDpRPh9aIMkvWKq6cpNKJ2x2Ikg
r98wYFcQGDFaHc52JtvysBat8j6qBVnLzQoTuD0EIeq3yE/buiUg1kGYUdjW9JPwAdFtaWQn8yiL
XDGXTTLdboSE7YXYZwqMg5+U3h5bhWraiLB3962YpnEbrCDdABZNr4DrcMrdelXV2lFrjXkHFDkR
OZ7PDh5tU+J9NRfjFs9raDCNyln82AmLbo6EuXrPgapdO1qV1Z6gAeDGQVhIKBlzdtrcToh/3pn3
18z8yE2Pg6Ajbj5h6hN56VI/cICiLsvBfTgcMrd8dgqr+HJBrOXGYMRx3eLZcC/ACGhLGAxVUY6X
b3+l19TodmmzJF9jl3RGXCnfeDZA3WEGVxd+NWYMxMIUNsDJPpOYocVmmDAB963S2jUJCMzWx7Tr
EyvVxMR3ohCPJpYhdN65nRibJNWNT/NkT/V2FbWgQV2I0LyYDQ4bz1WNG4Gk9J9Ai/TgK89liPFH
Kt+WVdbvrTA4rztnMI2oI4IBcp/WnAcmPq5RjfsSFKYmnHYN5OBjogvoQ07jubgQlYTVQtBYjVgj
kzIji5V1niF7MqeHepkdy9bNHYqwkUstDMXdszLDsCM0QROpCsD2Rryi7meEGIzw3NeQMJwLG+sI
p0l8TXiwrPHi2cOnnyzNa+/4SMQMwMF6M5tQFLY66+Zzq1YJVi4LZztQqN0TKoXHvbF4+dfot/6N
A7mp2paU521s165eoT8FhBe7MP9+GIPIFgp2YTNYQ+VSxo4zi2eRuCUsQqIoMkzEg0GePRi4L5Un
qhvpOquMBsvVTdynDQgAUxvGXb3ypijPfNnunTE5+5OnPp0Z28A4Ld3kFe0EsDohdssa6aJFBTJD
9v9pmgpn38DMxAgS76IbZ15hQ0+lLMj2s5lfkPVLeZ0DEGhY+PQL8VRyzsVTotI2whAq/dkTslTF
6WQz8BjXmgeam6q7ShJvNfepE67Zcc6hi8UK2j6PBGbtsgmhpfG69VP/uF6OWAAZiotdMrlmHnWD
P5Rb6rdkAcjPf9D7+3XUu+UsdzBxAkSYPT1t35EREc1TYpwsd25+JilzmdgoG/sHQfTAEnkm5p8M
puef8Aih0Gclre6G8Kokj8cmsF5JIBKv3nhhe0NDCch27ydvOxN29+56hbwjkgNqxTpbxc88K+x8
l6x2+LH45NZEoqaGByh3w2s/TdIvR7mtfkjI1WojnyVZxYbjkcHXmeu6HVNtROjPPHW0y7E89jU8
yyGavdB4Xw3PuIc2HEJEwRz/laEQ5Q2USmjDjcvurdYE237E27NDZxDCbatCresDwh2/f0DY6y9v
1UQsN6YEJixGI0xyPCMFoZuelNAy5CrFi0jsoLpxxGgKBApJ8LNUF95IMw4ebNBhda6tEuxjH5R5
+GnZM9yYFGM1KJv93N9CO4JW1WO+tkuytoSaMsFrYDlm7GkNf1mUrxhdc64Yw12wJrC+hbeiwr1k
w8CWGfUCdO+VAYqffmrnjWL69uRJOGzxNHTpLTPfOaBUTvqHBjcnAaG989Zt0RFQEKNxc+9bZujw
WnMcxpmtrl0QQbNqxAZGBzEiZFzbvC+zTb2PK8rwVASiDC9679Jl1mSlQGj0FZfnLq9GnzxrllIN
xVDhW4NDgwcV15NFubDh9iWSGTaadYcF7QIDxGdTY84lUrxUF/JjNyE+eLzRDpACNBiSgF/twOjY
JQV+q8gWyjk7pqzP+ahgZPO6kbJAdHEnfJj0iCi+dcCr7XYsZrs8z+4yvQhbO8yMJ7MKdqVlZVVE
uE3xnQDGVFrwL3ndrqZEK+ubLms6XF3T5sDxz5z1vu2TggkLB0y3qfJpeFmLRc/7OpQrsxwIZwbt
gzEnkEzNdLoioYxt2XHS7L2oLzqZymrt+3SYl586KHHzwgS88yGdr139nhaVfbCsHlCmsVDQvmou
y3mqLGMtWRWmR2y3p8eFOMnA+eoucKuYPX+fo8e+91exurADvFFteNeu6pdmcFwsKrBre1JiYVNx
WBI58yKLghlrUwQMDCaTMALG0z+TyuHSXVwzkOg4F4rdSIEVHgNVXLj3TZK9SDOtPlUGpazKjHcR
LM1dP0D4O3SkxD8mWYfBpNFaly0vCZpXJqR6lfEypTh8b6xEjfPPwl6Xt9DpvB91Chd4P3euf5V6
GJVEdRPmDX9pn1j/kBP+W9X4/63Uvm2/mseh//oarj/a/w/q7Ytty7+ot3v51VQfzY9f7DT4oX9U
3QYFNKl2eBgEGMFc5Mr/W3YL+zdBPY6ZApkKF88T9KF/lN2B8xtDC2FSBZue77smX/qj7PbC30Rg
IY67hOXgKfhvVd10A39qB3EjFBC5aQdcYjTx7fjVXZRUgQV4vpivOz12dG1joNFZuMOYs4B5Sx0j
uFrqXIIdVGoOEggKjt99S4Kpbv/OYO2vir/LtQjcaQjZtBDOXlSpf63/8a0pFOma1nVnp/BotpVj
ghX3Qz4bz0MtWv/age6O5GAeCjFWewr0qXhBrxM8NQTeDxG89VIejSA0ln045U5wz9AmX49/esB3
/+iV/2wE8k+3LEAs619MKRCVECz3S5vCQBonKs+prg3brOB8haOhr3XYOPMLlKZ8YdqVp8V+7m26
/on4uX6jVB/Il3//MlBr8+TwAuGG/XK3nAX7UB1U1XWdMjT87BmVZzvbqYuSatWHPjnOg/b7TY/6
MTwX5lQNp3TQMvj819fxizEJelgsWaABkd+EIwjX8sv9SIqhQPo8h6e6DJLMOvkSdzdK0rEOzTPF
2Wo/DWgU6WOwDbGpgLOyPRa2D/8vaczl7/xyL14O/wtw/H45AeuI4SwuYEwIeN3+3EVS8qXJXDji
1Na2aO4Z7WVLJKf6cvZLHVLC71LSw1JIXwRrQ2L1JtdQE+bWuSzvpSqc5fCv79DlBvz5irB/5inh
Z3uxDoRx/4v7BJ1TPuvEEcfRB8BeNmDqaASKAdM5DGzSQhAYaFbVouwYTkdd/PQGhON/5/jxu7ne
Xy4DNN6C4QRf6HfPhF8WzOAYa08zvx6TJcya5B0mp8r7K89UIcElWWIwX45s5GZlfoOqa5UJRuBh
m1Fv+KIdkqgc5674abraM+MGXmaxxLNhSGnT56SI6LbwNBcmI4Mw/I+M3FTo+5fUiyWaBtGVjCOc
6fIZqTbKD0pj/oscJx3+Tuv/64okvtKxPPeS0uKBcuAu8NclYHhFWOMinOySECJPR21bTYs8Op4q
uUrY6JRk8Zp20+Vr1VRBwcdjmTH+zs37EMWY3fcDH/jfWgYOKAr7v42vgmCL40z461W1npMDWNvI
podiwGDFHrr2ZFhrCkCepf6Nznh7aS/BaMkoGZv0796Mv1pzeFwAqIqJ/YFt2VTRvyqqvTmZheT8
2VkGoO21DtbKjmocyH649mxW15hqquGup+dE8Fzq4VuWli3heyQxeseBaIf5KlV1joklGx+cisrU
69tKvODfeRP81YaCjYSTEKeNS14Aprm/m0n9+RUWQaWkSpZhl7YGo3CSEJm4whxQ6hr/uuqxEe30
d2bQ/7RoiDuHl2dx7ghWzj9FWgwVXjtizsbdKFczuJnMNfefk6KEeQQxdV533ACZPqLLdbuD6OEc
Xnc9kEA02FiD2H+zWH5xbLvcA7ZTbOpQxBAa4opfrCMSCFXl7FRqt+KhdxvIcbK2o4XW4bjW2uLw
09CrfeKQe1g4jLX8sBjvGfgpPyY3aX2b6zLxv0LUate2Mitj68LnK2PbL53/oe48tutG0mz9Kr3u
HLngzeBODnBwDJ1IiqSkCRbl4G0E7NPfL0Rm3xSrSqrs1YPuSamYEnlAIBDm//f+Nq7IuaN7MSFf
wMGf5lL7e2uTuniCfH2TQy87F3gBPw91dNP2HLRiiEtSfafbcl4KLwnJa8NYui3SfNxWF+Hm1G15
+32mHK06gr7z7dcv3I836i8znroM3n5GPDgaIIM/iK5/KSja0tahykKWzhczP2PxNW7H2TL9sEin
PqURnM6egcLIcCAA0ytILxwqGUOEFQkaYN1rif0dWb6gM/2bK3v7KnJlMCR1dn06vE3LejMXZIE9
FiY6rzgznWk8d2KevTCt+mKMSHzssBRwzrQO6gCB6SDJiDyUDrLCuCrsyntv222yQPtJ1+6+aqsS
sTzA1fKGkV2L86+v9ce1vLmLTFgqdRtsCvi3N9c6coBfPemPMWkX9YP0Ro/4wYpSB94j0ZXn2jDG
CL+ji2lxS3ACEg1jpEezG3vjyVutWgIRhfcksnqe41WQMurNxrjs04SUZiyI0JEo42jihAXUey5X
N19QCHTT3ezpfbDvseyrg/fknvO8gdiIGXTRiis4aalAcL6k/b2HmIlGF3zkOfaalu8yCmuTVMr/
c2v/T3Z+ati+uRNgf2GjevwPL+WbnU7K/mVAtCjiBcVffquLai6QmXOyf2fx8PpTvjn5padr9cN/
4YN9hxMCxDV2W5wu/johSr9NSYiyxlg2nMXJGhD9AWximsV63fTj2c51pNyVMKT8DcLmzWZXvUK+
x8ZBp8Tv2MCmfv5kqKEyMTdmRcLcneW+LhzvCStY/W2roTp99FbVCIQZVBpRzVJMjREOwO8Co//J
fQfHBhXJBWCqc5D6+SLwsSAf92cZV7nei7inVI/QyzHwN3cOXO7bjhzDqLTKNH051tIhojfz7z1x
WhvMYmoryb1/s5Mw0NTPqHtlbFjG6MZkV9XJd2zmdpiL2U2pXfqGaPcdrfvfbBqNnxt1PxYADnjI
ZRxWQFA4bxaAtixHsBfoCT0H1xX4EoHFuGyN4Dx0I5FliJ+NaDMBgMWp4SVkPSFgbVCElIm4aHWd
m/O3ByFNGRXSCE2ZLe2bp1CItqNGOAvmAehhlyV92G9ESwWXNGa07tuEUv68+Us2/mayfLN9Zghy
QiU9yDQIOIQj+eZGbF2DZJWed+zYaICild76+6Ezxfu56zX0JXOPOGxIkZ1CSHG132Fj34CS1IPA
VaAoSbwAJvvJN299ji9nMLdOxOUqKzoYUEOm/VR6uRfZBYJtA+IBNojC7Jw17H1Hu6GOW160s9zm
s8U8dDPJDr0tFc0Bw9QqyPH9u09G3R6o/ijNff54c4Xj4I/YvjKuMMcRFJWl668fNsAVpyDAX/WB
3EsL2K0/Db95NP/s3nBUN3SmRErp/xChYdfU2gNIgXGHgvv9mMpsjQpepkSldFEcRMO6PAGaoqPk
FZV7MQZuc+kaqXmr1+4GyX01Wie7VIlAz+Y4Jf5vFq9/sqsDU6QwUjr7Xc6nbxavLpu2zZ4JSZFg
q75AFMFl66xNOe9Xs9YJgKJB8DHnwd9Zq1GcqtRvptAyFAjo18/oHydSJhJizAw6nFzO21XUlOXU
od4Y4jRACMtYJtN1wJNvaqfGbNERrrOjL/TmCgGTF/VGti9sPbXufn0Zb2IQfoxmqryGOoeq0fJ2
WiHKYHV6kEDx6LZbHfUlTuN9MVVJsZuJIfQjjMDT57bHo7/T9Cn5SG62lsRrVTVX5eJtxYEx3zzM
teGNv5vy1MP4eX2lv+CCDQQXSwLx22vLWrgitbORBEKX2tpnSMwvNX0drntdT5HROPXDKIvmAXkC
YYWOJgdzlxZOczDauf425P36u4ziH2m+P10SB6YADqjFThxu5NvJZ9GntlsmbheeMAuvuGiHhyQQ
dhU5xI3BqVmwBo2Vm3/252q5SjYXWBeUT47vaGULny2c5PZNTM592C5ezgmvKda9BHKNHxv/SzyO
JgGPv3nM/7B6sFBC2VRP2qWT/LY6ZK4bsDbNrWISIzqriLyaAMKH0RjRKjKXrt6dXJYOUolF7M3z
MBd+9q6xumX46JSY5HdmDTFy3v3tq2IfDofb0VV9z3pbOrPhd2iWWyu1L2wBbbeIauScTciGn9+Y
SeW753FEd8rqvrIvfKzazZvutnlMXGfv1e1W4MKw8Q3e//rCfgT7/fSYKaiy0urM72RxBG9LNI2b
bZNn68ne0VCcEy7HiY7Kp5VOJWD3xZvQvLTmmqHXn7ylLp8bHaltv1tT2PPx2Dn8p0InsP65KPXy
mu9bnGNnSEdeojyd7fMKdx8DfaKhfTragSj0r66L9dna9QKXeL3/9S/0Dzsm37CoMbBgkrcHROzN
irBuQU7xFvns5vPj4zYf9fZCk0CaUPjPQ95i26QBEY7eBmLo159NEPDP77HNPYTbZjP2DIYeq/fP
+7XEHBaLyQT3YdcvRXCzlGLjZgW4ufij4IxFUhgUnHlaPuXWZHvTqWQ56PFKg/a7cfvZlR/nHzUj
ReMovmf2NDNOQEioIhlwnnbxwTEsqV4c9U6my3gA7Dpq3dGkOb09Ls3SFt8tlHbV+1QnU+ljQfOK
n0CV1L1Hhe/CuVo0vV/90Kg5iiX3Nfl0qDD1Du3/o4XqdEGtUVbIofZiA7Qf7OuiHWiDuqXkx4al
PRSaDHMvQJy7n+tW76GlV2OPy0lH1c+3r+tQUtxivlQfTf845ysfRJnwIwgoajDh7BnHYJ8HlRo6
hNVSn+qISeQfLnC8KBZaiOqIn0gLrWOwUMHHuHxX44Salwh/0rR+GmuxyiejTVd4Q7ZLcYlJHHwF
PwpjE97AQwKyrlhQBgRmjTW5amw7xETQ82vUfYO4lFgxDW8gov6EOxeNU6D+ritd4V6TQAwaLBo5
3hnO0a/rQOALsJFiprHHzV6qGw392GzdaoGFRPVQ9BI5zqlz7SQp4MvYTueo55NzsruY4fg1A0o3
NDzt9evVkvdCSyDetgUnfgz5z3EypD+C1LNwI3h+e0xWSi0e0WaZgTayaBzB25kMLXrkM8OomtsL
fRHUGB06/EILE8fkaBqngDPTkaCMETgPx1Ur4NZjZdS55zpJJNxYfIwb8O4F33IVTpksNtAN8Jaf
cT52xfcgBXM9Y2d9effbOeOhlxDAuSVJ06sX+PUr4gsnbpCXr+BIoNH1QftopjBv7nxhVdvj1NHG
vQ7cJP3u0hoQD5WPjPQZVoi+XHbGUo/4Jwby4/WoN7YMzk4+BxnPciw19aFLpiJLobM13rPdO712
a5CxyK+19Kt6WsNYMpMbVaM7D65J4TXuiBOYo7HBpPnomlXBJVcvV57Z1G+f8XUgi90NRcmW47Yz
Z60MDlIDZ0cs4rghuIswlfq8FbLV1Txty5TCESTDtHevAwJsAusEkk5VTMs5BTZ91u0GN9CV2QZI
IxLUzUiga9IN2otVotlFh5kAUn83OQQuNvs816WPdjaYtuWyn4iSRZPZMlcUUU+Xdzqkg2MxK0CF
INss9BtWlvfzWg/tI8Jeuq25bJmBdiKH3kFP2Nxa69PWklEuw4J3iU3v0rpbuaHInnDW4o9o+R1j
r89bXi2d0xccJzBfzPGN05fbIwEUDfd63vA1PiKjU//M7hk8VGpspzU68Ds5CgfSuni1OmKk8rSz
9jkCDxckphe0+R3BQGoJyQF628ciSSWDzXNKeCIHJdrlj3JaGm6n0IKy+P7ylllyUt9kc3jmvTWR
70z5/YYPRQtQjjZd+TzWRcZ1Olm+8q4wxaiHntvJoKa1dmCsFkNhFR8MLRl6QIy2PX2amPoQt2Zz
WwXHAmVsctdMZk3JsGTFmyGc4Zf+pi9ToSBjaareiwUcbPGdfjEk+11eSncyw66e1Go3p77mh2NB
DfE26Ishf+zMEUATgKzc9AE7UmFccea3a3HPDDgFd8ZqQbSkmmxtBZo+trvtJWL7VfSwaH48J+iz
tGOQO086UztONBb8l184z0qEdTsnN+bgalxlT/+vsrvxiyeXdHwCspl7BjLsmcagqNYGn6Lft93W
7I0Z4djeThlDX9vB6LUrYxiasolpG/rDrRRBVRzdTqHiUESPiHnFuGkXpRzTKYv8Crf0cUppm10P
lF3pZSVJCVloIKQDHJbT5Un6aKeDyQUnRU2h9vWVsBKHB/Xa0+D+NSZa4cZMl4d881o0P1s24BCI
TBgXPOxZjtt60Qe95IukxYNVYj3z1FLpT76xXkgvH8pnK2CztEZLM/bOKS2Fs05xkmh1cCd7W/Ct
tF4WnilVetXXAHRVckNrR6JqD0HgwMlhYsFdTinZ69tLa0QXdsmAbfrTgPoeropRUbkRDBPfP3uB
5vNC23NB1xdIUK7muE7g0a6xTAl2Z1ET2KKiivqysLG5cJbpkHWWQP8tncHI3lX9ksyft02o9fp1
r2QbiZquX9fysirIYN812qzeo2xdLX4+777qEL0uvwUBgVzC6yJhJk7KqzkYttouvWy8HOmq9Wpq
rJ5v86SrJvF6bNU7oQNAZC0uemDa676ZhVo/G0RVPK5KkiHArbIRIfFKvax6Ld69ZAzp7yJc/7NX
52qZmjc9dxkCtIrwPr1Q565vy855aRJVzfzjJ0tTvVFBi6xPVStX1XhqfF/jXhaVziZG1jMgpshp
Kp4Tdo+CV9Zxs0ykd6uebNXwUGhoGt2QAKa2B4XTlhiDB1vMvJW9r6XMtvbLvpT++MIvPKRz0KyR
4B30rXOR8HV7IRHgM0Esmk2M/MmjZcAaokuHpleoI3NjKBkvS1/p1WrcsK9Rr17e2K627MEd/2jl
vXyCV+qN7UQkE+C232NhUQso2qIS9l5gAZzgZOi2anlCTOv28qE0B62rHodhVJMVyi1NLz5BCFV3
vd88FNxdOC5V0sI9drYVy/T1WJv+wNw4STXMrdZQy7JoFuo6cWs1ZAJcr1Np8ND1MlC/BTvqihvZ
MaTtY6fjmjfemX1VD8Xz1vTWYNykjYO47qLNJ0fXjB3OLX56gzBdZ++X73I84+pONZmnPh/ODO3Q
XHMF1IXXbYGB51R+7sTqjw8rMFxeRjvJpCpUgx0D+IewnbuMJC9XF93Zak+IO0QtPW5mW/RQ8yJj
2c9HaArDUa4YZK3T694jN4eWf9+j8+OXxEXNjvh+Hnp3uht8YsSsM3kTTYJND1iJDJOhHrleZxxb
XiLUBNrC1orAJmG6dNSZMFobsbRpBWpUOHqjmpc5WCEu7fVHeDWb3RYcomy5NMcSkn+5ZqLmFdGI
++HHGG1ue37U4h4Zpqv2ZTw3AvYt4zkAB8O69CIIgXbkcllWbbEPsFBoqY9DDcGPLCl90C6BC94U
3weRodqO2OGnm6dGiPo10TFJsUVzMeJgraoUr/eA+rbU671maV56zb6/zR+9SRuaDxjD/f6bF/B5
4Wg0ui0PgSe65oPdVTp9/b4ofSwIuo4AcToaS1fxG9eghZW+kp1nVNDqKZ+KTO8HY7fU+YbGJesp
c8KaEyIYFUd7W59g+1h1E41Dtg0Trq/SZBs29TwZ6yqTGFQEyk2nzTE3AB5FSM2A9rPqYUlXkz9q
4BS9G65oZ8Yl8krSBwOkuWCbMO7QZAp2K4KRtY/AHfrjO36uQ+kCRIKJsEhmkxzCHvw9kEbuTekZ
l3LCyNrd+Yhy9CoO9Gpy5I0dEJ0J73ICP8Rkl6fOrWFQsJLHMhDq8/XU9ZdirzSGfGWjgwMrXa5l
rcFFMsf6poP/q/vHpZe+2M4+PrTGoh+/ZZax38SAzTrs7Q1/Z0xvMFlZI5uiLY6LwIvM/rlvUCaA
FFg2g+5PDZ5XG64GGPFMfDPDW814BULNu+Rl1/w6ZQM9DZDFsLdBCYl131VzPO0cGMh76Rdr8SxE
h493VyeiT4295DhU3xf12oFJdDDUObgbhRM8wYBFdr6bx8qDmzwGm1GvV9B88e06mqdXZKFpnQMi
xUckK/0nfzMYN26eQB2gsW7kzpXpwEbQQH4M6thmvSxy6L/V62gW68qvYL38k0ZPbb/ciXrTZBXR
ilWHMg4gginj5WzqDI36WbbQUT0MjcPbi6bTIsUgSRYCHxm0yI13DBQ2k9uP40kRFD/WhYrvuRgh
b6vPWymLQK+11EnXtFO1ertMa2MeBSsurgXPpJ0U+fXrdIEIo2FFGLtOzfps/JIBCHBLFxOFPEku
pszvOCcmk7FzSxvxaFgauTqvDN6kpvYVCBl/FMDpWYA9P+VNZb7ymNkzTM+J/JSsrks2pNuWP/ak
Sa1uy6teQndbjlkEGagJz59HjzVDTDq/YdCNE/cUZIASi8DB7ZopLkcbE+rRdTvizw4BqrJl3+Iv
728tafUmz3rktjFrMGocPSlN1lWjW+hUvy7jDSh75sjVcX/cl5djjCZEavSwiF3RRIPwSbWnQySZ
2Uh0ZZSFuN83vstqEXEdzZdpOWffygHpZeMs04CSzaBZSpDTBLqaz+qXKU9m6JGnw+viClAt54GU
Pm5o7CBpTUUFlbq/MYa7l51PLhM15xGyrrYKeMrUpCpftutpUqvjYEu3Rh0oVjy29OstVWowlkWt
dP6YjywQvjDURkvvQQm2+yrXguxi7lbiYD+tWrDM28HhBi9zxAjxg3vd7mWbRo0X6Om3MRUyuUeH
3mMiycEs4JstyG6ddgHjp8azkPX2GqaUKIzhSImu9L9RJtDfo2Dvl0/ZbCkdVJbyGA92PeXdyZzS
ZAUxV9ZzuLmbtR3STkJ3Zmu1YfYVbeAs+Xml/NjnERAUggsh32v6RxKkjWZvTpmZaxSXgzkVO2i2
AiJsP2MDu8triKYYXysr94/UvbWchWxb13Iv28V+NgDtmieNzNnicyFNcKw2au9DY0HYas6y2ib3
tMlJg+ZLRy65mdJcvZcCIxo3Hds8x2tF1cXS6gqfRG8byYrLmaUqO3BOLTMWoad1pzcIfSVren6l
jmbJQTcW2TTUyLhzbB49lzavRb/RqC4dgPXb59cT1+sum22A2vW8FAleziualagF1x4zTpVpgI/0
AjRJqTX4ckYEdLD/G49BKV4O6im/L2jYH+N/edlDmS9v1bJuymJH9YjhkSO+LJ9fjtxlsqmt5us+
9/WV8JxJbat7vVa7cM2Svf6RskH3uZ/WHD7baqvnHm8WPvg1dLyxxu9jogWamLRNnxEWZXJ63Y6o
rXWOF50rE+U2FJeSEllx05oEEHQ7CBBtffamzS2hGqWLmjKo6apzkMYBgY8PMA3w8pfActVhJgGO
8L3rS6NnCzoaQYk4EucgPx3lQsI7Q/yKkX5nXqqYurZuNUhh7pd8QdjeLnP1nlfKzUgHRaauQ6wh
uUCeEnut52seYDdfpyVAYReHhrXhuZFuv+l71JeL+EYkyyi+sZcYi8+Z3/fFY14EOsNQDKssPkss
q3DDpYe2p2S9cAdQbOOmq/NUvs5K97Q1WwNXYK5V+Wtp2s79ViAhyYtDIuqJf2evupoEiQBR83fb
TdCY2OSq4pFHL7+FPtygcMSAonXqdjRYo5hIB3YM7I3wJvHFJPzBBeuYqJVgMcyGR/U6h/HG+ZQn
MjFZ7HByQ3nU19JJcLIbzqBV9TsVzckDc1/WoVEH0VGF1ct2ftAtddpIVk9NX4FBXsCjo5m8FBGo
odrGTPy6SKuiE7e9LdUYKA2HMog7myPhE6ujI12kaOp35iWuCDX4oHxC72R2ZkcN0wJoHIO0dzsh
+DA6e20fLp41jeRbOEvCwFxexYMUgSuww5jQGTztZlQBCK8xKDsgKy81gFpvqJgYRsAhWusX3p+k
AeyOH8vAdHHy5TTpT1uXU3FHaIkdCdCFyW3zK/ZY7/E5jdP71zVVb7ofxdMZoee6T7ykWz8nNvb/
cW8h5lI3LQWT0MUzfRF+bbbc6jbhosNMRmWZtxyaV7qKLmQJVKsmLvVVsmpaNsXg0NNMaO88lcEQ
cieIqxwB7QdWogm+YWy2+eK1DEAzVu00KECUTA7Day2POiw7B4ljiknk9bCYYkLiSFGPcOKQlTSz
vzhR3k8LA1gCnFsPXm+B29gjskyYTgbhgL/eIYKhInbMzW7muRgAnOArUBr1UxPIV6H+wCPCNVHM
6x27YQxlNY9uQMDBr5Bqrtrg13nDc89bS32hZY3DESD38qmWfbi+VGrycvKsS+57211Xknrfty2v
YG+xYC/btZ2ZM3lUFmnki/n0o6Pwt8wF/4bV91+ZeP89P/D/QKuvSkT/T32S8hy/OoSVVfn//p/D
gNX3KxKmv6R48g2vtgPX+MOi7+MjEXcdlcxJs/XV7ctfIYij/Ys4zqMv4tEd+tPta/7hmARNw/Gj
RefbHo2lV9sBPoaAeRA7GdJadPq69XdyPN8I4BzU2ZZLE9fDCEbc4lsb+krXvuk8Cr1WQZSksHt3
rxmTODqL9H7Tef8hf/hLc+/HZ3G5Srthq2jTNxomA1CaQaYNRWX8aVcVu1S6XzauJ7F+otqBOYrM
nD1o1Xid0+4dhCGECyxQkb8uYNTBToel7A/zuGUXZtnYe15QEcMfGA/0fWLykIqoA9uyW8HoRI2P
wxDRgU02UsdOHjVfWGFdumogvt7+5YH/E3mSauO9+c2Q4jjoG+hRk0unRAd/ETh6TeoGZcLHb5pR
xZJKIbtK9EimM3Cu0EjwqVBckDMDTebXn/ymxafuKZ/sY09hiFHIVn//l092l22SQdIUEXsPTMQT
h+dNGbZ//Snmmz6m+hiHgwvBbcRuoZhkfP/1Y9o5AJ8TBFg+6BjgZXD0bl+OSIz0oPGSXT1Q3TYL
X7mnjDT5Qlkv/bh221M/F3D7jVJz78G2nb21NA+gMyRFp6q1vmezn98uwUZNiBLMgAF3alPlnB6L
i8U3ik9QKr3I9HzW8Bpg6YXVl9BgZ2f5L8xs/6Ztavo2wKv59h+4psR/xGPz9VlCBvjfYKBiVP5i
FhufJXHE1c/zGN/yOo/5/h+qkc0o0xWbQFdBxa/zWGD+wdTh6vQoHPQEzEz/fx7z/iANTncC3EQO
Ohc1J/w5j1mYrtCRoWeEYoQs6G/5p1Ds/vwOEvGHKJbzKddGiiEy45+HaInQmgpkUx5sNq77pjP6
XevIEnSdhL3Hci0Nh7DTIv3uF0bzXvcGLeYAc7sk3hELBeM3Q1uGAzrFvGqup8QpU1y13gzlXnhg
rLEuU9VkI58CBW8N67NJSGu02l23G9f5EwAA6nNUJvGtjpd+bmOW1TwntC39tvSnDw2kMgqx87PR
zfTayon99kKkfL+Cp0HE8N1hb7hP2Wfv2DuEm9eVhwmWSeNpIMZINSdNc1wJyfNhZPPqmc1OWCh1
oaNn3RGyaRrLWX+fQo7eWbkHeDjz/ScZ9Lok0xVD1KEaCmISPKP8sspOXq40hWL+GmH6tKz4YGkA
7SxRVMckt5SxEngt7kbkfGOOE6Uzrhfu5RUCnAZ/Rneeei8/WD6FRSofoUv1koS1uRMXo6PlHoES
fXvIrMH51Cfg7wZd6leFMVx3hfGgJ8D6KV4DrWy09Dv9Iap9XRBct/hXwhEyWhoFhfnRB/YUkXLO
1r0uu11uN9pxLntyG9P5Q1rnV7YYttiGVPtAt/dBmZGO/UwEEx7q+iQa33xuh6aCYLtKO8oXJ/tU
zbING2MDjDOXkzg7S/VRh0/41fF6cZnblXsShrt+aHtNfDbb/lnfVmyt+P5hB3i4OfUdsorpUIL3
wmbqBXAK2bx6YbEMOfEhGoB+3LO73mn7M51dDdxw07+nbZOHnSs0TO9NCJSv+rDZSX3yS0TbwMCG
Cx8h69cUCSFlT7f8mg8jJ3LZT6N5m7mNRdQyBSd5lAvAg5k+a32ZzBKVJT368gxfo3BomSSgg5ah
qpAmw3UHUtA3R86USfeU+FUJonY1m7ssrYjAMhc5E29Iw6l1PHm5pQ502Wa8AxG5sJBQyiFMSEXB
ZCCwB//JnavrwAcEr1lrWHfVkyk5OFIcfBQIsSJrWO+13rbvy8oqL7w2IyLI6EsUs4QA0c6BBrCu
Tx1yuP7DpFXtldNbPgStSe6dZhRPizbncW7k3hdKp0UHpFPb7nFZJ2e6HWmUpu76pCeoXpe5lvfF
LJtLYIrJe07CNJc0r2HDvzj+hTlwYhgLf0Kv25t3ZTtUN4vI6w/oCq3P1djqCMM3wAr5uBbtjbnO
GuOhtvKYjb72BF5weTfSMIQkbPaSd7+YZkQQgPIOE8fuY+eI22FYvpNtqIfr3KoKcODtXH+sos0w
kALn1gh2FN5AltU3AAc/lDoZcJOnH7X5pocsFS2OXZ7cwc2PPQpuikkLthGrQdasx3VhB/iDqxEk
BXjgxjICIqvs5T0ZlLTN2KN5g7lv6jQeQakDW0yvzUJ8TeB1fpPZ0MUj6Cls3rZdAga4sA0iSB5K
4foZduhUqypx3eEsc9Z9OiOoWfcCE18exK6TmAHVBlq2j6iZLoADWF+soSy/yqRyPzht475LRGaf
+96gjSlBW4CxR2lKv1m6y07DxXTsexvkHPY24hfYCt8WufNFSor2xRK4oZl0hyabgn0FPmpHVs70
KLLEum60O7cXYE0SjqiRzfx4NfZIMCvgG5eBX2Yfi4AgEKvfpqskr9OrcWyqfo+VPomzQXOv61HI
fi80K3ba7XKZ6aom3oU/kq+4LM1nc7VOgR7ArRVEco0dWV5UNk5JMtwvRFJEItBvnW25SKgLRTPM
gtBChBAq/EyslX15bvuP/ZLBMoSGkcJTumhWwkII+cr3Y0aAWKDyULTaKh5rD9QqLRFYmFTqgbwZ
haqHyMEhOcQAq6ETGaECI+uDYbRtvk/qOdqG7Uvl2LdLJ9xyp1vzdAJoYkYN/Pjvk+fstUoR1Mdp
vVVzJgQEFwIXADtnM6hNEqmA7LY95dDLd9Qyxl0CSe29S/KAl7vGjV9pzZGu/PLVpIgfz0K47wJE
SudF5miwghX0/dq+JzWlClvMqmHHWSVaB2htnTmkxxpX4Z7x25GKgWWY9Cf9vhq09m4SCyWfpf+g
a351QaXQ23tp+pV5Kl6Ad4U9cu7P7TIABweoSU8KCuu9NIJHJ8UWi/8UAE9QgqSonlJ6iWAfyOqz
cEKHC2LTd6mpql/LIsPKJNVnSC4x3qyfYMuhoU6hPltJpcfuBpHAq5qoXeQhoZZEZGgw30gsLYNZ
Pthk6hz6ZgIy0fdLDKfZjwVr5XtPpg+J3Q88ZkoxbendE3LzYZvm8n4SRR8l9jxd0u6pj7YiprTL
mMWjDmyfPQjlOzsNraE4GHnTXiN7uxZIuvZGb/oXQUGGiZ0v60mazXqRkc19JJ9lCBObdUxPoP63
80oLPPCggoKAFUhfQy5Rp6aj3fr6COJYrhjCioQ4LIOAMrYf7Sgo4hOXvPO9abjAtUtiIJwNd9iY
qWSZvB+XLS5G+8MGe49eoNb3d9kyCmiwrjCdwj5bU2ZP2c7KOEuQhmuAb848YIuPWpWWFCz9yYw4
hsEZow3U3KwBFHtCjUy2GGXVPDJ1Ozub1L1QAm2E6aY1ezlkRWwn5lGS8fRElIJzmEV2XILgyvT6
W3qPc2hM65XV2gMGt4wV0L0i8Dh26UM1QxoVeo3ygySuoRkA7PlN6BvIQ+aGvMwnltVnUKX7gorm
LghKmJIMC38B2Lr2A3std7/q8hqOScfMSOZDsJ6aLN+jNSJvbPiCpzW7Sqdgudfm7B1b0bt8MgCH
ow0/amVLPKGCeAiL1Y64omVSUabUIi0SY7/0bWbcd9hDvUrt04gtULVa58GZO4S7Sb9GKcXke7gg
3Ms5+OYEY3M1GioJd7G/LGKrY1TGIG1RrrCIJLK76criEgO3LsfdiI4SlGywrnmxHys23vtuxPIE
B6TN8u1qwEZBhrC/tOW1LSyLNNlR1LSaLYIzvJNGAOKs4tpW7WSvWUFwSjDnwZd1FTSqXs5+/91F
n3/v9PSvSkP/E4s+OMuwoP7qzHT/DSVfOWoia2X7U/3nz+99OTzh2vvDcZkb8bRSKLUtTkEvZycM
wH9Qw2ExxNICTcLk1PJaAjKdPwKQzDSOsLoh1ra4lNejE3/loY6meEQZD9sHqvI/OXevxQoQef/S
W8VZ4aejk8bw8kAoYMv4+cjkbAhvcmJvr4pTftGfxbV2ox0RGUXoXfwr86y+tK/9a5KZut0Ui9A7
rmfjHkKPcZPc5tfon/bN1fq0HpP9EpMZcTMfwNeGgBbOxWX5XBHDurMoL0MCOiHPvyj2abTEbmjE
SYj8KiJH/IzmeD8d7XDk/y8R5YGovEvOhLIclossxMlz7C/E3g61/XRBJM9JO5KjExnH/Dic0O/H
INLP/aE8FNG61+L26J67+/QMhCUqrwUpnLvxyoi6Uxd3sRPX1+k1KFMjtiJ5BKB6RZ4wdDn/srwi
seGagPIb99Bfr1dZ5J7sCLDldX6ajmhDjuKAiH+vHcczzNnb5B0yw/vyzJHlqj7CIj0O+zyEb3yi
BbrXrpyDFyYn5nrP29VX2U0F3Z8iFAeZh+TdaIOb/1yf5cnek+HDj7Visft22osoid/T2A+Ngxvl
e3OffIfWxL/oju6Py7D3xpGfEPUHK9qO9q49iXivv0sul3N+aA/lXguRfh3HQxNB0Iz7E3jtw3CB
m/UwHN2Pw4WIyOMK3cg6l5feHpPmoTwZh/kdxwS+a76rb7N4OwS3uDjFyY+z2zki2PFQn0fOQAei
5sPmsEZTSPrNjvCRM1F3sfXdOJfvyq/ml+CTPLZch4iG3fg+BI4TcWgKp71zFpdz7N60JzuGALQv
D92RvW6UHcdL7za5WS/XiFysWI+ssNn1kXtT3OmX9VdEwOauZddF5CmQtSkcrvVo2DvX1nVwJU4g
yh6afX9iOx7L0Dl5Uc0Pyd9lF9PBPBYH51Ts5d7Yl3FxZV85UXVIrBNVK8jb+b33zjsNfFoQcowN
VY7pu+YMwz4inDrSn5A0nc2L+Uk7/T/qzmPJbm3Zrr+iUB8v4E1DHdiNbcoXyWIHQRar4L3H3+hb
9GMaqHsUhyzyku+8hkK6jBuHLLMBLOTKzJU5c87SXV3E4FzTG56ZD+KPeFDvypMSjgeaQKvkmFfq
nXSDJQaRl/qF17JPRL72bTwVj9JN+pX9w09mt0a4Bihz6kd0bPz0Or/PLtlZPhZnwuLJvMsuVLuC
7pyFECUe1VP/h5EAZa8bf1ep/Hur40y+L+DNKM3VIAakC1wRHuDKxR/cxo2c/gCpqt1wD537+joE
qW+wK4uwCTdX9URvdRD9e1BCxe698ktyMzs02mzBHfzZkx1U6uwPqZv6oz07SJ966PqkB8ntQnaY
nx+kgzHY2XPqkRk6uZO4rSO5im/4uWfyvhWsfDip8bEMcmfhz2CnDpj8YDnUt7DaHwRPd+MgDmi/
viBdXBhHyB37l+1r+TgdhlMe5I9QVC6HNFivm4OF9efwfp3uUIt0hA+q2/G14RA9Jb4eFic1zJ3I
rR/Np/gih9JVnJ5NbOmiX2OQIcWeh+1OuzO83p+OxqU0DnE4HdHPOm1XkU9p6FoLlPrG5KcjG3Jp
W7osgebAZO2h6uUwXOTAOs7XX1F8cb48FfZzhVeY2Quwf7lw3B/RMrG/vWb8Pnhwd//ZyAG/6QDO
dvkkrw+143zODlOQ4VjNq/bAnI2r+VOIbKvkzt7ID3NShQrkYGGPwin+iMW5jfMFjuAwdTYHlU9u
7hs+/KwGvJSLcKrOmz+5o4cQujeerJvC0fhXfrX5g2965p0Kp1BgYQ5yIAeADN3Uzd3CKzw4xO0q
FK7X437d4rJ+ja9R5onJzrhk5tV+4rEFwvZQe2oQH0SPoUcbAjO3u2Ikw2VIw+vc2YGX/5R7okPX
0s992t1256/BSKiB+9CG59Z+jYkIk4vXtxe3ClEudpFStUK4/Q/tQbxrD5ljPBhPsdthfumnjk/X
XCUUiECwRXJ3tWc6hhvdwe5iM58RCAeIv9zk2DyiqOd8F+V/Ue6X/hUa/674/72P9irkd/X22Uhz
RpRN8QJ/5WUjlCGvEnDCc9tDidwz76RzN79zTYcnYCnRFTsnvAmU0Vmcma8K7j1Sxv7oafw1ZTU+
tLbmQ4dif6ucyhltcPZOFEysJFzzAVoDh/E0sg0Hf/L3LQuK2F3cz2agB5NPaLYRpPJjrycqQvTi
7/LsmM0eJPmGi5Sy0xNckQbzEanwu9A8Rjiqzjdx5ZFHq9kWP4/HItw/sD/o2Bh6UFeL3/K3BKfJ
yZo/o9ctJzOgb2ubzv4lLOjLbs/0ityaf4tOF+Z3Kh/UevXBwiRkLpOFs7PwsPuHt54UZhjL4P7r
QVBgcyesO/cAe7uUT7DKLOS3LqYzO4bdfhh5OhnzoRzKI+dXLBpBXPHxXjw5e8Ovv2QPfD7rKtsc
sTzdE4PB31hPBuG9lD+6Q1Zx5PNYbmxKuCkeocr3Wm5pfeW1OI3LBvwqUpO9R7c9eexPLbajBpur
s3KFKzh6SMHXSW2mdchzKl6nhZnCxc2edVUcnxkMvFvQqPwb1lWXA6K9OgJvZv/evmZQOvIyYz8m
dlDlJTDCiMpGAJbGbmTThRUhaDfl2rP4PXQOuEjFM5SlrZ2ROXQjNwr3x9lTpcEfT+sBT8DbW7EW
FoifEOzd9OrDvnhVuH0yL/NxZTl67trk3ZNPBFHQnJOwP7a7obp6IFzvb9pw10OFDzAw4NjvgsLr
nHtkYHmGFYOrnFcKHLbF7aL5wzWZnmQtmADipsFvvy3ywM3D3o/1yAQOBKtAxGKw3M5BPg2BftAP
A1E5dSMP3fUTPugk3MwH5Oqw4/1aiB3zrmaHY6GXvBmmRKiAkJMX1ATwVgohUDeuJnsGO283ieqM
bzoUuyXjXURMLMF5RF4XMDziknc4UDg6vcfJ/lMS1p4OyCbAXSFkhA9CayswsG81QEKgwPJEonL7
1Qq1sPNl9iwqLcF8ENjFu6WmV2YgHydfOHT+IXLmkxX2hyTYt8PAj6AxYSt44MkDXeMmpLq4aEc4
JOHwrOKGrfPuq4pgZEmRjX17VIaL3IoVZQiBSyA2iwsEv+qxogFb6tZ8nG/VK3wa77p0pUvp7uvd
cDOo6hxIf10+zc5d5gzwepFDjuSjBmdXAShoW3RSfmbl+Ws8ghnMvJf5SuK3d8ev8DtNOLITGLdk
I8MZS6BgX5BGi4F50Z51tq94uwYmIaZzVrf5IgRAhtju+Aav/oAFkPVDGonjmfHBFIrZhPuVgUP4
Mm+qCMlfHdK2Q+RWbuNbPGfMtaXQ9Cy3dknmnIJFHnwW1hWPyptvE98sfPElPNYeefbdCnH+7oZg
vArYqY5C/knhg0cAsKRhJAhFsKatgyyGK9myJ/kDspX82lvU41amc0JuMdmLLdn5XfKtvtqXuj1q
3GjBMuA9+X7jAcHBNWQPESl2c10GLYlK4tJOIeneTpt+qa7L2/VlOeyJwkBmk5KudAc8B1s9CiR+
zLpCP2Y6cSrxCvZxfomPRYWTphDk1sfKL4/5MT7WKEmeEcNMrpdTe+kv/UtCtrz6VqDbwC4D5mjK
R+p1QXrgXnzBrh3VFn0MzE7cOQDfY6cXTkU29JVkSXXQ+OlhI4MiuSXPyThSpDZVMLKiPe0SOJ9A
L7b/8ZFo/yY4MWcGy2m8PW9Bp9Wt/PUyXi1n3cl80x28zQM+SaK2HBrT7vl42VM4lUQhtALWVXNQ
gs1DEdlF6TdsTtpV9AAD+MBfxHvjsdUf187TzyRiXoIwp10GjEM6GjrpDqcAm+mri+lanv4w4UzC
4RSF9SPri6Gornw9cgqpTvINcz6I+qWPaiiTwSmf1W/mg3qTBiwPP5vdx9yO/pS+MCJ00m/KIPYK
n2Ls3orzYCGJbxGK9pitCAiRpJl7HkrtWfPiQPBanrMkU4z5csR5CXyAPTlw6NjPQLnJpLSAL9it
09s35KagQOi8gT3Kz+kZyhFkFH0lmP3GI8079AXTgAeqWGlofdZASvNrn+R74OsadsJfqLAGMznf
/nqF/dBHGgZ7NJZssoZ1uJ/DrLf3ZvGBvZ99UZeT8Jn0FAMU+nN0oCdnxw90IOUw7cItSHw6F272
hHqy+7zwEqPn2Z39xfsCYS5OobNNVGJtg3s0HLT6bN3Wsa7ebbBdpqns1d3T0Im0W33LGtED5RLJ
5pQArjlzcbwUXSuQfUkK+CocvPbw2uNW38BI9pxyO/JzGaZh5yVXm+Yvr6vfeRGX27Nb6IIXjl8t
Vyj4fDgCuMe3u7CtIDYPwq3sw+Xi77cxkCdnQFS/FXfF1RoHql8T3Pa0jiQIt8Zgg9McOIheDA9r
x63HfuahVsp+AIXgS/wMoiYBMYcXh+06XwZHIdBy886+aRqujqrqW9Kd+nuyvRv3dtycx9cs2PPZ
fbn2Iwg4Mm5n5Ji3Rw/xo4CP0u3pCL23DfMAMY802uG/OCCZhc5wSGTnHARkviYRd/hk4qKB/4fx
kEx6z+qEU+YQ1DiMVjg7NyOmMq62PweLzjE0oJrKzY7uxo00ToST39NBiyQ6JR6afvsATNO3wiJY
go7b3zzEfvhJwq+zXGs8gHpA8SnMH9qQ9SIoIc/0YfOBf+KUabVxppgC84BkqU0gDfb6yxAkuxv2
9lXmCIBTJi04UyyvX9F/8gWfmr+XeejUkvHT+HRpDuyJlJ+E4jG9ysI9xzYhafZlmxOI6i48DAMV
How05JZ7VIOvmqzi9/k3RCX/5hj7DodiCksKjLuRLiSpZJrl5lQUlojr3jfyFE+nYEQMYZiCAwAv
wCCzmjlXcOhkf0NNhAdUHQBC5Gd7mru58aG42fOtJWT8jgpHgoOjPkUticzU3q6jx+gSXbqzdd2F
sjeFcyBR4bDIWBFgcZnP8OejRs2o/wBI1osPwGLJ92ZHx2OLeH8KNYfy2F8Kfzp1h4r/6y5OyEsv
w0kPd484+ub9tB/buMPp4/JxsW8MglAZ9I+bXV33l+y+f9nDgPSwx7eS4k3uaQfJrgkB/a1xWuzn
ic1dEg92V2XZKH4R+vHzRDsVc6ZgfUBCa+PbkKjjggt+OHMTZ9gPlXtcQa31xHicL7nmUX+VSHyp
H7kNZPn4zYrFo7BEkW4PKRsHy5kUles7VE6c1Qe9yzkDEXVONXtQQizNh4ibiyMmTY4W3S7+nt3A
4LxnzTasc+6eG+zlO9kDh40j2xeCWBoIge7X7vb2OAnJp+y0uCneSE8YUYnOdbgdK+W219nudk0p
a8Kj0xAnk8aTL3B0B8iu43H1ex4dNxDZmzd9EG43NpriLZ5ypNsQakTt6UBgDlb8JSz7QcY5K/Vp
rxL8F/Kfzt/zSMutyBD3HJvTAs+AmrXDBJB101zEj9lt2RxSkVQvu8xs792JoNAQOw6yqWwUKJ5T
TLBzd5uc+XvHUesEMaf/SCXfGUOY23DTq13cIm6cHLvdgRz2oy2Ha/bszHskMbfZgNd7iohmrLen
eIrXij6k6M2x8ERuaE8MFxZuDAmt+BJU57h1PAJpGZUckrpGOe+HEoP9mL15LvzYOXouruKb2V3w
SXvJocTNoHRJPvv73Qo/2L/Zre/4J4Bs0HBMTOMSvUjX6tGCMY48mXzvUbyjuZ/b8gXpIXdPZE1c
455aIg5xI1zPVJmHJy1M77Wb+kRV7ZYO6Zmvv+ZXhq8ciPGeeTRJSZLriPrxnj1EN/Gxup9OzUkK
lOP2WlPfjMl5Nk+myrn6aaiTGA5nDtCkMRyNw4mUmEOc3x3W64JcQ7/pTsbjdqS+5/YhQdOj9YuJ
pOfy3HPEvDwRHHH9rniV4/A2z6sousg38tNwLM9EIRJa1Jio4Y4UOVtKE/qhD61bM3bn54khubD1
1VN7sq6LEP+OF6d8TuVNuZav+pMRcvT29gN+FliHt1fwf62H8/9ge0YSsabfwdnS6uUHLNvbL/wF
ZjP+Q1dM6FF0SaUvA6gNi/0LzCZp/yHSpJEsQ6IPKik7ueDfoFyofHRZ3JsyKvytf4NyjV3Th6/y
P0vS+M4/AuW+J8yEIHZX+QFmIXFzCvi5H6tM2T5Yr5TJRUAj4Quqf1XsdEOLkpoe57subVqqN5rU
y0D966EaPXmWxy3U4yV70cyxXMN86OfqD1GXB/+udAzNIjcFgBleMzjSYbN5x/9WAmMS5aW4MCTU
3JeFoD0xyFIw36NG+WfLiudHay6sT5o2Sn+x2v/bFtX+0X9X2/66NNBaFgNNJM14tx4FBCTRZGSX
qkGlOLZgvZtLsktBTsWbYZWSr9+Zyi/qe7+6HAzMhgigUNMN5V2WoZQLwMUiu5hqkRnAeLryeR9f
/xyZNcmsURrffn+9/fbfP97313tXVAR6rXfIk14kGB49E2XoEDwMR/CMf/7+SntH76cr0WkEVk7D
EUJDvv9d+TJJuwZ+lPwiFCD5MiEvwyxZpz9wVf7KUGSdVjaKPFCIvb+I0GcWDNvppTbHOlinTNqH
bLrzmvXUWKKh/Tq2OlXxQpf/8HQ/9jH/ZSYyMOi9Y7rv3nfryKSUWFV7z1+GRtBpKlXxFQhR7sxN
M++qZZxOS2FNDqQbAKeyujXs/8LqWtJuooDzAYL8uLoWOJpcE7k+4AKv6dI5iGcQJr+/yC+MU1JV
fAygb1Wj/fvjRXLNZGSwTi6pCbhqFBG2lsCz3S55nlzkBmDW7y8n7cb+zmToDysw23O5nZj5x+vJ
aHdoshZfwDfWJ6TMhU91Kqc3tahEt6YsLE/WWvbBqiuAW8ZchCeTbQM5w1yt/u9v5RfbhO24/2Fb
Qlr27vVO1YSHiuLLMBYSuWuhutHYA+iy6ukPa/yLK0E3CfoIGn1Lw+f8+Mxjh9pPGRnnSR7iT8qS
Zohrb7oPADM7/P6Z3jbDu+VlBI6RCEIN+Or3nJHKiuL8lJOfqUP9iEhf/xngr/m1sfJtPM5GrH8w
ogS9zjFhTlYTauTFxro0b39/G7/YORBE87SgE+DwUd4t7aKlWtXo0lluxhX5bDRUnCYZ1Uuz5Y1X
IjV0gUq4hC66KMOyUP/Ul/yFTasi7lYirmjE1v19fOeWyi3JjElRULnNzYO8WgMqrwnV2XztfGbX
4vD3T/urRUf5hcGXXWpPJM7+eL3RUhMir3xWJb01mV7IQYaPkAbR426N8dM8Kcu5S8zxYyqYdCGj
SvnYZeB2fn8bv/CTP9zFOyvD0UfGyESfVjSE9mhN2td+TdtgZMieAf51CtbaagLGSZI/WN0vwoAK
caymKxgcTMbvwoBe5Uk6b9AbLOV2zIFtHWDiQDH998/3i12kEtYkw4Ju819iht+/1WFGv75ppLMQ
iYMXaZMcDEkpOtD+D3+iF/3VpZBERNyB9AyY927f3xmQEW8T1CLS2aq2TIc+bDU6W6nN+RaFpqGw
iTXxZRX7OUzlFWCl2udnLRNawIyl1j4Yc11fafBLXS0wSUNxr3Xmn0ZofvWyQceh+GCYCkIh70zO
rPoEHoyFub1uPc9dD5KjsoobOZ31YI2T5Q5Slvglqo3mT8a+790fPYzEdAWczeS1xEXp3ZXhLhMm
6GxOwprm11GR0hNMVWolk94HolbMDshs6rF6TYuJ+axbs1CTg6Go1aEhRK7u743iF3tPYn6IV6So
ikImuS/Ud69KWaBQYXrjBNt84UdrPl6EUW2+GrO1syRNDPwbxnhgSnNydWtEpE8vow9/uIefYxq6
PfAnG6Sx8F/uKK/v78HKungZCuNUpXp3RhLKOMtxFF1pfUexTzOqOwuA8KGC9+qopBA3KJ1a30Dh
80/558mp31YCWmwWA3bQdxsxGxdlkkb1FCF3/g1yzcaNNUpReaVD/rcW1OpKYK0xo8EHpRXTV0vq
pk9m0zJEikJXmIi6bgO97K7MeVX/tKn2VXhnODJxaT8iQWqsvd9UoH1LFlA5aXIaC0iiJLTs1pVK
PFK8l7b8EokMrJBbVbtmc+SVYyS7JPDjiUNJ0tq1Mq1f/vDifmHLMtJNUOBzW8y7vVuvWB0WIV/F
ExOzOtXaRS1utrTvKFWRcsRNU9zB1N05kJd+gVCwhg+stsJoqtfbpIsT5Q8Jya9smdvROBHyGkk7
d7TNd7bMGAX83ppyMos5x26Zu7a7RVLtERpDb6uH5gE+oPoO4tpuH9C/2iDudX6/JD+HThQeGKFC
UWZ3fu+58KV4MkZEQU9axDyenSJubpsSRFTuDAmRi2rG8vX3F3zzFz+ZBdcyDVLd/Xz640PDTzWK
hSGdsqpvD7B9UEnb8dyGVoi3RWdJn6XF7F4sKKk7OxfTKFysIjQyBK9llsWFuPJP5Pg/+1Zkb3l+
RsmYqmb468c7Kip4mLotO8EmuH0ROwkT3VY6NHoeq5RpBx3JIYOMDjFWZgx/vxw/h1Jtl8nCi7AU
zHe8MwEhmdUcOdaTKTXZ3TAna4BiYP6nNf85vnEVcKMSvpN1f58gaenQyC1jr221CC9bu97nzfqt
K4Xcmbop5REN1WeEwAgyhhLcKF+oB2uN4qxGoixuAbf0Uz2oKl0HaK2836/AL1afACNajFAwIIq+
3bvVj5oCFHpyYoHkw1JL5VWpWmhaLjL9nopxhxV+Sycd/+TFf4Sy7ac92LvJWGF4FHXCybuVzwfF
TKpSOJp6bhYQTJod3Yl5qioP8cEG9NEcxdgcZG9/Oue9GdSPW4DT7Z7XkLUTVt8/stlJCmKaySlV
8/KstOjOl3MKADGTPvR1TkNNl1oPStZb9E3gWp0Z/9CEtfcFDhB2I3T5TdciESvBFHcfp2YAjXZ+
t8EmcSnbaXLaKX7uxPFhRD/ruGYRddmmtZyu6wVvUaxbiSEmEea8P5jyz67EEInKhMRdnRoP++OL
hBSugAPHOMrtvlWKrjPdjfmcoIOovPYUeYv/cOr4ee/sF0SPD9/JeUt/9wYxm1LeVGC/hkW3djRb
P0dD8h87SCoQOCokqLT9bPPuImKaNZuQacdSkKKbyVBLSrOw1DgrbIurjQSkcP/7/fDzXoUyXbIU
VLrN3SXv3/8uKMBp35F4dMcB3Wpm25fJKxJJ9wWtkv/waByO+KzvDZHqFAkvlULeGw+ovNt7LXNi
MODoEJXCBOy3sSaD9orF6qNY6YyQmBDvIRsbldtHucGJ2RvGB3pmVqYq1PuI0U9EaCH3EtCuFud8
kw9MEHSJsy1tMnqjvmbX0sz0nJtVph7Aq7pEITTH9TfEmcoXYUGR935VZZhd1bFBuhTmPuXDDHnq
eVIG67lnrCtxDSlpvkiLatBblfVh9lQz0WYP4cziGZIOAxgKyjozwyVSxnhos8EAkwy95cujXOZO
t5Sah2wyjRW0w4vnIZa3cym1c8+Mv9KBeKh7MSLmWrJkz02R3zDgRwNbb5TxGSfQvbYF0105hGi0
v+o5B5tcjMUrQy7L4Cboab/URpbdcTYVX+E7lG8h30BQMGk6A7SKLElfK8jNYleAog6RUQ4TXzL0
0CebgcDos1pK62LXVVEobjSL2anK1fx2ZNAOvlVDBTxrWXISROh7N3aWVj3AhUyt6YipsgTKWl7K
2Y4jBC3gPMlYvBp+q6EZ6zCDIg0ytFZ46Tj6PA4I4UZ2sugWFgxFD50vqAykoG7WTPeLpPsoMxg3
ubC0MIGVJXHbei1kiRuEhBkErtDtGCmjYiiv2+Rq2quSiN0RPUL9E6SswwxxVlyb9oC4yGbDAGqp
jpiiSgY5dtx0DPgp86kW1C11R+q8vTPAhrc5KAS3LkJzDQMyGrIkdlIhawfjDlHR7RUTgFdfoqc2
tAwiQmqYlrWjtVp0XXaoQDA3CbEpaUoq3zAOKyRBx7zlccg6JOUlaOBih4kjUr286bifFqkfEB96
rNF8tFIpOk1wg9OOR0I9gDrbfNaQU1aZXB2wql5J98Ghopo+sA0EhgFFbWUGW+v6wSOlX0OlV8on
ciqZieK8jb6OWrK/kgpKCZhY1jwcZaP7gFNcYO1eF+WhrKTkU9K3C/zt/aJ80yviLVzArXrXFUx/
uNEADatbbutC678Xt71GBQkm1rlq97OoCk9mAumjNzIMB6pNL+ZTYbaFFkwpp2VoBye4w+Kps9Jj
msBijLh0RnFAgBiXkcnBQP9TNPL1udHTvrXbsqggjETKN4AvphDsxtjQMiy6OAV+Wm8NPBQ7iYzd
YzzjSYVKdqcwN8jOLWab0aStFwW2906bOXx1yL4TyJhmdBomUqAwKstx3Geno4oXUCOuUjG3/lXP
JkO0RdVIPhvwGg+8KMKhj5h3fFZncQsmMa0KCMez7AOGzOxiXMXFNdzaJkOUdSnxBTNRz0phza07
V1rchsiPKIelg8QUgnbG9b0Ntp7SFpeqO9VNviHawEuePAZro6+qHmeNp+Simbtx19c0+dtSGA5y
3QxPkWlmwzXjffOdtsgy7J4RzJiMvTH67zPlFn2AxTmdnRZyV1rEs9iAPVVTHE00jy2omRb+MLdA
QQcse2OKJdxg05u2tlgrjJDqRukRKq3nBuJR1Su2yKRf3xglQyQrsgo2gqAzTdtCqq6ELcPnqFFj
fo1bNSEVohz+vBm5fCzF1nxQMjWnlY5FijZCQwJToUiBd14HA2nv5HkMy600Nv29rqdG56KBxiDB
IJkZ4PqCGXevaKEVt41mz7XTVB4f0zHXkMKZGb2jzg0TnD1K1Xq1lcL2qMAcgEODePoQZ/UGRHmc
hVcjVTVQcqqewlOoLcJtFi1jZOsr2baTrTheO5f7CeZnAcqBtqnrW13poZ80Fmv+KErT/KTJnXxh
pTQZmhUzA5M/wLwWGeK9nBYCAKeympgZjysRqElZq8BZ9Mxq7UhZepC0zCtXvgyL9L3FgRaJ7pr+
gdMrmXxGH3B7stAWRyfbKiKg3ZMllXYOVwIs010jAkZMZzAC02SiorKqxBQH5mXlm2bO6UXJKsbi
V56wOWjCltzLqtJ87NNN/jqJ9fK8GLA8gRpBKMzg9HoDR6L1QdBVCM2UyAT0UlaC7lW9qI/IJcRb
am/FkjIdIsFEjZTNLN6KidaAgCisfcTDWDTd6RrV4m3EPUAzEnPhpjblgdA3FPMBpvbso6xOErxo
SnRT0EBbbV1c9Ls60hjubrfNoKNGrn0uMt4cZJ1bagSk90DwGFAlSqJoF8WQvIjt6yySJR7wuow0
zTKMighgFTosKkOPlPqEUcLOO1JKOfaaNn+y5l7XvCmdjCIUqQN9ajMrpyPfJ+MQrpqkd6fVTISH
FdoKT2hHJQmKuYwHu4AGHdxGVRWPuTTRxk/aSL8WhbYoHGjs4pL5bnFA+7A0zBHwWJlh9OMqnUla
KNVnwtKAZlgFvDZsBR364nCj57a6zPXLQrOGOYOaiOusm9oBmO80iwnoJa+OW0YigepRfp3OtFNe
NH0aDxKxBkiyKFYjI8yKzFxJqkB3pkq1eU2hJi2YoY5x6UreABgUypx5orVCnhuNhTV380yfnnKm
78NZ7ivwfYpSVc4yScJdVZQtBB+ynH8z6ZAxiJwsFgCdAkJeiGylLnIqpRzv+lneMpeLF7AgIxX7
3OvTMvuq0U39ZV41Bs7jwtIPVYsWnE1PVVVwaIX2nCBhfzVsevM8QykO7Vw15rdqaQhfa8WKJ6op
lVq6vdB0nQ1fPQUgSS3UAYbgtsXhWNk989HLVYmXp49Fvk5QGJnCtTvkKYB/t4V4FDtD244RBP/C
x7LWljwQo8Qaw2huKohhqy7q7VmLBPUi4X/ICVcOFjeoiExMaMDMkMe2aEUJwBAsamI+uioUL28G
UbaZIYItboHaDszhSMXcg98TUYM6IqeY2pQ5ophGlFfoWvepb6UscmPDiDO/M/TkYyp2+jc9mlOA
bRNpD/WbVP6mjsZ8q9EgBFwhF1IM0VOn36JPIOEB0VRu7G4tRaa9K1bQiUzyaBirYW2wzQ1mWnsy
YomEyFS0T0wSJ+cV8t37bYvX+5WC64MiIRgAkWXD/BXHL6gaSjFqUs8clklz4CBoToMIhb5rKFT5
1TVfX7RuHhp3mBTtYemT5cEyUTCwqWTi/zY5ghTDEJvoOoELcPatEkWGuxZKZSBImjbsGRbzwc6s
bD34yN5sJqcyMkvy98T6IpArNM6SVXvsqbvp1pjX5HMptMx3oBVwgWKn9xqpGJKAXB6fMs89I06Q
yMhXu1DL5ketlTN3xVc+y3XdwReK5uTiMUmtXbRxmh42TSzbMNvZ0SFDWcvbQoO5EyeTVkEGtcqG
4KNOKSCSkZ+w1VqNXqJELO+aAkHJRkXH0B5iE3lDcd6Ik6gmq7PDHDn0nWq2tpsN20Zj+Vs5CAko
1lmSPFnM840Ud7Repb5t0HSBmhHqnXri9a1WOUgXK1fl2G8sNF+cyhyg/RJH2HpQmom0+wrx38cm
4bd8yDIq1ZngsXyakkzobLU32vJkRvEKMnJImbajMqp9yxA+hpkJKmlXN3gnLkp5/VcSXbi3rH6O
Kx+uQqo/U6PwTorVrFEXGVTjUy2klAUEfSsfRFSudk1qcnVmwKlFe/DPxh/hIpAutIy3zwsq7B9U
yJmPZjGiE4U2x3qHprE5OfXUj4G+wA9kS80GIMtapzXQqZlGB+SVHyAjswJF6ErJSXOSrUDpZMGr
SL2Uy8Li3I5GlmaHJtXMM/FWTTibiAbJddIPI7lQBmk10yraVN9BqDE9VNCH6jYH6Q0Y8JwPX0u1
np7WolrvSowKpjRryJhAWsa6cuFoHfQD7jUi9VsRxnO2rGhPtF/go7GoNe/tpqaT8Nvq8q0rBswh
URE23GIexmv6fnpS4ikGJYVG3LdljXMselEYom3XiAWGeOheWLUaxsZ+za/oQhevaJKJYF+NTf1U
y9qUeEIqZbITS6gUHlPINGZXaNZlPnRGbkocrFqm5eu2s0Cnwk062UKxtFQUrWVgPhUJLGZ+R02H
ICBBnZwRrRGLmqBl8qGJ32JCccTUXJvFLxS1jMkh9upQHQ3C8knvYEIIjFmMXgtpkkNNWRmer/BH
T3tH4ipBGScNeQvM8zC4H3uJLC8frI6t3SPNcm3GxQjkZlOT+ayYQsFgEGffg9Eiq+gq1sToF1qD
pkPu14MvbVfVSfIx/pp0vRg7alPLsNolgDjsXo0ZWbSkYoSkuYJFQJdL4WaU1W2w25jzjMvxZn7d
8k4Y/W6V4MAEBDID5YQf4qniK5d1bvu7fiqkmyJiaexKhpnJbiG1/tSPOAm/6QcDcv2lLgu70ZMS
sZ54FD4BUlp3snCa3P6siOVrblTCQ5uZGWs3GmlBuoQEF0xFRbonoZKZO5YWI1CkoJNTOEZGruah
FUsTRii16qh1dGX9ThvJmMs6hdalJCvdcz6VNLuvEm26dI2WMbxSL5vlDGNifVblrmJ8u4wawI8o
jl/HXWzVTofSGBBqsWuuNnw8ANwx5TRZo1z+NHRKqzjFsJi1P6Pd9tBBbINadiLHj2+lmn+Ei/vP
ERdcNy/V/dC9vAzwvv1/QPZGO+K7qtXPnJXjDo+DbKr/X/9z/J654O33/kLJSQowuZ0e0gDrRovD
ovr0f1ByOgwEaIuJgNP4i7F30L5DyZn0I2ir09xC/ox68V+8BZIIpQHoMTT8ZAn4yj9hLXhf/aW/
gwTo3sOjg00L+12xcmmjdZKi7DoWBfhY9H5QBBh9KzEgbwdVvAjdo1h0kmB/t0w3/yqt/bdqLG9q
JIz7//Hff2r57Nc19745lYm98r9X5L6r7nGSqdupSa+T2CPhvExab0PjWtndfNbT8kUtZK+PSEEt
Jf/0zy8NcImKImgcsItvxcDvLr1GRluAJ7qeUqU7zYk+jt5SKapvZak0OGprJDS5KdeFxaJ0cGfr
+jxDWoTI1Z/6XntZ8fuyI4sA/pHSLTgchbLGu7LjLPWxDvHINZIuCVmhpMuF2xcqMgEzEWSEMG+T
OK7qlfR1rrvegIW+JSeSLNi/nZi6/f/m7sx240iyLfsrF/fdEz4PQN96iJHBITiLol4cJEX5aD6a
T/ZP9yv6x3o5K7OKDLEUpQb64XYis1CCJHqED+Z2ztl77TMz1aiJXLet6v+LK0TnzOaGtRyGltaB
FiAuh5o1X9vrVU2iRZ+F04+YWor+Yu4XzOH6RtxPoxyJQJhMCwpLIEeq9rYLz399weYDHZ4lFCR0
gwF7wNU7GEs5k08uaxld6twUz6XTlc9jGbir0ATZnhvCeOiF411pQV1+0d30WGTyfCP+dHRQNvMZ
gAPgHIxKBfs/12mDfRo18ZfEHeUzI6x4E0kz2v76ex628ee7Yc4whQ46x5IfdtitOB5rpYX7MLb0
e3KY6xOy/IwjB/ns64CRBIhLrcXM9eB570ugURGwsCi0K/o1ZDmROqjjRJLy/ve/js+DjdgNZQwQ
3o9PeN6b7OKt7LIz3O6ubt360gvS+ogq47Ov4wc26xdZaUw+DqYSc5fGbPMEwlLAS7p2YrHTbbqI
aSmnI9CHzy5PMEuS4cywJh8+rCXtECNE+kEroVv3Mo4aWjFdNy5//7SB4CQYmjkj3+ngsZPBMHkk
P3CyMnWX0hU4bxNwa78+yE9qRO41GhFzCjh6ORageYb1bg0kQ4nOsEguEU10NFkoV+lJeXUPktIX
8R3VubylOAdgRnPfZC0mXsOnJWMa3hZseZsf+UCfnFwwzDxfTGHQ1B5+a5W7JTk3/r6VBfb3SOkn
vZaN619/68PB3PylIamjU4cJDatnlrO8+9KVyFnPa2Nvmj0jhI42GJv8hzjPnsegOaL6+OQLuVSy
s7oCPYOtHyxannQEcsVxT3pZtKMphhnCio5Ri41PlkYEwtwnbxHmzuHUPC1iksZzc0/RRCu0dcmc
aQBrcXfRpbH1lqatCWyniuOX1gGaPDK2vnFchZfTTq1z1Wnhjt5ieFfXMr01CReiBaI3bF01Jjlz
cMyR5Wd+Hg9WUxZy7mqfkTNz54NLYHdmVZPxvifRUbtUZV89M4SYWxMzrXGKdKZnunPz68v+2Ul6
f8yDhUjG+til0t6nJp9pWUnNXJYFSLnKZzgSW5UbLhgAUfkYDk5it3W135zPct+hfjdhjBuI1phl
frzvaDwHCSvL3gvluEbD0l6McZwcueF+0pPMR2FPZbiAgpmxAbP6cHe3pVGjCNT37DYsa92NJegz
k6jJckH8Yv/VEW38WGU52bGMCjBZul7fLBrXL9Z2qmvRSli5qy06DTXEkYf7beJ9eNV58HxW6HnG
evgGV4YJzK+297PYfQXLP74xZJI/l3FqrinZki+1hc3CaFuGKLzMx68jn3AdJ31C/KPbXpOQXL/m
Qg5H1tq3XeZPH4zdDSxmNt8MqD6es145NHMDfQ8j1jj14tIEz5L1/WnbtwQkkwlz2zEXeZxT+c6a
ZkgemDmRQZIwjwUlwc6e3IXG3I1VkZ2ioajufn3nfraIIAyyZknSLCg++Hg0aFud4mGvNYSCtwXt
cPLBuotfH+STVZFinTGTb5Pl7h++QiFYRkkW9XtRGX22qqUd3wtiShaJCqW9KdJRHHlnf7b39xz6
A/RCuR3wNnw865XqB5xD7X4khfXMkBl4jKkm82loihET6WSP3/Q4GIGvJgbp0o7e34YKReiR2/KT
s8vjaPLI+EimAel//BhZmZZW7Df7nMyItUq6H7Mt58im4bMXrYeqgO0cwkSqwoPvSmamBfK63YvG
dJaDn+ZLmhvNNhwr86ZO6A5TbrTYUaOQIWWHZJuuwwRyoWga/ch5n185Bzc7HwW5Nkp8mhWHr79G
NszbtGY/xFQPwjQeUQi8Dr7+HJbB0lVq23pHlX2fnWOWNqB4mAAoJw7W+6zy3Zaglb010BqjHc+w
KrWBeRsBjEbb2NkFmQLQlM/HXD1o8xppddfOJKGMl9+iec/x65v9088zL0Lc7g67jYPXMqlBdR/I
Yh+oqNlxa9Pjmxxv87sHCbCW8J572wHYhzYrrYjwm5X1XoxmfJ/oSXtnxKX7298ER4Vhckv5FA32
m1n03WamNPAQ1M4AtNduXqzBBV7tZNWRb/Lz9pqDoKnlaaWFxeLw8REptKDUHHfYS30wbyH6YstW
ChddCtBVHHkcP1mMqUogfdPxwJCD1v3jwSZXTwc7bvZenhTE7vp2dB3jqPhiAa9V64Em8tKsUgvq
ueh2I6XL02SY8amtZ+eE2SjoDo3dkYCga1572VptNax+fV1/Wrg40SiF9GDulbAu/7RiOE44WaG5
L9ORPGg5dIYiuaFPzhzHZRrjt04CNDYIhLVwBzjKC5cG6UnEZD3/zas/fxJKBC8gtxjx6KGzMbPG
3I/rae9mKGHZgIL/1RP9yBU5vPocZFZKOgYBKgi+9Hlj9e4Wm0jp0mTU7QcCJJfNkA4XTD+IiSrS
/a9P7OEO7e1Ac8U72yEpAA4ORP/JCMho37uisfNtL7JOLka2CNtmiK+boo+vCrKBXoHwB6emdPXH
Xx/+p63TwfGDgzcBsWKRa5Zyn9hte8H7oriqzaG70vXhotZsd11HU3yfu8w/ukmdEsXUbyZ/hMrn
Eoi+LE201Eeu75EzMifnvD/1RKYlaRM2ewZ0ek1nyPge5m1+PQxuuwgzlCwSYfcar9o8Nql/dwGb
z4dJyo5PmxEvUXCw7+iKhBQ/p917whiWfi1J06V8OLK2HO473g7CqoJ1xqFBrs+//+7uCkErI3Br
9lxt49rsWm8zirFAtuKuMSVmx67xfMbev/3mw1kGLQIapzQL/INrDLw7VYGs923r68hY9DE6K71p
/OoHZQkKxpBdsaxRWCSLKbGiV6cvGo/o20FZC8sojeDIs/XpPeegNicTBjEG24+PXx9JBRnGUORT
MwrOFMFUQBt72wVZkmpf+yBERUI5sQsKW19CfRerDs3Oxg/TmzIzu/NSVPXTkcfgsDibTxF7FLLn
Z1MT/3z8SLIXPuEwck86F6nYZhm3j0bSesxn2D2my64IhouyJux8PdL3IXcY0zTgtrofbhnuoPwh
LSIFdqFnFTOnsOu2aTJZMO1z5C2ntqiz1yOf+LOLyoLMUsgiyMbmYOHgPYH8pBT73isiEK2ZDbnE
R7VorBJSauExZlKjbRG1YISCVpdXnRN5r5YaqHO5psI98oY43F7MZ3AuwugzkO7DAv3xDDbISCO3
r/aGVitAO50+bF1mVv2xm2d+AA9vZiTiuBXIKkK7evDs5L5VINCbv7cFGhi3qQFBLrBytlFZ4S/J
uSx3RV1aatG7HaIvFWeGWFW1BYc3jGqBQ2hgMvfrq/HJ6yIABsCmhCHiXIF+/PK+hLatfHiy/hSc
R4WdX4MJj78lqhpuf32kT05zAMwG4x3bEv47eJa9OCSVIdcuyskbd7YQ7nrMau1I2/mT9YnG4htS
mvUVl9XHr+OxDQ8707+omo7YYcRcq4IO8XWWVehEgr7IT379pX5e8nF6B8x62HERxXS4oStU2Itm
6C/axGy/MtCT9lIVA/Efg98hMLD0qLHP6DjWYISMYfpe9CET+V9/BpaewzvrjU6AB4Mbi7plpkO8
X5UplKDdd9WFFdsqXmZDj88BY738OjYKKIElh3v8I4wi4ozJ4osNgV1fAsmX7dVIlwqtV2THzkVK
LiZzzcBDKqPeZDMiiFS2NY1SaQ+61nrwQWaVjdZZCG6CN/FNx0wU/uKbKAeB87g3VJXd1qlTv9D7
R75DtpZAHK18ZD3em8THHjXUjM6s/CF0JbtG/okcKOad+CKZIe/LYZxeHLeN7HX5JiIaktw7QUQ6
S4tENrYX8k1yVM/qo+lNiCTfREnkZ6NPepMqBW+yJaMzw26je1EHEnRWNnmFichpmPVOterLYtm/
yaD0FptzlpbDY/Umk0pMDckUqsQcfS/m3G/Gm6gKnyXTrUgp/zJ5k11xcCRY5d/lWDj/IV2OVkci
AKMqVEJpjHZvql3kCmyNWMu2QRUY1XrwJ/IvVuRY+8mLzPRiRLjOi2QVNzavFIQWU4F739emZRk0
vtgS74ZWEj1lnDkL/paHRLugQIb1q1mdf9LgvnQuQt9FvTwFZJduwo7A3qug6P2tFSIcXgQ20V4n
rRUaP4o0QawgrWGMFr3KCrWQIWb9hT6vyyDn0L0tQr9Re7LVM1TY0q0zBDuGCSrJzUexstEdO4vQ
YPm7l+lAXktK5Mqd2TtYjIK+TVzSiVGFowmnxiSO1HXqtSUjBMh9i5BspYKIeABh8eY03dy8Jl/H
NPaIMDwWv7B3xVI4rZGvVdt1zYnBxX3M0jbyl6Qjt9SkMcH0yxRlIaIPxCntwkMQ/TpnSlPraOM3
iM85rCSdnPRtZIfNS+lmrdrXyVSQz608CfmV7NtbmUdlixTAT1EkWSnsDpSgztUkzewmUjXCN33K
UTJ06HrY5QSYNZZlExB6zByUuzoIqxbhWOuDUh8cK4XJOhXIuMiE60GBVXRMCSaaELV3gzEF6ygI
Bbg4odnWuZl3KTTuMo2ebBlLfRNZhXdbutN4Z02mK8iZSuM5yUdHCzOmY3anj63Pi1HPkhh1ettf
9QToYohhCLfoePPDfMUH8N3NxgrWbR+Y2HCS/sxzrGpLxjRP6UC6YRlZsUXCFz9mWQehi8qqSu9d
b0JbGhI+f5fUhXGOB1Y7q92IRHQPMSeqeb/q3F2pFfIOcV5yScQu/IEkTljaanpCX6Tuz+yxMQ7y
dQdd/y2tu4ULZffjn+7x39Iu/E9TJWAifbeu/6RKuH0SJXu/f+Zovv35v9QInvEH+1/eNHR437IS
/qlG8EySNCEI/D1dYe5b/ClG0NAw2IyCMQei/3Lnhs4/1AiaYf9BzeYxh2Af7zDu+C1Bwtt79f3e
hjcfqBj2dAElPru6gxZNVNOCFkTd35kF1oEFiSY0zTyior9XSUjWioQKqUVGBKQMlwrQNUPhi5sS
MwP+2+v1sEnKijRa4QUt4UyDUIiRXPfKdmLlLQvdIiA5yiYTLoI5lbep0r4hNyXWuDCH8pnk5YyA
qNJqhzVNR+0m8Hxu2VlYBls376dq3elO/F24le8shqJw8kUaN8rfCJlXV4lli00teW0uB+LgAFEl
da09arETXCZjJMlflCFRDXnvzXL+rFzU06iu3l3tq7+fq/fiisPtEfUUXU3LsLmO1iwh+fgObyzP
SZCwGnc5ttFla5KEI4Tdr359lMOdwnwUA30AfQFKYobeH4+SI3djLUsMzBx2uy7istmMVtttNDOO
11YvtM2vj/fJjcFXoXXHVoxOPZ73jwfExFQoq3GmO1evoL8V6PYADJFWNYQB0vWqy5qcQg69YB3p
MTeD4Q2ze6WC1zeWhENU5GmiPy/sF1Ho8pU0b8SsToCjaSm9QYpFNJX2rZ3MXVqzsqf7zpuccDla
1lSuk6oQi2ICObDuROB2S4xkGYw9ZUxwZrtBSQLRvQJ6o7DTy9Zog3qFSn4yySoK0ZyqDh6gXVVn
KF/rGzcOCapHDZcRNd5ZTw4O+h82TgNgqjYmiIXdh92xDttPVwzkC2MoYiLR589n8eMJHMaWKnd0
xzsZFaTKl2eRxrlRZkCMT5j8/XL91rr6/6kmbIZO/Gtk2slTIv/3f79ffgms4ZdPrfyv/9RYfcEA
BJihmHLP2q2/pGCe/YfN2J/+JxNj1BLzrPevCBv9D0rKuVNC1z6g50sZ/JcUzP+D9BqPLiAtc4M/
81tr70EJwiDMYpiMEg3h2SxImyu8dy0Z9tWWNvixt4YfAQoSl1O5TTI/2JWIl8lDINnuYgxNrAzu
oE/b3kdDfWRVOSgi//wIb+QnREfAmT5+BGx6RA3WDczBosw2DaaCpR0XSKOz8Ahe62CVfDuSO2sf
aHLxi8OGkFM3Wij0wV0LwyAzpVLOKsa4cOT7/HxKOamswQx/HItRwMGiFfu5ziDWZgjfZ/plU0JP
WdZ0nMjyI8nT3pgilyd1XWh7d+ycBxYq888n8V9S3w7aOnw3J5gzsGfkHOZx++Cxn2swfJnoAKam
RhTPgPsin8JgRYY0+GfXgYmph9qRapYXNVfq3Xucw7o62AtKWSz3NLoOriRBbiEFXuOsCa9HKksg
V6zvNDu3JO0IswrWwWg00U42xqCWMVJrbxFiLCS2p8qQt0rNvq+UjgWsZ2h9DlYpB8fau/VTlsgA
c14ZRckCo5F1VhsKH1WVzm/uURWmswgsNUKvjkMFBX4qomDBJzXktsEvd6f7pRi3Ca42j6SyNLG/
p3Gr1aintWKAkzSE97GFrYeLld54uWU/+6QX0vJF2ilPRIqVZOnWgXsTTUHyTc1mpWuJdFzc29mY
A213pjo98TvNfYycKbT3GPTi7j6zp3xrl6mCl1lkBtn2rrLIN5Sif/CGOCnWeHuDah8SZHYbuXMS
55R46b1yeXVsAwpgmM8DW+JFSY2m1gX16JNbp8YLwhJ9pbtisM7KPhkJRqRh2C+VrUtQt3pvwDQ2
eu/C71Q7rWHbNNHCS2miEPApYY2nPqbapeCmsJj3ahVupyrTQPTJsRMrSiNMQAI5IFz1sop2Bbsd
YjsEQY1LEHliQxHZ0AekNz4sMJc5ez9Oxruoigb00EKp2eqi/HPexkmzbIzEfxH5iL3O9p1GECJp
kBAVGPCfE3L6FpOL63Pp8qAQpJRXrxpytluVmYTu9mM6BEuzFeJHHSSgWzGTjsROFVl/VTT9M9nB
qMCw1diwmn2HIF3bH+uXUIZiqbTWOGm0oQdSbsvkGsVHfB60bvC1QfXyii9KtAtL0xlMsuOzvuZW
X2+rNpdbzMf+mcgmrz9LtcB+rCsN4FBtlQDVW9M+LTrE+tj4LPNiHAMfUq4yguueVnSzcpMRK6aB
O2sDzQ4DeGl60GfxtJMJXOg2FHofm9xoxB3OK/rfxiooyQleOKYWf6myPr7GiZ0DnberoDuJqMuZ
QszuXT8l4PWLwCOazSl/Xuaedngr6gUuCrs4Hck4VOdBNqb0/UwR3CReUBNEogUC8DaIv207Nhpx
UJPv1KsONBfBIZ2mwPczqyxPbIxkz3Y/uTYJi3kKohv3pTtnFqJ0D8r0BVNcxrBLKl2sK6cnDdgU
rmZdptYgw+VUdIVc018p92y4JME+IlQ3UzeVj75U5gsVc+IsxloLrzGg+JezPdddGE4V3df4odhT
I4599Uq/uAoSSpZlROD99YRAlxzDEEUyen+Rthvf0ZwvtqaLb405Fj+Cgn7vIqjz/htdovDZiPQR
WD/OSGPhDIVbYyQgS/eksjEXXfZ5M0HjDvTEWs6NHTIS8nLEaEZjngwGfRxItygznhMD59GV2zux
XJl9YTyEIrSwhxYdSSiRcEqBsacw97pMLQzzviSMOOuIk1y4QC2wFrEFr+naOeRAJnpZQeYfkKgt
+yRQjzClNFxfuSye0GYyATFjWYKLFmzVWMg009qU6HBJx079xlwlPkJR3NBYGojIbgPk2prKo0ur
IoFzaWWi91fu3HjZdr1VYX0Z9KJeVnGtBcs8SQacB1FfhovJqGl2oGIN+f9hY48Lt/fHpxFoH6Rm
LFP6Wh8rvpn0LA0HJo6jaF2njYWhjZ4fc1fEkJDdYWsUqyHziyc/ssWV4u6lXKpjGglWU6pLd9IK
Y5n7ffgSdFVqz4fvHtFc6He15uQESbEJ0Bej49GNaXRzgB2dVka0osvc+EuyPy0I8E2TBSsSs507
UabSO6FAS5tV4fp9eTp0kjtzzBr3vkP4ChlEL3xa3KQeG0feagc7aIpbAtgh1KKdtNHqHlKC/JIV
iNDcN1unc52316UROqepyqsb2+Ncvds3flLHfXY0C0wTtTU7MraFH/dCqhxU6bYpkO28JOLFFGo1
DJq/6a3cvohT+frrw72J796/sWdtFmsuLW/6vmxVDo7XNIVqWELsdY/x5Tr2EzzRsdN5kMjhNnYL
Jy0sDKhxijUl1Sa9uDelr4VY/Ljx10xnW0DtjLCmlaxb+0LvCgB89IgiGmylXbxCKjCmLQbNkiyG
XGsJ+pmiRL4WvP6OsWUOZ/VcKoT5kGdp3bM3ZpD98eQZJEknUosAYncDyAvsb4HxTBU/O6VVFrhn
bJhGc1enAvPQaOgt8WLKJCO+Zsn+k270/6IY6l9pnjav/4E/pv2PTVd8x31XFv8TrDKzeu5fl0X7
5OWpeYq6D40pY/47f1ZGvvmHhwJ4VknOUiGoRP+ojXxA0z5jW6p/3Zk1vPSE/rLJwJmejQHUCoiM
mLnxt/6qjfQ/qGUcxplzyau7v1cb/VSYOOgSdBwr7KYtWmcH21kvZwJp08Dd8JTwGqkd59azldxY
YZEdmTz9tGFHH6s7gINcSkSTocbHW5cZLO6vJGg2g1fuaiGv04pEBd+8s5vwDCf8kUXt58NxymkJ
mHDzSEPlNH2o+rJK96chcZqN21l3OP/XlqHyBaZDOBUTnOo0P2Z8+flcckSuMI8nTx2q7I9H7JvW
aaaOI8YY25fDPFDuiU/Ki2NT9rcl6/2S5nA78f6ga8mdwP/ORcq7itapygbkDvjTOgrbkzmHfc0e
guyXvoqm09KIszNePPIOoElFlHa/i6fhlp/0rberr2JytwUrsLnwhoBpiNvgQQmrtWuGu4JocwTS
oj4mGJwX2Q+fGAmMicSIy4EcBo30x0+czijBPIjyDUO3C6Imz2HZXnlRMJ0LGGB9rPernkpzIXqj
WKuBNuW7p/KTl45x+NaZRbo0KBgN6jMaTD+oWMcoZgCQ+2R9Gk2aLZG+ZmeYm80NhtJV4mnFIg6i
XWBoS0qcpRJAH8PgdIycJ/QyZ2U0akupqxezNIbFrz/aT7U0W2aE48z7scrxWB88gonPFMzxhNiE
ZuaQNBW6KDciy2l3iDf0pVviuRVWhWdrMJ3BXonKtq5+/RHQVB9cHxYiiwYO6giEuTw0B6cnVV5p
JwlgNsEE/YeWTs43SO5OvAyER31rqhyuQzOHoCa5eATQcBcO7KpDVIHF3GLu1z0gLbpuvnPDX6tO
dUcRQ8GbeWN5/R2uBJIV+ogAT56QVVCVd6UqwUpE2dcx3Ji9RXBTG8baOnIHm5BuYfbDNtdStMjp
lCZEewSa6s7B0kBVCe1ef3YrxO03kZUbz36Rp/siZBQKbEYLHgGKy4eWfx60MtSfJ7YcFUHgjfIY
dnuKUeNUj1dpkQhyQoJw2rQV7dW+awQhLW7brkCoFWdoAYu9h0WeII6y7V8TZcFQHNwOr5rXNtlT
q8nwS5MV045lKCN3A0HftpD5tMmKWqPu88rxoYV0kW6xRU/uKYCKYEsJk+08lx0nZBa32PstPto+
06pXwcHuLIeuPqNLPz+Pa6NdVJkuf5jTmNaLzPDDfQ6s52GK2ua8ypA/L+xqqp1FPtU8z3hke3LD
ujI/txpP/oiZk564Whk8FEEIicgbNfG18NxwXyhELwZ2jmVv5GRnyYT5ssYgalVUFlAUmfkScRw9
mNMY2Ba4ELskAzAP2eq3Sd9rC0d0zrjMgxouUe0GwzYmh73btgPTj7UfwTUwAXWeB6rNKHtys32u
kli7jDqnmnZxVVTTOo3o9K99Eu5t4iOR6i5DK43lhnM5lCth6ynJGbXe7IIoqfiSyKd6yKeDrKdd
3ThGtqt4nazCRBK1SCPGI3KR+ruvsfbxKsuEf2kmyRTBjDb1cNVbmXWmOrckFqhxDdgBlrzHgJ3q
qxAx5pNp12m3MNKqr0+zBoUqG0Y5RReqjbR0padMQKFXpNdhRtG67Cah3UHEoiHT1JKsQWaC+BOy
XkueHeWjYRjd3FUb4VWYsMPGc65xL4fxzo+6YV+2Sf6jgaz76suQegwaBolPoUdEm54VF7XjywtO
XPqj6ftqjVfwKpwG/Ct5dI/c4iKLSRlQQXFboR669wqRnWk5hXRiQTYLUVkQ++I39mVYwdEooAAg
e69JCYKptSq70L2egj7eGWoy104WRCvbjq0TeFAENOV2ehZ74Mvyzna2vtU3q9juykVqpvk6VkF5
39ZR+RSmxYM2kqFmWlN+kgOcWgosqHBpvWc98qMNNkbQku4ULhXklUXbSO2aOr8d6csM1WKME871
ZF9Te5z6VuWdMQ8Fph2Tv5wnDSrm0rWXpYOBvLSMfalF1lozu8vJ6JDFltUpPqRNlIoRlEVD3FUs
1Yky/FsNesDCbIli6zWxYcKuXQJmkgvHiOL12EpjN3Se2MnSry6A9SAioPwiaibovppubyyK2ryi
WPuRwgzcGUmUr2ChOHeablQ7lHbJ2Zhmz3Wkhgu9sNSPMTWSe8G6+bXxRLxrklbQXyquozh3F5Yn
WMlFEzBRT/yCkdVIeI8nm1NLpO52SLtm20a9xoNr84gVfaeux3BqSOcFdpesBpE/YBOwNm6UXDI2
JrEHzBYJTmCUkoWeCXZtpiTTpzJuhiSBI+b7Q3BnerW9QmJzSjtOQu+Lopy7SuAIaLT4JqNR4tnJ
o52ZNlujsjhzHaz/Sz1VzkOdGdk+TLvsLHFFj2DRq0/7WHZglExBzV16O2saziuomZsCEt2+EMn1
kBgj2SOKHSSAkKbhia6GfZ9P3Y8YLBwUngSUtDkAj0vH6qFrLBB1ZqTSrQvKZNVEJHXJIVo6gfQ2
UdV+n0dFS99s6ksjayooR6Wubesy7n7IiHO9yAOyKRaAafITD7ARWIOxSZal/WUs8F2DO1HnNhy8
60IEBNK7soZ+YaenXupZX2IWi20UlSSAYfs7N+RI+F1dvGSwYy8HAyUJlFiF0ELdBFoUnfiw3pqu
hPBkWqMiwDOwk/MaX/UiQgDwTahqoqcmCyIcx+DZbeT4Lc99shE9JxU4EEvrHA2G4OWZ8F7xq3za
VsJyruqSXWGaJvKunDK1MbpwuKRfKZe1Z5HEVtfGOrKjaUdn1FkmJrqTpRmW/UmEdnojaUCtjRQN
Z2jFj00cWdsMBFywsJup3fNKtl/GBBCTkzX1uS7gl/gJ/HZ3DPn5cay2yQw0s636uS/UaQ8WN6s8
oPIhE8KKr4DEJXxuWZ7WKEdvgtZSWz23rqyOLEzyTp4E6NFtVJv6Mq3Kdlc10dpAonSlYveyiodb
KIbmWV3RD7N8olFNRfAqqK2VDnp2E6EhabWJ2Mm+8ii+c9Istfp5yofmsqHFu6MPRuMUZWXivSTG
FG4L5pBrN+G9nbtDseR0fhNTHF+pqRiWFc63V9NLbyJAdlHAvLLy43xdGbzbNOCUr25dGbTjk3iT
BDHR9U2O2DvxR6KmOnxbEeRbmtsl3Ee9YqHKbbfbpBMojpDKejLr7ilGUpMvJ6cd9wQekAk1cq8z
Nmrsr+w23L3i6YrRSfHInODJy+8TTdb5KvD7u2rIIIX4rXXX5z69UD/orkLpdtU6zmw88BCTLsHx
qUXHh77Ny6T/FjTabPxtsm7Zo4FKzlRpGudwgIJHlSkal0Zo5zqQLFP/wpOQ7PLYQjiGErh+Jf6D
WyiIHflVEXxzbWgDI4EqjLxVKQoWRabJxkypsmfmLggjUtmUlP5qwkLJXiKx2NMllZ7QGI19j8A3
I8gIHstmcWU1NealEzvllabGbobjN+WX0AXzuaqYOtQnagzQxcE1Te7KhIHAwmiHFOJo5aZfrHmc
vsCX1P5AsTQi/9NGFFJIuJJy0ThtdZfXir1e3OTfQA92K0flrEKVZpyjsbL3Sa1K+zSzIi88LUU6
tltU9c6F7yfpdzf36RxHAaKd1pXWuWhiggyhgd8QPuLzFPJ+fkhZA5YttJ5bGDhrSxCfWcW23aBH
lgVLlh4+ToCRt0KEw1mbQmMbqqi6SMAEPWfxvMNcOHjVvk3V4P/AozJuucvVNRkc4UkRoYxaVW1t
bc3RNRbgkErC/8J+ChZQUTwS3wuVOMsuV3S4gUhdIY92+5sk8AGgdokueAW6DjQsafFjW7haI+3i
aukGIlordjkkfJgsMqUEeZZ5fjpudfikX41BBBc6Kr+YTDcpdWvRpDGb2tgqYtJhvXx88SitXqvO
n26NjC7RCjkHId9GHZArPcJWWZmNrj8nmFFS0GZ6eVtHRR5f9c28GIDam5wl6wZvYdImuJYhwPIa
hDXReHWp7WU9ApKtxZivU3Mo1qYRt1+12AQ+w8+O1/QvSOGUOSIsaoTTpIzlTZEojXDbXDI6qduH
1ofbxIZa1UTE6P34pZomX7Gp6kKgP5EaHYY9qNl3tlVGNvtOZRFBGo69+yVPHDZijXIuGDHrRGHK
1F37AcwheEU28a1TaoT7voyncOHFTlO9ssI3EiasZQhkfxXC5ztc33H+RTpaupt65lUUhIGWLxjl
yC9ZKqIrsHUiXXjQnG5qsxl0rCKpPBlqC8aaXhaciIbMzKjvVyqVYbYAWxZvaW3zDmyqhCy/PHDQ
dbR8S0rx+lYB4XhMpRTjyhgS74cZZMNJNhFlr09UIaPe3o+CFw5cAfUgkyo5MYdcdEs3l2pr+gXB
jTBydlhxwnU1juZJrClIFp2KL7JmIuEY0wsinIaIuTJUKPC8+rsZCgJKwj4qeGQ6/U7FXnf9VkP+
VjPwrhT8e9jVY6T7Ama2SaJY/u3fE09sX8v9k3htD3/U/Gn+8bPav739dvRazlqxD78gJjWR03X3
2kw3r22Xy7/9r78Pluc/+e/+5p9Ss7upev2v/3wpGe3MPy2ib/lRBkEt/a8bhCdl8b1rntqf/spf
/UHrD1TYsPIpvGlM6AFz7D8xOn7wh+XoNHxRWjBnR6D6z/6gN6vd0K7RToNoT27HP/uD5h+YuMCt
z10W3Jn8wL++/J99Es7b30/Gv9U3oUyj0RSY8+dz+TgfGze2b3V5nLnuZpyGaW1NFQS+wpmpeNeW
1tq8kkfmbK5OdZawe34Ih9o9VZEwdz2UnbUx0ygLYW2Ekdy8O4+ffLRDzrrjWLP2gLSyGRNA5+Sw
ceK1gyntPtqqwQgf/w9755UcuZKl6RWhDVq8QoQOiqDmC4zMZEIDDg3HnmYVs7H5kNVmY1VtVrWB
froveTMZQcD9nF+W5H6h2a6KpA6EYRR7MffJEjlWXx2dZlXLi+B+gruyMvppY0U+rRmyt9YY+2fU
1mD6fdOboalozUFA3j/AEHPviiTNHshDpQ217wAegrWp9O/MRudA1VIc/yB58brt4iI6PIbpvSjc
Ksd//1H/Jh78E3xG/Qf1DZsZRAVM+FdosU87Cv8SkJKUQKPnpR4HKP14SYO41ZyDnY3ZU6Yp69FV
Cnp/lTH7IOBfIa9Mpi5hxbWTXZVBz++z2NL2buy5v11LJysvEf8JZ9tAzn/5SeGRNJ7Ov//513a8
1G31SfWydJ/PKxhL5VQvQN9Rl/JYoOOa76dOui8kZ3Y7guvM+9UTLpsVWaRFgysvwJywHAdsw2cI
83n3H77H/wFDmugHN9MuaBu6o381GNoNSzkEs7UTxKI9NVxfsIqqG8xaWR2qrJheVUkWStnGp15z
tYvVz9p/gMHdv8EI//QVIVNDKqUCuiNKJeH+n18p5jDPtLvE2DmEMpTXmjXaOCXIhyMCf98T1p+Q
yGQZ9CVkYGr1JuafpvCd5GUdiaIsulo7F9u01DuzelGsca+2ZDkZExMy+2RzY6UVUFQK4E9TFju7
tvQHI7NmsCcN/07+KftOC7pGzV8bS5Y+WefFa88Bjrp0ItVVNwMkBc+pnYprO1OYbkqdcc7Wxuw5
NeZUoWkSwng/Nc5XbiVaGpaFTl2PopPhak9THdrxuPnt23JPCO0FEevq4ikw1x3GLw3Xh0ymIzLx
QkHrMLBG9Jb7NsaZ4tNnMBj8GJaZ+eXEsO1NaoSK4tlxioXoU0Onh1kxf812VX66WtEeMhKcfSSA
pALaCa7Cbl3YZYiaJ0O+tLaZN50Jo1eImm01qN2s5PudB+BUh75I1Bdem70CNUk/BntkiK3aT8/u
zDsF6cg5Ea7cD/rIVRt32TG1luagmG3/BZQR5FVWX1wXuqSVU3UaCx2cxIDwxRnbkYTf3C11QWDr
0qL0GaZ83wAJ3TQ2w1BMioikPaX7VGr1Bdw8/fGGsoh0rNxHTRFPhjWUITHo73jtu53rxPNeRYvy
7pQNpWvb4lC2oF/ZPMFMr73nfQ5z/AECwF6kItSdyIl8Js+emg0WkWxeRBmmeJiec8jWP0kp8vS8
bOuLQaMlNjJN8x2dsMNJWaval9uiI/tsuUv+bj9Kp1dPthQUBdeavbc6osKXZXiSlWh2hdPGDPtJ
CzRhUjGTeONzmuaEjJeaHAPpTotfVo0SeRm/xAUh/q7VFo3MWfYzrWfE9NSaht/Z/QCrzRFBzR9l
6ik/SkqAYkXM6oNlNJ9LCkhmN3zJ5CuyEeZ2vDdN75eCsb7dNsdl2yFjOXxrpLFgLxRWAOytkMZJ
NgopMJGFYpn42aGNVvppwowHqdp21WlVHklcfyxjq38oejc0O3s8lgULP29jvDPHePiNXuvBIoF7
j2SIWIlk3qVl5v4oq/NLmRjuJmJFWc5ca5dv6zUWAH5jOtogPLiZH6exRndYr59pQ0r/GNumzlmj
kgwxpvrHvA6IybTC3mnbmp+tJY0hzYoAKd1gAJz3sPPC++GqJjbSSmiD3yADsYEHxQYjSMp1/ITQ
8ofWsMguW6mwz8spFJ0F+sAebVzQBhL8bNWZGnFrLJ/VBlkYVWse8ym13xUbQAN3j4lBBpCD0imV
GuqyoIAgY7k6WGAije6tyHqAScoNMHFBTqSQb0nfS5/zzrr0aBwOumPFOwRX5mtHzu1TmsanNcZu
0rBcPRZYWC4Dqi62C/ugrRTU5LG0qWEjT+VQ/MV2rNwF5xEb5ENKefYJq4MAJi716r5MluSAYc/Z
lRtoZEjGduKhQ20DlMiGBFvq/8JMdW4c82rmdSvN07ihUVASIK8bQmX9BauauMRvk9hF/uD1PU4h
W3/Phbx08ewc055jzDXi1kfT357SDQ+rCqM4S0w0d+6a2G+EswKctfNSn5vYNXcusFrvYVnccDZF
uO0d4hKwtwkDDsn59UnbkDlnw+jmmlgDzl3t1m8IngpiubP/AestMRCftqF9FrAftBVCGSd7a/5C
gpoy9YKcU5DCfMMMh7/woQlcsM/X1t43DuiiavSEkG+II89EFWCEBoZUEhDJfCgf2w2jbB3QSloy
8vd5QzDBnNU/YkM10Td+FxvOiThXHM0N+6RChPzYxAMPBRj17PZpJJrf14BMt42fXSsR9S6tqvaK
f6k+Uk/mANoK59o6pP2hYIvvc7t6rNbhlWoLspo1+4lrKj0ZxqJFczcuxxI0V91gXZukxNzu75Go
G9EsjTuWX42Cg8YKig0WdkQ1hssGFRfZ6pxJXT/Fk/pY09nhZy7AcmPPw+J3HXDzZIEFFxsETUnn
EqobBhTn8Xe9AdUpOYxB1drlIZHA2OMk3roN2NbaVrxkG9hNDV6DUgkAvNig8GwDxdcNHq9tEyh+
g8ztDTxn1dQJigVQN9PWeTQHNw3TDW6nfkH6eoXgvdzAeFzELX0DJtglN990UOoJCnID8CVIPnu7
83vRlSvb8MuYkxsD9PXQbvA/EEL+R5rVeK1Nu7rmG03gLghcnb/cwbRk1k+9EQqIvea7Fm8jkPCA
86OiegQ+VX1Yck/0UaEoFR3krZqg61NE7hz7KYa/yJOB4wvBiU42Y7JM7oXKrrHbKShd3HOXTTXR
xG5CDFc7SbiaApO7th8Q9aqVP/aIQ5+QdAJD+hlkd7xfWzSVs4J0zLdwQCJqxZ5d7kdhVL+I6VbL
azvls3O2QXbQi7r12v+uDCcXYWa1qhrQTuM0h9oTnbmHwBiKJ1E71UUjQZrzycM7OtnWMNwh4Wrs
Q9KCJvqVpqvJEXFba+/02ejmx7GWrfCVDPg5EE4P9YNJ9aqZc/IHlZmXAZMBVeoN89Udjzk6IBoD
kA+m9cWil4eUgIXvQ5eSb0iO8UbXJfl0ofpCr8JVl/2bqZXay9ihYjCnqbwTNfaeSFpK6GSV96UW
g3HonMaI6tx1wL6mtXd4YUVaRLU1jpD1KpJzFI40dI2piSVMlro/9YkUQWc4yz7WqkUECpiIEXY6
fGmUyj7paEBAcxoMw5C/OIVZKg+VOZqE9trJw5hmxW6ScxVxyqiwXapxRRelXUrSnj+cjDjlaNAd
YJ/JofcuIrCLs8nr8v6aLMIsKRER8UkhBP1UwCOoeDv6+ihqe34yJrM96bgNLV9XJ5yymaYfiCaR
33wDzGljTcOPMeX2rWmb+ETMFbPZWs1MT4u2i9d6+ha9np3GVdHQy8ZZ9qDrsfHWCBX3KFLziD+y
fisQtFHsJMDjjdLgaq+HFIg+680np5qfutjr2bvq16rt6Df3sreM743gd4R+en5Ho91bv6Z4+02D
gRU7KDEi+oLOvr9N7USHbC2HyzoTLzJuvryhVovc1+22vlGuSeJ2jtdbsMQSS30Q8RQHWgsHlCvl
1AW1FQPiDY2Vn6oU001kOuNUXUS5wi/FcTocNEIflGsaD73+mK1emvsrzt3fs4dyl25i+3eXKO1Z
dSdc15peHaEgyveUHh/kGIQcrzTwZJYtnpWGzLKsTNqTwKToY27w7pUJrJe51aF2Q8zkrK9yXHyt
W6a9bbSW6ufCTAdUurKm10yvv+Z57r83NOw9NUv7aDptf+lBiH6Xef6xAAYiFFl1bMWNaEjC6NJP
O2tYgNeuSEJ1HfSvPKbQFwicUmXKeQ9ZPL0kEK8vRt+tO3QCV/qQxLs2MRzUC9NCSLRX86UMqR2z
R5fqS+1yrAU9eRNDkHV2vvq1nQI0GnqZ/65E9aBC8d/x/lZXseg5YQz8+AmcvGGEioYS218Ti9nG
dv9UiNvCah5Ok5j2VVHQZLCoaR553WJcC0bkKLXa4b7Vqirim7BKbEpSYNOtS4xu+ELF74wsY19U
ZthsiWyV0Siej8Jz/vTKCqW5OzwaMfJuvy7cCb63jt8K02zyQCGRfm+ZvDQOyvF72YhDrVOtAL5q
+6nTdn5DsZ7vQosHVOtUF5dabyTTStgaiRZoHWpWUyg/5TQu90WfH7l3OeXieviTLdoy+MKZXO8w
2ubghJ0yYO5d6qE5EFCf5FFZzp4WOLJo94k2rNAtpuivfOd/agqY6oCkp4NBmRCoPvmHCkZqt9rU
R0Z6RGM+PHpq9TiTSxcWhfuWtC1lXMi8IsVA1tZTS6DgwQ6sScTPMfWuRV5o16Vy6hcX2gbDllXI
9yTjrYR2wywztl61s8ty+eZEocunL8JRgomyL/LvlWjyczHjVLDZUXtIjWPCARzGKfNXaCQUuw5m
kfPwG5A1KBN8z0vBkJh2gowmo9cSGSYFUIycDN/TpWmq9MBIV5zNLkFnMCzzMxWPRBgPl05ryydp
azzsJbqNWNgsc3nX1Pgrmq33wJkmPIy9ZcPpKMbTsBTZ21zht/MJH0HUsXR6d05NqB6d9I83T2rW
3ZKbZNKTkBz1upF8cOOQAJzTTdyJZdhBz6iwkbbzpY7dK8WGDklFcf5dQcWeq9mbI+RTKSNrT8FH
/oTAvviI06m1oM9yxEWdkf8amJXf0sXFz2nPySuDrXIGZtcuoprmL6wM3f2KmINczYwLl5+sSI+C
xFkz6hGzUwHT6L/UeUu01KTAntnZRDyqXAZHk9pNKnFUPXQ8rTlnMPY/f+GT/4V4/yPEi2br30C8
dAB0//f//LMEdIuV+gfEq2M/JgNq87oRnarrW4LIPxBezf6vTcfrokfDGUdcLQjmfwtATfe/kIQC
ugKwEr7ibL65/xaAmhaKUgehISJgk/hNNMD/Auj+W4DXszfh5f/Ho1ASEjmCFgfhyPYvkdT8z3hU
0+Q9ITheG/Su8hkv++3FwmM0HPqm5GzRS3zIQ0VKT88QrUOoWKl6cCqiyegKA8VqNIbzunFpZK9e
Yl3aO2demWccGHBl5nCI0bXvlnydo1FLjKsw9OEgLPvLgL17gJZn7F9F7A8NywHypw85W78nZ08N
3VfX6wADwh3PCWTGA5nv7QnRPTb6riYnPFMUvMg9tWyJu5CiZTjJw4LdAAeHpe/XPD4OgnAAncgC
S/E+c4n2W4j1AhxyUTQmO0UflH1qA8bEXN27SVEo4MDwEdFfhLkhpRgojN2YbZM+iX2q9sVtAWZa
WO+pHkjSpo1U+pSitlLdV0Zn6j2s3NRCVrBpJoc0M3TcMjAuQmET4CMqz8Kl5i5YOrosTT2Z3ooe
OrTM4oE9m9y6gztSdpO4TlLiJBnV9SgcT3ke+RPb1yloSFysFKmROlhqVC/YxP3KnONzpqRaSPGD
lgaaCuLgJHYS0mQxV2HSWzgh6Hpr3r102tcOWEzaSPG5Fgu1Zxp6Mj/LTaVnZHKKJzOZOOqVZh1x
BbuVfpJqnniRwgflRgamo7rJI7Fr4uANaCXJsP7wqzMzu1B9p0tiip8Q22Jec7UqkKOjv01yGY95
Kit8Vpk8cPn9MqTx05TrdchWOyobU/4pYcr8IlUgyps8b68oDM+aeARRyLWhCpfCwuSDC4Y6DXIt
4nHEgOeko3yH6+7Pi+k6X8qonjWrospyGbiMe4NtBFWpK80n+gtrNh7rFxveXlGUD4CIo+7E33Qa
3Rcd0r1FPVRades8hw9QDvxWE2lTx+GRnJHCvGP86E7dloZH7INJwxO5cW6phTpcZ2S3E7n1LnuO
VnkPZjWEpBJjAOkiGR+8zBkvCQvQ3iVEKayt7tuwncNaG+oXdKMJBpJ2rGWkyWU7bpn6iNvZu7PX
Gt9bOeryVeojf52hFsrO0+vyAu/SRWrRPoJ0CtpDhPvMtVE9LnKkQmeyXJ/uNYUZopjuPMRJ3OS6
gabESQNmMHku6C/3l2TvOVvS69xgQNIBhsq8XF5YhNkKyTm/jNT+RF2rxkcbd9ZRj0v3fULUcp2n
BntPPqLzUwfxktfdhzNiMltEbyfBkCeMCpON3pILjjK9ARwtf8e+0/hG1+L7yw1aQkzmXWxGL9Pa
tXdqnSQ0KtIXWZQJ1POgc0UbVnZx2umXJIJqoImQnyvOZYr6jtQUq1cnF91PzF3Iez1knUmfo7q1
CGpqqCOuuMZZn9wqS5lB8hX1UI5WfSlSz/4g4/oJntoJ+iZ/ytL6pAhD9RO8yIHhkTVlDFN6Az9W
Q0cT9ZEkxPum9vZNyqcuNqyYeFcxXFcjzUJjceyzO87ttSIvJvOemq7ywPLtnjUn8W2z+GOtue7r
CnHAxaSrO8tNmvu4VS9EadmAhOZyNFbHucFLa/52TJ8EZz/PoJkg0KtAUgayyTObc5audVkXEZEk
xFW6APz61dOyfevW+5L2RKqLpiMxI9d44H3r518bqRQQcLGTMxLSakxWFHkxOk98gpZ4TBVWE0rR
o3X0iijJKidY3MK+xJ0VGlL7ad0ZK1blnSaJqdGr5ySc0lK8dDVor9rbN6b47NEDztqVWlGeROyu
u8U2mt+oC5gZRTE/WBWLlTrV4tlSuyirlzDbll44LSp8qldpkq/Tob0rLOtUT2Ta1NoHtUTVsXWd
81AqNI02WefrZg/Ea2kqTjYbIgLRARHXRB4cW6s6LcTPWGzakT6rIgDQQutENrDE2ea8LHXNX+9m
CuWyNr+DghqbrTGS77++6v2c0aZYxgfTwlhryN+9lm9gu6j2vHQLqsr1bZpGndvBSsJZtuOb5aHz
M5rJonZvg6jppHvIuwqr25jsJNXuUQ4kHA2rFXTTvJzSGGWMU1ZAqwLUbtXvpNQOKPaVB0328iFu
syIQWn1fre6TG6fngvYQvaeo3emzByUWHzMYViSGVEa23mbveOq2IOGKD8npEzhE7egOqUT6yMNj
9MN0b1OS5aeSuAaAg4Ivm3Ry29hLqseuHvjS65S0w6EsIQ3nvNhbKcaIalRHbH1iPNH+GmnIjIrx
It0e5LDGJId+R2j7WLKSpu3GrHAF0xV5SHFdUeIh3if6gX1lEE9V37mnWmIgTTXuzaSjGRgvar9v
xirmDO/msMzrx7qvIXes4ZQY9b6iv/cwERd0GuRqPg/a3aTncziuiH4tduwoJdE7aohZvfT5x+rW
SijV2KE+pBluxqBYh1jybIH8vaV9QVy80ZBliXbkYSzwXyMYEOSruuah5AgJGmz/OzzcJAXxEew9
bSjouhVi4n1LSXL+78lnNAPqscarWvGrGTvnxcizPR17UWvS3wt+WmEAv/eS6ndH8ApGMe6NNP5V
8l2g6BrwAwr+bL7MAdnm8c5es/i9Vab5lrhcfHGuIq6ppLYHKlgugyqGv1bwz5Tqt9iv1i6OCIVb
M7yhhR6ubnao1sQI0pl0Ya/haVqSccex/ja3w05S9isz5byK/LJAI1ZcmPk7nNKdbZX3bDiRuTR7
K2cJ71LjZsOl9Mbb0sgnpHmPSfHt0RtleOUugUqqOiXUiqtH16ljHIsGdezI5Tr1qFube3M0Dm0F
t1C4NPq2ixupkp7owhhuc7yop7a2w0RbaGBwuiPdJW+mqkxhptq3FjXpIZ3RJrqd8dAsCVdVQ4iA
QVfHNPXEkeyN2dvBkyH/e0fZvhtVr9vPVf2FCf1e7fWwFPoTXXfvArOmZY53/WASQNA+wNaTK0pt
1ED8VIhmsYcfzboonhvAapWWP8bWoNZkFoLroKLVtOSuTBN0zzrKWoXfkTsJWm3rT5eOZvAt91Mp
ZljWnsfFHbgepsYlq4t3bfEL1anIcdDQGRfocGLM6se8tfXDXNR70PSPtRXs5jSRBvECjuso2cFk
KQ7pJlj9djEB0flVFqocI8fI2pvo+LvQKia/CLP+TNMpj6in5cbuCutMO0y9J02OzuiaOqO0i3dZ
l14rqfyknnOloJeHS6lDo+1+IxS8gtmQs8bqOqS7YmAEa9kfjazDSbv9WEAW7wxs/B04kEWL+ZaJ
SVlSpKybYrjIp+qdBw3cWhFvZTHfja79qx7Vp4o15k5Ryx+mM3FqKEl5NzrjsVIpwySlzJ9TOpuV
J0qvH92p51HSwf5RAd7aVLvhxt53HAZ9I7cv0dhhIEA9xT90UFWQdzkl+ZMHv3PM8p+xMXFeuzvY
vPqKFFDZdaUdjGYvP1Uzra7uVOh+J4R3X5VFwbtStTfeqQewj9+zlkekcCsAiJV6nJD1RbbloOma
MNuFHVK7C4lvBHSbhM2Chp+bHuc4KIHzhM86RcpSSPniZsL5RkPgBnQGFZe4zdMwgXzyW+lsDmiX
dvCJ8JyhaUeEXJQE0bBCs5ODNtQrMgTJtn2vyhVookgYMZL0ODW6ANMo9Ds2pTEamuJjjOMbbp3s
I+7Si8NNP4D4RUTuFE92WrbnSuvFjhu5C0xKFH2NbPegmUfzy2iEfqhmcEIn1pVjQxQeXc+GxnEI
J0QQwtyeE/YGRTe594FJKqyh5XTOmiKPtM3Vq3fWeMIZ0z0t6drfTzGhdCSiVs+K1ArKNrDo4QLn
66jxaR25LUEuOy/ZZQRtAT4oXoQdIRsjr/A+XZElO6rXUQhypiPIMZtgwskO1uROfjI3yDtIADiJ
knjA1tS/NDF7vyXvx+QXSU61aqtGeQsCuDiD6mPE/kjdwtgpdqIdiXWpT1Uzrhqi67EjGnPQXsw0
UUMSJBEFK173S4+ndlf08lyLhLwkpO/eSzdyD0+eQjOlOjgnY9VxP7hgRVD20ncqWodHfqpXikDR
Lcyt5dyjS8HSMKOpKRy6EkabqKVJaOSIuDrC2XmQb7NcNJSaG1huE4J6D7VCGHaxfKQrhE/Yem4+
IISS7dWSdnyPN0+PutKRe1pal2gQynotRoSYpEC2e9mvxqc3N/putIf5pOUMA4FL1pJfbvJqD22w
rxSEEEw2eYQA5Fhr+/YE26+cvImtWO/XF0cr1Ld5Qs9j9eP8ujJuv1LKqAUzehGf053iaLeuDoDq
4+aTKW/qYlESIpNWPcftiN+prpeoc+J+i1ApQkTM2n3r6XJ7jro/E/GYBOEV+rUzhn2m1bfFe6Ng
GuPCUL06TgNrRndkhAxA4SaP9YOulJSh1u0vr+7N/SwTT1ApGc8+aiqxd9TFuOAwiwO718wHnAsf
radYL80EMUDSCYXJvGdvUhcsNpZdX+KEZJM4Fd2GGVq4X9rnvLMmv5spbyWiBYmpU30MFc9XTOWp
hM442eVIbFbPKC871T3r2xu5FN5roQnaNQlK3qm4HXBaZA9G0v+hD4jRDpXypXGs5cp2vjy0k+ZF
ePDeJ6uP95OZpBcxFUOI3W3lOErms6Nyb+dznG/cMOyA36z5C5mK6x3MMqBoyqxPXe9MsyrpMN4S
uJNu3s0EPL67Y9MeJmuwo4zWyp3XcOWos+McaDqA73BSDauZh1rNHU6Kxmch9BHw2zSsYzwV9qOB
d/JAsSWGBcm0i/9otd711pOY93P9xqBmfRuIXbc6CjrnzRXpVcuZzkmUmr+Vugtso5qOCTliiCdi
6Fn7V9oecFo9tIP2K5m9kJ5Yvb2lzRC49gGPw7fkTj9V64grsBHVwXP6duc5LbE1WGaUi9daymMJ
o+YnBUoqw+SqVZAT/+KJXAASOuVQubTAI0+DHsjXW14ZyTtffH5eDKf4MWN4VUkryN4tvPK5tMCM
+SyEyanrM/Jn1gU6Ll/TSvPe63lgb5n19mOZsvpIxkv+CRnlMkrFVANT47Z0gYIB5yBJKCP4Abpt
bMvfZKPxIAyWqfYcS9qKyW2UoxopaeN0ZHoaa/oB70DemZ0MVKKSahrZLvaf/dARshGYi6ncEKJs
e93UJe+mmSgYGKxy/EiWFuEMtTzNrbbr5qHgM+5LiFTg9UQWF2mYsxNZdavdC0a/Y4b0ovSl21Yp
y3mqXfVFGG92lld3S0nsB72gJgxFWdIeENRzPD+NSz2vocE/mZL7at9RMVy+KkIzofKV9Vb1PZup
5pTi2BluQxQSTdzP6Uxdlj+3jfNgroX1gzILYxYj8RbpAbsx9wWSksnKnbNjWtmeXCcISChcFweD
q39bpUPY2xIru4IAugPnEoa0VjFCSUwoywIVEPTqdj6u7uGUJoqDNcmRfXG2i7lRiJmzvG98GQ/k
JukvTcFuUdVtf9Ypmj4vrFY+15znAJJZhMeQcA4L3Eq2aq1c+70eu19W2hynEfG5OjYqpz0BpbAB
xSkd1QlHXCOuiciXozVOJ8xZoZMr5zo1njskbmarSyRx7W5gHRmTPn4cY0ccTGavoK2bPhj7js19
XXyqsroQ3fm+M6+CqG9kYtyQMcGrxXzU8VOYiBoyaUY5pEY42u3R7WryH7bH4L2dpyB3tH3lzQFa
2MDN8DrREs/oepNwv6GF0cLCPuZj0gqIzD037ZYyhBTtMFJ4rYdqWldRN+WBurwWpf0o5BrqFRyB
xBdLFA0itymYl8Nc/hQ9F9pkUvWe2Tdr7ZtnNsNpn1o4FYnN5q6zKZ11LRJtRgNpmDa169lObfvk
jYUNzZLvXDX5NSfpD7kVVOdmxcGSFvpBzW4CqaMgz8zyFfSi2Miy2c9JifRxKuwpDqr3luuda9Vl
V0yts2tYv9x+m+kQoYU1dl8meDUgBGPwTe6ExyLdJFS1+iN1hm+HqKAbN3Dk0PQbaHkrMXC51BgL
8A4MSk5q6juGqPtqO/CsEp927OUydGuNkCibOU+13C9DFCHkxg50L6o8UqvdFdF9V5IgpbfBIuJw
ROYkE+tm1RO5uwkttQhls/63vjj3pKhf6bENR+G9UBQMu5eb6a1jBaQ7W/8ihMrwt+ex0TDfqpa8
axLJbuISuqRKnoo6pzQTyfmjosudiTyY+YVmS5uS7dJoIlTZT6bVRJi6uX2s8+Iln457aLMxWFtM
lY73TBki2Jh7JpGLhGg9LDBsdI44r+6Uh1bqvsTCurUKIbkdisx5UO4N3diPzfKlpsU1yfnEUOqs
AnZkygXStsK0KndL6XC5V3d5fOnoXMSEEp/msrsxqd4V+H38prTzqI7djxYpaLjK7UxPbnTMtz5q
K8MXsX6UsiFC3o2RFVpIzMw1LFtlj5Sq9zdL7F9ej6AuJGPc+q85jH8M8hhOS3/JVXFbViR/6ITY
+9kRw0a1Gp8FzwsyGA7fWkjSykyDp7GKksk5AdVgOuoQR0xd80BybnEYkuFke5RU12psMS01AZ1t
nNcTKsLmMDv1xVargzQeQB4Z++dlJ8iJNuM59SWxpX7NVwMGNpxIjId47oU/9I4dlHO9HDrE61Ko
IFgoRAPAv4fZLXd9MfCuWYRlTt7kg0H4AGXHCfcdaPttNdQ9aUdhYsOnuyx6Xcxl7v12mnJv5MUA
T/mDNR/AntQMPKG6+tj1cgqdVHC0tlNBm7ubvHqVDu1s6hmiAspcbNtETt7Ir5I2s9qEArUb5WpX
HHgl9DhMcoinLl6B2Mb6lLZtiCTvo+teNTcJJs+7Vz09aDNvh6BMoPQsditGSo0wJvMpzi5e5obN
RHjcbMZw8idv1sK5fRPaj5tpXwznM4LZtouU3n0oaiM+JtZybkoyrEU7rggUUanF6kM1tFfkvazC
evNdq3DXxXqk8fmtX7qLKt88vb/VJMb5IExONPeMBL1RvFFcvk9ZU2zBL0WkfVDG3SkbBy7cRXlR
9GumCDiNJejU8axWFnz1inWGcFIk9VZ1kUV9VDL3QCBbcu74c/N4NNBDFdwhiSQ1CuvmxQSnYggy
Ty5lfnH5Au7gF/FLi+nG5kRx1idNH0H6B1x/+wlclLQARlCbnRGQWnWCuHKvUCp+Op7z9o2jyGfm
8MEgUGoSw97dMibSxZxDSYGwvhoP6LTcsQ80/cOS30WPyY9TkbGi5T7oDV6vdTl3Q1A7Yte7771K
XoSA/AfvQPlBZU59NyhgbmPhFzVnGvvk20J4W+A25XlVR5QJmbc896Y0wjFpEALD1gSl7j5PKSEK
9aLfTGeU1xYXAiG8cROsw4+5OKeqaCJTH+9LVrydh9zkZAq4BuaXUEld7Szi8tmctLs2V44EI2xP
9RbnmnoVS+PQBynmiAsJ4OH/o+5Mlus2umz9LjWHA00CSAxqcg5Ox1YUSXUTBCXK6IEEEm0+/f1g
u+pa/F1W+UbcwR/h8MAyBZ4DIHPn3mt9y3ipFxdjeM5sjqEuoHt7lQ+FISkmsFakdcHA+W4N0mvX
Gb80vpen9MvG8JZUzSd7FphlB3+9oZ0lqgevGr6zBdH9CKlkRDbeBCyNBL1tK/mwyvukGJYTKXVq
b8AFByy/TDQ+JWk6QeUz+mG2n4Fy3GFIBsrt8S5n6E3R1AQXnEa0cMdHUdIdDjjWdN2GNjBObJL0
0zCIFWOZf6S2Zl43fVJqhV0YhEfdtjeu+8707LTuqczL9aznJTqCHJ6BFIZPmWGrAbxoF/a9Uh/m
fqLDXT+VVrjTE4i0oZK7xnau5kIc55oJW2N+a5q6a3qVz+l89iuZHGmFF+cGfSieXx3cCXsJLuWA
k9D2aeaqOLOz94pGLm2WdNpFTYQwEnNhP/t4qg2lmEXH3fbUOUxqekoRIldcoEAiS+YcWlNprQh7
b9PkunD98Qy7OeUcknTnaGz7BycKPxV5Sny97orY6fPovgmT5AqS3j7jW9j7oQpvo66+1Hl7nyHE
3tTfniM3ymAKn6+yT7YB6u+783uyYhokJVb1fkky+6TC7FrI8kC8nB2nvj5gJ+Ncp5oibltxmUR1
mTrY0CJL9kroD/Syn4YBiW07Z+aDRVGI8N+pkMZMy7GT1EvzcCAC4YMch7uUOhqhTwNCAA3KjgPd
e1SLL/UsTo473cyBzE9GNB/Xyrqju/BMRO7Z8pezo+SDKVIRD/ZIEyuaaPj7V0jAHjwqvVEzvq1G
b5cNXn6ou+G57kj3xlG198wg6Acjs67Lbr519AAMQQAyAXCNcV3BoYNMdzZt+RX/IEWjzxY2lZRa
o52/FPIlNN0DSGoEMGJ+UvZ6m6cCr8tya9GRP+UehVRKVuCR4/2lqzr/gqAwQh4jMhJnu8dktlp8
j9JUV3oo61Oks2+VZLqHiAvG85Wb2o8GAQ2oDsahdRrsIe1Lmt3NTkKHDBNkw2l5Y4XeyqozM1ao
rSa7Cqbiiq5bcpzbaT1NXRLEEWTFfSq8E872fRb0/D8rPo1gnC952wFtqYz9jP/E2S1zcDfZNgVP
AOJiO7RMyNZ3yLzoczJ+3edym8J1D2y+OfR+FxXliOy4a2Y8pnQtxgDDb1J6zhFqRrHvS6c7pKvf
35WVd58X83DhVyOMdZAwGHpVX6WdxxKkiCFJxn7cedrDzuQMX5LMqCM9DDee+ySLLV0fF8t55H18
1+d0b2htZRRcrnPozMC4F2s04Ity+RRUVJT9vM4c3vrueq5sDMK9aC+SvO8rA8hnB6dE0NRboRY6
uRX7pQ2Lzoz5sUeodukWyDtWIAveTWT8GMO3iq9wdujTxr1F2lLsLYveNy0CCJusHpSETXdAn/Ra
LvlHq6bM64vi5EybZ9+boari6I4HqT7hER3fAcpWsaQ/9V4uojnQSSr2Lty4mEAU69YzghFGi84I
k7O1Q07+uI790xpicBtt60hMc3RDtah2KBz4xXoz4t1oOK/YwW3LmTgnReTaSq3+4nhB8dwa5Lx6
VP6lH2lxk0dO03m137nbeNmo6r4N3OaUR0P7OoRiPC8ufh0Uf9HXddbWx7bEZZzbjTmJdlxphaYM
BDDIOFYTcPoxdyrI7tfMfW9N7tan5ReQCFUflw69rB8yxCiQ2jVL18eRE72WyoszQmYOIXSHPZ1p
6qEcBCIAmWBXU54bpHQsI2SxIyRwZ2C0uXBjGCrEs1DiFK5EcCCS6aAXac6IRNenAfjDWaLAenYt
fVs7dv6FuUp/XrDAbvLI2zrgOwSseJryXF1CLHD7oi9uN+DhGSn1tPNUfaQvdWA05x1q8AKXbFid
uPfm/EKY67FNsEDRCLvFMNDfz/P4gk2kOqCGYEXTxtXAA6kkCMTVkI36q8i+IfP3ZaChkFnO0dIQ
Zr1ma1fx9hBAs7i7cfS8HVPZR23Dg22rqj27Kvd+p279I73Wv1sIhGPjCYeH9XeCq5sX9seX6kdL
7X/92O+iK2n/4vporaDakSf2m0jqD9FVGP0SQdpH6ORvsVa/Kav+EF159i+on7AMwYzzGYZueizd
jkP2n//BHxGsGTgQsly0riim/pHo6o3mynJJMcBNi0vyR60VjVuvhO5hnRB3deSiKI6ukpTdMr+Q
GUqDdMk+NzwSYnU+L67wd2M933SLuvgYP1Ad1N1+9NrPzK6udb18BhX2CYp/OJZX0v2CPFycivHB
7cMO4X/9a1IbBgAIgM3MPLUgzCei1LaJJRGDCvapzjVDwOyuTdLLwoAErFx2jIbobsQ7S3VbnirF
g5uFTRmrVR9na30RnGwpTaGp9sGNoSfbOCNFXPVrVND4azEOTeuXanDObHRmZ5wnVweIKpyk3GO1
PAdwOYZiorYA3uX0n6iRvi2D+Lza+fcxyq43ncsud92PxWTOY0+Pf5BfOYQu1A4FDtslZDIf3iO0
iXU37VuVsdjwW2gZUKVxlN1mxjS5X1qSIlJafDHbz3ftze+rNnFu+bIagFYUCg+02MaY3oHN7tre
QkSCFAHrBut8CGktC45rN93ZTqY4oDgwA/L0VUkb+79t8Hw4J1IivJ0FRLY0xqKetxCiEsHH37Hr
nfc+jYi9j54Vs8LwIE2L1ji4i6zSuQSld7LsMHsuI+z5ObyyxCeWA2djFfZ32LPkYUFSHxtrLQ/r
ug7nNhiwqZTLfrGHp9Bg/sVgOoE6SVvv1IU0ynAALzcZkp1zp8uTPeGSWaNxuicQ1n8F7gEO2/uW
LZ0862yFsrZ41hkmmBcjU9tXysYB1Vt75Q50E6q0B9PWNYcirMqrNgHtIUpZ0XYog18zjhsTJ+Df
szL/0VL1v0MDABjgn38HMMAGb/2fVaMXXb00r/mPqtHtR/4AA2zZNMy/bNt22al/W3H+Cwzgil98
Ep6hBhAr+1uszX/rRoPwF8e3hQf0kp8KIcT+9xIWeL8ApwRNyc9sK2Pg/pMlbFuo/q9olJVr4+6D
U0TTGgEteJsAsParbydjOx1CFBA96P/DWgBF6eTCJriaal/ZSv+ElPgGUsg1AzqKLjUKxYJkXf9x
8RwDP6N6xMlEyyh/QVfTHJ3ZeQCWN70D3uz/5HJvrOy/XU54krEtmt0NUPnj5QYbG3rpES7QEOpz
0oKiqweEiDVABT/JU/jLS0U2vFLJ1RAL/3gp4PjKHp2SZB8Hsjboj8yng0acwc5mMHT403P2F+AE
pMNvbl0gUX350E0E5Ii3X6OG2+PUTqsPLeTQu8zrR+IwKu9Lx1SaCfgcxH3lIjFxg7G/FQAmfnL9
v7qNm+AYsgXgWT7vjx+WA0YSLBVwiDSQ9bUatdkx4O5vBjMW9KkIGP77z/uX12PCv+F3kTm//bwR
LUrXrXGImCRBJYA97TZYvOnanqW8jirr/+lyDGfQ9Di+9zbpqavHaPZT0R9UCHMclkwX08d02Wil
f54jWf0EdPtXHy/w4cCh7A5587c//xMMVq8qb/J5RWcql4AhfOC8s+cquq3dtLufXU/95PO9fVbx
1gJPCAJ7W4G8QL65fZXPwESUqE+JnhW4pamQEWnDAFBN/vnv79xvQep/XmXeXusN6DbiCACdm1bl
2DT6Ugak2YLM79H35QTbpaQ4p6n7bnHa5UEm1nin5kXcJCpBofb3v8lffWgeWBtag0s3JHqzFszF
iti54hdZI9LV1xAW3i7K8muGivPXv7/UW8a34EO7wrFDFmu4L8FviVF/uqFZgBFXYU87lPOCOnQs
wKQZZ3kc1rbiVO7NX7IIcazNVHoX4hIlSTew3H8WXs0vQanrIKaDB0sa6dswUuWUERqGtD7UH/KD
dYctZvxkncY1No9//3HZkH5YjQSLHvuchHDj+Swmb3JcvN7q+7SLskMoEMsB7PTvmWgiJwtJbmTA
k4YXWaJ3Z1iAuOsfX9sXrArERwUh54U3G8qUBx6oLlrtopryay8L7DNyv+VGZmgqu9R5nTMxXFLT
hD9ZAt8uwXxo9syArRq4N3vy9rj96RYj7G2cTsOpm6qmP3MRWs4IRwgPXW3kWJpKvbWmUzehpAM0
3/1kyfjXy4MfIVnJZWdjL93o4n++PFoOkBqJzg7a+ObopkxhcbqLvacw+h3cKqAt7a0Mb4JhkOeW
KqP9x988sVComdmFQl6qt9xxXVHmZkOnYHKqzXhSvOai9fZdkDUnp59adDRNdJwduz/+01u+XZg6
PRTEQRPq+uNHV/mYMudU6PULh3551Eb4oiskS7bX3KXFKJ6XdXqPCiz/yRb/tmCC1ESec+CFW2EG
0f3NUmavieMwzuWwVkgdW8uqjras9d6u3SqGEyLhHZBG8I8/rXSIIScTkc5vgFXohxuNPKwYAO5w
6OmW9GaDSR514E4XRYbtftEu4FCp5WMT+flPnvB/fa0pQyVFYhS6BEf7bx4xb55DLKEYkb3aZ9pR
Wu3n1C4/qFV4jO8meRkm1Mep7f9k3Xq7G3KkxizMffU9G2DD21caRYhFrAShHn63WWVn6Rxs43vX
cvUwkkTW5e+/4LdccRq47LkuugT2BU70/wKhai036gptxbQIzQstJicOiTpRuzCfbWz6SX+TWCEy
LjUV2U0KWuE2xGT0dUAPc+jyqgStvIqLmpV+skQP+sPFR/iTX5JvnBv9w0bqEn5M/PFWBVH3RW9u
RyiTboDGEsTbPKbGFD315ovjtV71q6AP192FDF2Xm3rJLfs6HfLCQ3RcmOCE2curTsrMbnFa5mWp
HnWODcbHmQudLLbHxM2/gPe27TvaLsJ5TDKCBFFoaMVcoWt976qEy6rPiega/8tEOGVzpnFtyhit
G25XOtp2ah/qsErMlcy8ujqPnmPPSBGUHo4W9In6zps9+aI7UwcfMVdn6a1C4aPipPVWtPskA8OY
tobha2ati36nYLvSdeRRyxFed+Z96i0j84/F4z7UblmKw0LYiLtLdIs218uQg9S4oN1jEzmr/TTK
WXwvVbucG7/BXZQuyKUkYycQjlOUPnNOsWnd14Az20nNJM4mkdWAP/UYVVpZF0HErOqALqVR1k3H
S4jJaqj1SyQmT0Gp7me0IlkExjrFQsccaaLlY0IEuDTRmSB3ISMtuIbJl3VmiHyV9hYg52npw7tF
LhZKNY4kaBxk4qtTScZuz4KShYruome1jMMbZvUlNJj6AI2wPPXuShjQFsH90vQ1vGQRWgNjF9x1
+76oV5RVQ4/wtgCd8oKTYrob2zCY6fcQ63k/TUtHg3lU2XiEHAsif3XUOCPGk9YFdLh/45iOziZ/
X7d3ZRGCF8/aX2HbDc3J7WXkX9bAGsY9nzunVcQ0KD0nMncvYdIb4EeOna3xmNkKzkpqWwcbszcY
M98f0qNDF2QLMc1rsfcHgptiPDXBXVghV6ezPnQglQOC4g+RnPopzmZ3Y7Jk5Eoc52AJy6tcFEgh
eTD0kU3XSw6Fybr05NX1MsfOmjFqtTXjgkWkY3awOmgYmJ3qZsLD1m0UKqrLkWCANsiP7qqS72gv
57tA2zamJuio80F6Vhrty9BMT57qYU3mSlEP1zSRgLYP5PHFSTC1KKkRABxEPzgNuilPNEfBvPzJ
a9Kc29ATMb1fdUL2hsmH9r07Qh2IncFNiwd79vTB9culvkZRnBN37RaDvB9aNCPMxlt9h3vBS4mM
88Uj7hvLwtUfMZS3cUjIRzU04OINTflDxLiXKzAgkTFtuJEJdb1uCP8s9/oT6UsYX5qxaE+jL5J3
oup1fWYHL5DZqgJUj91p/O5+reyJBC2mdLxVxcACz5zl2dFR8oH9BFueyWwiw7Bu475YEjrxwRDg
Z66riujDQLkjs2BySb8GqWaPoDq0xC6cozU/NnbRTe9Q2BX2g0v8XEfA31o9CBft58lrbXWE64Za
qsr7duDrsMfo3aqCLnrH+YNRmdK5p25RUi6PSKSd8iqq7fEm752sP7hoC77hAy/n/bCMUxL7siX0
Ahe+2dNttQvacU7Ify5dF8FgZTsFrqSOQAhaZUsLR7oeV+BblY96HNWXhbolSF+LwbXNITXSvbUq
gfBuYz+cob9CdxqMtO8HZkhJgZMHenLn7RlBZDGrCWeYDBPcsLerZiOZEsLXf0ytPKDVpjRi36nc
BsWyC4fsflQORkunz1R2BZNJDZe2nUGsIFyMwuOKzEbvU7ea56O/KvxvVR35d2PEgvZcTqWYKAEw
upyImQqD98Lv/CmGIzwUJAn68nttk8yKw4yT6iEPusTbBf1CflWhJ1AjnjKPQ4mdfYeFYTkaNGgN
w8IQTxRWHqx4JYjKhjlhZJIdY2JlX5iWFffNqsg4x9aZevejLcYPod2H9jm1x/khitLsKZFr8Kne
QN27CfCtjVEDC23poItBWJcgsciWUkUgnUYBED30BBF94TKDZFkYlsfk8aIMSaZcGTabGSxKsObN
c5km/nrIk6Z4F5CUAkqky/D5y5qZzEF1sn5cWrmygMIPeAybJv2mowm1MQUa7asAodD3cqWeu8Dl
aFdy76MyPYJAWsuTGYdJX0RUSiasWTjHgab3usdcln6v0xLyQyvtPD0hog2fo4VucIyevMSwLFcy
ycI6mcDX+mYcdxsMHCR9c0WkBBY4u02GR7Uwh9/pzJqvjRYkFNL0rhBoD0tqSJEAdcDgMbQ+9dqY
X+FqLoj5CyYW59Ekcq/16DKkbTJkafXaM0Ckj1PnRx4plqXUNcWtifpZo9dNrO8O/eKHWtWrgnxL
AAwJ1ojaC0eB9RFFgR8ls2z3CukwuRA5Npcq9rxEwpUtEl6MWXskQFAdsRONTbtuAkUnzGI5b9rs
LPCaZCfqCYB6mlNp8H6s7tc5q/SNnenoKyTpsoOl3USQvaaqO66qX4p4aWu0UWWUm6+pM1mKDj9j
XfRXpIbFSDGC+87tVpyybTD5h9Aukd+kgOmGPTAkvI11pq+ytn1NBbXEwQvbEMBdqBkT1uXLmFbZ
lfazxo7N3IpNBOo3X/2pUvXeQuB9yy6oJzyaa/i1FZ12Cd1DYACN2UXsMkSVQDVf1gCmFiNLwIZD
hwyiWHt9C1nRPKXh0n2uIBqOOywVsn9cQ1KcT4o5FJkhpHu/WmMqg5M1Sgc+Inkq90xLq3kPH8Aw
lPAhK+8mqyq/rfihL32QjsEhCRKvRsOURk8rj7XAOUdYObq2rQdiyrKP+2AqvyVJgR1NOWNGnIRE
tnpFtMJWZ3qUPgyjUHfN1G3XaziOEPfFgj9nNlF5ZQ/O8nlWq3tWskQEUAhkuYTqlXDC1NoAf5qQ
nT2nADWOTKRgps6IAr4ngz1jo8PtN8f0uKJ3C0f37GzCaeNBVmD4d9pCSrQH3rRWMRWTvGobC9qj
6e30Af8Ed0tLJrT7kKRT5zZwiF45VqPCyWl68tQwQElG7qJymvTkECcYQv7yPHVtObrJWWQn9Jo+
ctp9vSysXlXQN+LcMXvDVcgLTQiimdbs6II5Xa/g+EQfZtIto0R+pYQUkJEcH/o4wnyXaTqK5txg
HmZw83FylvxDI3JDEE/fpiUNvC3Hj5TI5dlChnwQUy6fGlNsc+2OaI6rsgvn1z4Yi/oANtN9aqwp
fUKRqMFFLlX90ah2Vq/Ya/A+i8F4RxBTS33bJAG2ywmRT84IzV1KStq0G240yqIbJHO+up/8vrsq
ErxpR4K4FasYVuX5YnBthruoXuuzsWrweW1JvwZmprcg0fCnoLnqTdsiwwsVJ3tr7nS6R6BQEU+V
DFZ910/2lB0l02mznwM9jWc1M2jc4WIss/OaFrMHf0CI+lIpaep9Ws8gNOmDwWZM/QTzeNb08pqS
l6FT0UcAQn3ShczeuHJ4gbzO9J9JPQ6pHG3utct5TZ/KtK+pbGSSnpm7EoFotFoxNC7A1KzZa9nW
0aOPRN04GhTU6HxTIO6oi1Jk1SDUey+eRxQx+ykTNZERTECebBT9K/kTWPr31cB8fWcQxqOTFIBc
8BON9TH0EQZaOFqQuPSSB5bUUFJcfQGaGHVjFvEX2kaz+pRUuXuX+JvpsKyJJIxEqeKh6AbWRJeQ
ljPTzH45M6ZV0MndiGs2qytfh1yEK4/nunyzyEvR1LodK18o5iGPM7UWC1IInIixk+VdjswVFiI4
NWsTwFbhPMRzTUbNrg8L74vX5MXLVNKMOWkQnGhMx6i5zasEeNeiQqaOLVmJHws6HE08gIMlR1WO
YUmnaHZhSnkDZaeg1KWcdAROwDCADzb0W9KWkF0XIUmQBCm4BTkyVHFL11AIN31xAWDGeBXRSYSS
tPSHexTxstjTmMsRQAltUYXMM1W2nyMvZLpAis+6WijbOsxsHyf2Lsg7PSa0kQSOdm85qoKBgOdi
3KGWSAlwrexJHFxKPWbdVK+7ySu7d1k9hk8p5POrEDkHToM54XQXEFV6bIVv2YeRVxsH+EbSoDiz
BhGj/WoOXkQGSGNpyHyjNY4fSnoSIY1DRVJFobDCn1oHa8Xe5WvlwQw3dTNKQRUcFNbE12Km+3cl
rEbb10Xeae9VymE9iwmr2qGo8uarRLgljmOy1N8KnlLeFDGO7BVN6Km4nJnA7QTcTGxfrQMJUYuw
EpsP1pzCaEBQhkY/RT+dpXAwlmYh/9QdkfqoeWgvFtBLc57C2vrGd4ofyw8bPNaE9+Dsbaopulrb
ZX3PKXZkAzf4iYjW4y1zLHcp7i0iMi49EbgwR8mjue58icl57DxrPltTCGulKpb2fTmpgbPr7Eck
wYzcj12d67lHxCPMfduXQrP62vMzQL56+3G0hfxKyJQcCo8PFunU/X5iYmMDJ3WxTwgc1/umY8dE
MtV5BjCkofTNlqS+GekYwBpgxPVMGm3OY5IKlj/6q0T9DG7uMiCvOJ0tvLb9OSI2Re/MPFDSkQfl
1byCDRWLg0dqoTwP5FGT8HXsOdKNcVi5VU4gVZ49+jUeOyTruf1cyRo1N9hGeRhXPaFSSjTgmbWz
9JUmHCC6yJwFEsuB3e0ROefLcVBZfxyB3SGyXAbXPzjegtbLzz1avgzEZlD/3hwSW5yV5lzUge54
rxAkIVxqnK/BuGTzkRzY8FFCCL3JxbDWD+R/yGQP8nahwmvXaIE4Iwc39sKcXc+jF5LeMxYKngSw
uhnVLBQcoUeyctfUHaIdRUEdorKlcXG9YYdb9LkjwVp5ZWXzoV0HpKhqGtQdbt9xvSjlzulx6/R0
h1yjmcQW7Ep0uR1Y/xOLvpmIGlha0iyKIMNClBJmxTeaJI/SL8rtgNr6+Z7NSuijrxBx3I+BBYu3
yosULqk/slbHI5+KcYvrcdgaa/QAOwaUZUS2aJiu5DMUxXr2Dckq6DmE3R0qKDvmRNNB1vS94JEE
PZ7Np25KgE63clw/SLuc3SMM3fmStA1eYWuhoNsvc758Ma6yzouTsSIFacGeRAjJ+F2U2tyk1kgU
8A5z0nyTmyAjPyZz0fpXZaudOKfsWG7ISCEigUb9iKTU0cyfW8kyHGuwQdZFoQoZD5vy5iGxF40L
kt1D3zcWO/jO9/DJIM4OM7TAbGQWmetumJ6JQWYy2ZVW1B2h3YZTHLRRmCPLIF95n+iypjQTYLwn
QjK62PKW+ldojOGtilzjHnGOcUvsXsBYEVMXxAFHLOw4KR3iPTkmLjLI1NOfQ3pg8iDxJWIv0fME
OygaZpg7yP+/SBNSoS0is4LnxRC5xtHbda6W0aRyXzAqfghXL0UCk4l+3fswh8MYNvuAA1birr/Z
wmC/tXUPzoeluOjR4bRgiBZnM5/zMz3YAT8vnP3SspljqLMi98huBUlignDIiWIgu9qmArP2opl6
TD4DYXk4pOXALMzMMjvZ5FGBD6olTJ60s+ae9ETbQk9O2ll4KDE0aI4WvZvijS8lUUGUnpfS40dj
InfHW3oJ4BhZQeYcL4TvE4uhmh4DkXRrF9NXjr2HgVv+srh6vMsoanlR4aZikKOdlqLsZ7/kIN1X
+KOxk39w6pyzeuIsyw0uTTxPoALCGyMsIu2KQCW/5qy8X+shkM+9pRcBBhZ3EM6UiYkH+Mf+kUv6
6xXC2/aD12Y92qMgS16zFQDQWUWrReYGJ0l2FO3DOmpUF95TIRp461NeL+/AIyIzZUSoFP4j4ENE
uzU9a4+Rfci6POi7QqcZ3BAk219DJ984OFRm3621Ij5t6EAsGGJybvJFYjzSTQD9qKrouly3NG4y
FNi+f1OkjHrPQ+Ca/ALSyP7Qs+V8FBNup906zOUz+AP7FQbv4t4p0umIlSL9yottqMTBxVRzempV
lwZgrLsCeXPqMj2mV4aGyYhvjOtOiu3G3U8pYPU9jv/8NGqPM2zbU9jvkOOadwFa+MtarOWrh8U/
YmewnK8sH2P3nho6C84ExoQSNTcFBEIsWfK8cxzbgmF8qhFaQyudRQZBr6m2kmXPqRnfDh0y++Aj
TOsPOjTcaGEC64vmaMiBOZL8O1yR9F5Dye42PdaE1yiaKaKQJSsds5ETjTVrbYnzagMyUWOuSPDz
qoV2otevRxBO9BroPYKcULULQW8GNwhLJQ+HT7VXkiAP8bApjpMz2V9H4qUJxwksxlI+gpDHAqSP
vMZqjNTYFQPqM1JlZ57YiIMkeWrSPqbdCOwhHFJoDza5Phh6vN/eWbpoVy4Gh/LIs8BsrVXkUZFT
X95XnlmoY9qhhyKfajc5udJqvCMg9dHiVBZwippoF39hqcPwy/OQ3pUAiL+HVpqhVrd1gYbVagpu
WReO8wn/TWTvajLTwJUJAzbJ6larZYwOkIfu1hSNBwbb0GG4jft2RLp8djqP8xSK2KQ6dNMAe7ns
R1La0qBD11wjUAMmMbWfrbyA5h8kEy6BzUmPRsYEqPBSCVckzJblArELxn7aBXV9LjV9PK6gWYcA
T6kPKSQP5xJNLPqwg5s+OtRGBJQ9tDHFcTKjDzspHTI61URzQZh3sjXH56M5ubNSOD31advCOnAx
jO1JG+g4uGD99xgDwOI98dANBP9xIHZ8ghHBqzmbVdkYKGWJAmOymoyMWUAAmznNSkEd0OCt7zI1
ZrSiMt98oJfD8IrkhYqzfEJfw4ap8EmLjk6DG2QfR+R1/t4vYPjvB84h3S7FqgY5v9r8Xz1d4w0J
ukLiJ0fKey1YsGgqhWI94TpEFB36sjvNZd898+3AzfSsKrtWjIqiXUjw5DXhoTiZtNv4JxYETjLT
bAgtU3Ul2xiRNXJNTnxkLFUKLTzhnUGfMGRxQSdTWdiUFqYbnePiKDrvDeUzJxpZyAUNt2Ga75ja
CfdMIKfxZijz9d7KkwTkf+X4+shCP7U3UJdISZImiKLzMtk1VU06SPAAft4PR9dR3Wf6uSUnIBP4
bpxOTXdeQx6X/cxsajpZnVs9DeC66rPvp/iKUOFsIQOj/FzSzRX7xLL1Q+D1fntdVHZ6y3dPkmaB
kuM+8VtvgGGSzHhJysymfkkJbN3bOhE3+Zqk7o4gF05frgCddKDLhdgUIDS3QTL0jnadWyfiWBH+
CA8sTcv3UHoyTiGVnF8yQFn+Lm+S0NrMRdOHJZcWwlgDTGExTINiNcj+k5W2HLdX+g4J4DQnhAcf
+sQGwBTlhOUEZU6Tt9Xll37tHY5Dk26a26EAaLJrI+N+cyeVbY7aRn4Lys59EriXsLDS6yWKySWe
gNfcLY/pmnnfQ93DtVsxY34MMG+fcG3SSowSC+uACgmyYoMMEthwGW5uiHJUrQiK5k9oC6avyzzT
J0lyLCGWngndqDuzMh3BZi6gBfD3A4KqOP+PUVUFh7ZpYVAPFhOuE4iU/KoMQrwdUWqQh9Z69d9H
nIwK1tEx0O8yTsoO7SCdPmill8e1sgknRNxLAsRKopF7S/XHiQXc2pRcE9I1Je8J1i10DCLCnn/t
LIx1Pbcy1OEz4xaCx6qV+eOpBXbjXTOwK7IHl5wY725clmm9l0Whovet25fhjQAUNnwho9TDNkfi
IZDIvNDvHL+s0c8LRwU/Uzf9y/zYiwgpD8nUhg4mAFf9ODEXtVoDDo1L7CX5fFkGXGc2vp0Di5x3
xAc4/GRC/y+yAPQXwt0CnhyujKrzx+tBpuqzAv0vPs2MBZpxQixwDJ0J0ihoHWXTHp3IcPptIPz/
QW37b2gf+NNsfEv7+iPFa4sT+8//QKD00vwoubXRRPwhufWDX4TcBJEuCUvcEZ+H43dSqxU4v8C/
DxEXbFohVKgM0P9wDUBqRf4ageZEqgugccs217+7Bpxf+AGSvclskjS/GMH/E8kt/oQfp/hbENgm
NUB0h5pDeOKNnMPnbB2UDRtOtkwspbi2OU7rssUE3LM8RLsmLcyXyTji2aiMZNRG0nvZ+6ZDlD4v
w/TIUWsho5GBxBdNiuw7e+Mw7LqssZ6IEvFeZ8PphVNTcwX0UUFATDHjDdYyY422uuXaA1IHJ9Gb
0vftttnQCjHlwzgODIEFSXNxtPT+B0Zs7P3KNKC3ZKVmnwb0ymyhKunc7rVJ7ccZOgIpk0mR4pXF
/5dnee7Fek6c4WgPKZ8oTEr9CZlcMseC9kB3cPHtvvRiTB860OyMGEav/J7Sv+Qk1W4apnmhWDkU
8+DvrF7rlx48C8GdfY3R0g+0FCeracLrzk0AANSuBfJlm9Oj1xdc7ECusHTiYHbSz4NOx9sJxQS8
SRn9H+rOJDluZEvXW7kbwDUADocD0+gjyCAZYiNRE5goSuj7xgFsq5bwNvY+MMrqplRmqbqDGtQk
LS1TIiMAb875z99MzmoI8+lC/kzs7BGJtafc9Ix+kzPeuG9m/BJ2raJ2BiL00UukCvtTzPR8ZmyY
NgMK8F4Qc1azaR8ovlV1h/0CQCWQhHrF/47Jr6PCChUBDTY+2rrAkKtXA4oK+LgFKHQ8YD3P6LWN
9p0v/UO1HNlHoeVjuhy4mBiE/Z6JTA+NCPHFJ4O4sIyYD0+dHT4fjIFOyR7yoJqfwyZQqHDNyDua
bh5QW6qaAjcygokgQyeyE3gzXUWDnRs+mbYjV2hF4sKbNUrAZUGrOhxslNuP6A0AnTzc8Z80OZdg
U0477aqwJw9ojGgf7V6e4iKd8auMg2lV9n51pkGR3AGdZh3T/1s/PUMYOeJsmCkgUFaLHUCYEaRo
at/AbzbjigdiaNxpg6W3YCIE4njPQHB6F2h6fwyza/4cSXi7Z3A31/uAwCRk/2bA5LLSWQSPMs0W
SIYGkFdWT/Fb5OoOd157ZpCUgeN8Hcag+qq4F4Gae4m1JeSR+UASO5rGWerzbI5GDE+gQCShqaI6
RgtN8xV6EbITV7dk/NhDvLPg0jhbbCvJOuu6zN8ookbAo8PIdlCf5liDuaScNG+TEWR3wexnPdHV
qj32cYhvigfH1CFBwpZyT9oI/azp9jbuBBhJWInAYimsquoJQxDhrQvaJhxYbbIL1hiAFCZYUprP
ezQ8w6UBf0+OCpInxmxFJuDzGbP3VhWz5a4bJ7aYbA1UvHcjodrMffFmvkeQVGJAGPbZe2d5GKM0
Ph6hlZsJYGNzHE1mMNUUbzsxU11WM+9iNQ1l9dPMi+gHAWDBl7glS9goefVr23Dd1wLNIu/OdCry
nEC3ViURGsaGwZEJ/IYxVbKqYURhUBdE45Nn40JDJ2YPd1ROEZ7OM0JzOSbim06dydhESYS3Vq6L
9L5Ac/NN9VKKDXFE/js2z5LUS3dsn/wI7O0oOP4iNAnN8JjEmb6wxkS7mlobvU8z49y2zYyRqRyJ
WAwZR+HGL16AnHPd5Sxc4C3TDne9ighgLbBt6zGur3zr1JtQjO8GJx7J8tDKi7H3G3o8K0qfx+Hg
GU30ugTGIrDVYFhrZHPjPjF+TsUy1K9dsPJlttrtgj7Hpp4apr/RJvludxLmAma7UQv1cOhSNZ0T
DYJ6b+Wh+WYkysZIO4sCb49np2szDYGdsJFuN473gL9lcqgFo9JbMtOxz5jcSj4ANU/dpZxbczH9
L+JggwOCoz45Fta3pyaaSvNk1PEYnJo+l25AWoVr9eRNDPXkokLIi9ggHMTCaKWdegT5s3ZxyZmn
ZerhKG3SS2C1sIrIm+3vgLum5kXB+sGkJkux3SbmDp97GOT4Knq1h4VMGuLbAUqTOZ+9KPdAShyQ
Fx+MkZ052tZbKEvjLWffo4gPqgo7aAGPbkPiVPekeTYYksAj83dJ3apxh3Ey8ZOEHEZ3Emzx1OLo
8gUDpYC01Nln2G2ZPoal3jDQUk+eUa81oMz3sAvn75IsjPuyTpOvVT2qmyhyrc8BG/q7Rd8M0N/5
WPpx6KhmAzig3pXW/bPAdxVWRDxgvMp8u09WsEgQxFUmWvFN05IKt7JTx/sshtEvb1D+qnbdzUyM
tzUGUku627wMkjhyeg1fbBWg4GNCYztA6QnhZxYSPZM5AwPb5BZcqH+03cKZDrqt5EupNbPiZOyn
Z7vKWHsDVsngQ3XooGLVGhNkAB7b3qV5g6cGVqk8wBowqj4RZY/buTsHabSzBthU+GyParErqvsX
02WuiluWQ3suCfkjgQ2bHCxMtUieY6VbTNSYmNWrjhIWwp4CelolxDLczj7Oi7RI9Gd44yIvd+LS
/mr3ToUXGgcKHqpZmg27BDLKVzeUORlFPtnTeNFUS8CQSF6LshxfpJ3QFFWB6b4hlO6eBMxlblCH
0ekqs1ufW3zs2u+KyI4jqET7Dq6fPvh1vxhYOWiPN41s/XxbRTK7TOCB5Qhn0fQL86bIq+CF0URN
oGLY1f1q7gz/ZwqW9JMAHv+n5VQmp1NOxrSYMW3I06a9l4WRY9Uylec2H7svBXOgaCOsrnyKWzIe
VjP2bjVDLss+wvisFDnxg5Br3HWa2wxbX9h7cSE6+AkMfLD6y7pDECjRb60ZJcqaHD4INLiLme8u
UyUGh2RRY1WGYrqBSBpmR3Mc/HQlEtt+IoHVeSrIr/PhnyXE42kzgfNvhBU115jgsdAGqLFjuGhi
parCwDNH5+YXYpSGLwTrdZiIug16/aIVIl5ByZ7vLOlb/QaIsT3Gbuw5TASy5K5nYjrc5QwqrQ0h
heEzN4qZ4kGRWi9K1TYeUWNLBim+OnjTGyZjOPJF7RCaRT/RHY1FRlJU0bjP6J2Z9s5UTl8aFWV0
UyJKn5hhVQ+Jq+FSDCa9P/61aXbLoR5968By3/M+Dd+pZqe3DAoa4HeKMxchV7w6Ec82n1LxqjET
GpFWW1UFkO+6QfcQqyB6JoeKGUxIHDS+N2oiRyow0vSJzhhHQ2hQxAr0yXwD2U7WO4nLrH+qVGfh
CKODzjpilwRnFJ9766XOh/IBsk/J5Ah07t1aUq03wrWrGyvoNdQtiIQD+FQfQZEJanXs+mTADNFK
MAeZsbLZEAJJCm4R5kvOkMBKuI1aFa5ZwymXpj2Q1A0pIdh7YuBsnG3KgxlSR7gL8a0HRi9Hi2z5
II/AAykSsZL3289RBwRJBHeP8xEul/i3t50PKiPi2EhQc7YxblZOgBMx1jn+p4msLaYmntJPWIBG
n0vhQ3Ey8iIgsKawo88Fri4/PJWAdxQppRNKXiYI67Q04pvUyaNLX7cGsBZU7qe8WvhA3PHhXdx4
WFBZJmMCDMEJoF4Z2cjf9qoISwHQbKjDbLNC9MYXUeBPcUgMMVvAf0TgGTqto/WA4dgxrV3nORkS
yKu6mfgBRHEF94Ow+Qy6YNi9GiYLnEdD/k3xmYjM8Np7/2+0wcOPpuubH/84f6vaf2Cy+f6tIwf6
/4IK9U9S+n98+tEX8f/7j19DrZe/de2KpfynZ7soNJDS+z4qBprOa1PM/6Ebhezso+QTYCa0y//Z
Exu2+U8ofwqiOfeNNMk/+a+mGPE7vbTvoliDio5GQIh/pysWvyIons1Hck0Hab5YFHfC/k1AZJO/
6iYtB2ehyI64UxrfwbU3FnDyCVPH+EdMi5maw7kWrJntDx3o2wTBzmpwb1yNhTvXW4HR3LwH4YcB
Q1aZ3x4Zm2CYMdRdkp0UgazwFTCQdmBjauJGfHR8atMKEwBK4vP5gFcOBsw9Q2J82aEVtysrVw00
tAT//bzuxaegnbEnFA6REET7+q2LyVrfHpxQi35NX/MFuK38Dv1TvTlFU77/+5DP/zkwZ9ED/o2C
ungvix8ofX8xglj+znXlslT/icpJiEWAorCmBpi5rlyflYsa1PQELZAtEPn+18qV/8SFgIXu+XCx
cFOVCIT+E80xLPOfCzho+h6SNRuUyP33Fi6f7C+iDDTFtgT0s2nCyfjxbLms7L+owHJkDoWsE/fs
JGLC2mmNk3FPatjUdLRKZIxgL9/ijrhqsallNBT3oltbtSafGf6G224nuzTcE97Hi3dBV07TJh29
pXt1kCuu3NaF9WJ4IVz9DsHfjMuJE7zBTMSRJLXb8C1Bwe0vkzKJv1850uzqIUd9cPSErpJ2JsAg
NYyvmG+a1Zsa8JMlT92yOZNjiJsrb/I6/CsqX0eP2UxGLiZ9NgIO3BBjvCyX7z8fYgu+4dPyPUyM
+dJukRz0RKo9hl6QvAQDupm3CmO/cgZwSa38JhxJhXmJdNYaj5QepotPlFVcCNwBz0a5IG3+jIQf
KHH8sRuBQbVmOnFji8SkfsNhoXDlxq5yNz1bOb/rkQm/jXvnOEbNxqzN5a+kMGLzmyajQmyx5kws
dw/b2CGIlylPeeFj8l/cOkscrsJ6omlLGzs9NzZ//YumRiUYE1NZ7Pa6yH/tGV5i7OlWQwxLySe9
ehWoHnoVnnSp7n+IvKSU7GL0BwXDtS4LjojUBGG80CfMrWkkJhpEvM7Gi8hdp36L4FOV92IidO4c
wLtLMa+ZA+tz38jwc+0wdHmIzNbpDh32ru0O/1OmNoEpzf5HYxd5hBWaKeEE2W5y40LXwOlJgye8
5PmUabhDc5L88EttOrRIOHbvdSOomNOWR/daG7E2HnUAZfStwAggvZdJRvaJLnmTN0QnEhak+yrJ
d0xKdfA4UFu/RCHek0fYh1azxeTVSHcRxtdpTBZLLIsvwupxr8BVpZJ0avXUQzWpeNdFaLrMjs2m
FbdR7zjJN55zNF+I2+k+XmyLh+oaAqJyXnqvTTXWyHWeta/QKno3wFp0YqEh6IlHDPxcsyrv86Sa
7Xs0jEsqoc2xDrLkK38fxh2+ZDgIYNPNVBAQ5SbzUp54FUQtXpVoDaKHkEFltBkK2ClkTrAXVt2o
/PuJWPXiJqV1oXlF2X4bm3aefYbKhk7V5sgnvS+DBkYnlELnASEyEJHUpIEccdvg2w5ewu8beNvd
p8qT3A5F20D1MMzU/5wHBCzsC66mnVUJLzqbJY7gezVGUXWIJJSQWw1TDyO0buY12x//xMson18S
WXTO+2SG1d3YODI9Xz900YLz7Hsu7fTMMJZ/z8Z6Nl+83o4wN8nS6cFxK6O6BNjxoClx59HYjMFI
AYlbyciDgw7Z/7A+VmRoU7jdMAIN6lcYY8lIg4Vz4hZOdGocCqUn9+Qmk2ZCn0bxO6PKhXJkcvN9
KsDxwD16JnUWioJiKuRNSJDleOFX2ciC6qGKt42JZgo3MTGTsi5SClorhvINf25i2BhM6M9Iekcj
lnCzuxJ/TqakUPNBrV6u3zQdnXyEnMZw/q0SDPo2s2t15gnmFMqyMGnNr4NHB3FrGVJrQkgSHpUj
cr57kJq8GSJEGLSRnBmIvc+sz92TGNWZmFMP7XMTYkK7lqbb3hRg3umNwgYWIiFFdH7jYWneH+MQ
LPqci64cT23mdP5TGRJQhs/VYJJPA15+MeGYOKs2dytmbxItz8XCQJmn006ho3c40XvlLgaPc9EY
cCDvCIqw2IExcOqxZ1gXsPGHdM+Ulko86Y25f6CAeJ8r8tQ/xXWZzKd+MG0akwGA4eDj6LyqMxiB
e21bE3YOGRvybPmzUUMqDOPoW098kQXHdAwJ7e1t61tIGwgvNoJTOl4yDAH7IzQy1jLyM85RB4EO
myfP+dynAlO08kRTFBX8bF1SryOkIAMIitKExBaUpzailzGRuBKkUVQAmyngfphFhiJOeDWD5Iek
5gz9cCu9JR4OsZQd84uFGIebIslblIoY2Fk5kFlqyNswnYSL1Q06xv1gLAFY0JvkuM0NtWA10Hpq
jiaIs+U9RA7+GWZGzPk+icmu922LucaWJen6Wydq2+fciR2SOUG6d9c/Xk8aQtx1lyE6YnXg0Ztl
j/FIiXlz3XeAfvB8FJy2cB1NY+ZfFvoPOWRCdvNzUoPVMlRg5n43jU1qXvqsADpIkVcTPtvG/DxO
kA697yoIEHUQouLH7NKQDg+b2Z6+37v4vR/2r0XXqPweO3z+t6m9vLy3Mnp1CPXCiYND5AweFOtR
1byf6+aH/UIy8qb8+Ik1E6D+eP13WFwDRAtuda7UVPiA2nEZEAtfuml1a03khJyvx1X2cfFlvpfO
L9dtEg6gMvvRbaWesEQqlg09ppjaMjtvVd31gLoDuZp/kEtbix76X4pV5du2QCF47RIkAbe/FUch
JsMwS+z+FCYVG3rsVete/DA06blrCyr0ECe9fV/G0Op2PpSYihwoS9L2OuIVhCs2N2kncBeMucTS
818KzYfrx/hH0WMFGUNoW+y/fvl0nuu5tuXiWUBViej3oyn6a+kGND7lCK/dYx8KdslsmoP+7LiN
vcvLBtbAYIQSznYEnf8mwd/TO0U1uqXzYPq9AgyNsVUE/Jjlti/lUyUIJsNwq0YnvVPM4SGA1Z0x
v2TIktqdJwvOA9Oosude1WbxNZ0w7bShedYrXXYzTKi44OrHwoZon1Xup0p8R10kqh+hR/QOfnrL
Vfb3j4DB52/PgMqVN+TTFGInQ738m6YYzsfo516mT9CGy1vtC895qOYangTd1UR4LyMMz16FEbSG
QzTEXf/FmuA82jufI99+5O1W9uFablABA/nDkfdffWno4cWxI8d9FmBM425wA/O+x8MZkcSo5/bA
TD21KG/Ari9zaGUlM/q5bF+hazX97ahcQqKBQ5cSsY+IZuQIKAcOVkejbFvXTZD5N710cYtVI/dK
a9jptEuNhlheIuzJmyuzwq1P6FsHjH29wv805ACgm4E1y+N1vXDnlTIsnoMSQwF++ITzfxyZxcQg
ArrAVufBZJBQV6Uz+VJNZohj4TXsI0qvOb9RtaRq65RmYbaj4NCpG+Qv+zYPyp8G9PvkmxeriSuc
mz3FB8Tk9HVlVc9bx5JNDCM0Luu1iRiP7IsZYvs+4mDje2YkBdnwSFhCB3JN4mKbhrVFdBmfyzyG
Y4JfmW8b2MWN1WTsut7n9MAQePBvYoWCFTT544YyojFXCzskwDq9wCIT79aw6oaTgAHlvthi1uEd
qDU5bliYGDENN9Oh1QCAZt8EHBYFum47g+qPBtRZMxrIYDcQiRNthxZd7S1aDibYpDFNOPBXBslf
idM2h86vFhGXwsebLiJLFJvaNanziB7cpcqoo6Nn+micr9c850ABcYcL+eLnSU46yUzs16kC6IVD
7cbTZaqbIjlUM7aOh3JC93MbJEaSnlKwM7E3vYk7nMzvvLrzrCAmHMyMk+eJZIhsgwKa4lLLfqZQ
ahC3rTWxQcW5XIDOrzFOIfFjUkmYKEVOdOn9qMbh/u83mf3rxN9zsdfCIkNgkeHI5Tz8bY91cO8k
JlzDKQgL4Z2ysq0vEkLhE6ILdrxROTo+jCkpea+dV9QL7ZWAGt5JRWHlYoOK/X7FNQhNmhSRnauw
lD1PXcjiLPIcO+LCaVJyuMepfHDVgJzYDi0k0ZVtEo/jVYHcBEnhXhxtYB3h2SV5I/y6Zxh3dbpt
PFiDf/CDsX89VpaDH3oDBilQHGzOf/GbUYacReU7YPon7+P5Y4uNBUyaRORMQAaqthARKwkz32Pb
kEACdTGaQYGPNSL39ISUOP4kicKcDk49+uqUG0Ynj8BHBLAR/UrMdR6h/B6l6BryFOYhvSR2XaWP
GcS6r0UYxOHpDy/xw3TiX3cZAy6Hd4j3AjYY3Bnm728RN+iAMAOV3URtEAtsqXWVPmehMyafEFc3
8wmVCxzbFFuOdEd3R5UTRRmkodVspM5LbDYIn0LPSeNtlrcI2wwLvck6FUOXNcRrYvq7hn2WM4Gf
FQTSbZX4cJkbbUVnaNg9cWyN0/Vvle04/hc8QQjY1n3HsMMnkelEITQ/OiUFeTKo96p0ml0tM+Yh
TFQmv6whnxJ7G89f5EAF1dE0QM5gEjsSb1h08s4qEbfPy3jVNVaBtHY2U6Yyjx8oChFgpTaCRKyL
vbq7w8nx0le0uel00i361q6b5DoP/YvJKOPMPUjB7qP+rVxnIKhy4o1KjGDmnsSDnmuuOyTw+8et
KcxPjFQKhJG9cwqo09eyGIM14TwgcF46XAb8nWciborC/epW+qUtwcqDcST/KbQ+Wc5wNqSHtZI9
dwATbrJqXXJfTYfgjAgp4g8szHprr0O0Thttz+FDFhRD991UpUzuEPl5TPY+um8rRDb0mFf1XVOk
O3dy5aEYs/Oo1INCkAgt9OwU0X0IZQQnYaPeV9X01jckpIzWBInH+5GM/jdY3s0F8d24lwxFmQJp
ByGGv9BK+xb+XgLNlOQ/8jy6Z7PWZLjY5gb11EM0NI/GHD9kUfkuJq+Cc0uiQpcRgbKwxyywJFdH
N74IT56uCZP0P9KRTraFi/E4JN8jUe9x6F13RDLukFS5JFfUd/RYd7GBnGpK1UM4Tl9dw30c57i9
qdQAcRC5+xpcRbyQZvXD0+lpdh1vi8YLB+1Mvnh++9NssxZ+Q/8ehs2zLfp+3QujWo2j/mkH88VV
Ey8kw6l7zk9pT+wZFp2PVQy2YUxfVIeupar6AQnGfNJytjcJW7/bIlGIsz2JI+RS69oyVtSmdxZz
cZMIm1aa70xqhlvaaYaPSeKgCdTnsJ93uZOco4rEFsDiGWq2GDc5gsV9q9Q3Ipt/zFl1qVPxKNPg
y4Rslx49DUpziyPAVtuo8cdcrk1jJKRMpz1FvYZ6+paSGkKylMICcdVDPG/3JGPONKkOo6l1kMVd
cIvJNuHUYykndZ81AdQWYu3iW8c32uIOJ2YGPNSD1kEIuo6tkafJe9VBT0IgAsOG9EJZ6GaHrq/7
SqZ2cs7DGbGSF3SM7P90VP1S0ykPGxsb4zELx9yF7Ob9dt+wwLH26Lpxh9G5cshdxlOGkLis0efC
qaboUJvIARZ+QRk0W58yrn6bOX7DvaFjm/hDzUB8V6azdNatiyfJJ8Mp+i/tFHQVvAJDBDAbE6fb
G9xn6XmYxwbfCDo6Zuh+5RKaU86Td/zDt/q1WudKEYpEagu0FZKeUr9b1oFQzJacYut0xXdSw1y6
dVPn+BvCKmOAiZl3fJpGH0la1fSwqNwgs7wj4jnN4DTS9IKzzZu5o0XGm7qwUFJXdYDa3oUIhMU9
g3j4bBxGRvmTjjnFbAINJt3y338VPAF/eUOeCwkQGzoH6NhGwMbgg///F9B4bpXhMEwN9hNStvkF
IoAI9rw047PZMpI81l5GrV9rUkUWT+kkvOMA5r+QNEkp6aZoF86EDuUBh1Pk5g9FLVyq5SLrzsXg
VzEE6hLft7UzRpzZMZdHsTZw286O9QeyIgOh5QFJpPgBmyZs32DrO2JbysC7XGGCcq64mq89R6zh
RJ3nGPvYRR0rp08Ey7cTyTUyRBZUmeVracY0qo72lkqXYe2IMy8hbVtm/SBc1wo15Tm1u6KrAHiA
N6hZofHn4xsRuXpw4FGnRch9F6e9s6sHuGk3KPHB8OKxo0CZWJTJmpSALn21ct3WZ8sd+RkVFucL
PBUMZv1W49nFr/h41V2h4/kF+a+nb3IzaL27zFJU7CNoWbS59hLFpCkdr7+mix0+XodEFOpcAuKn
V3nQ0nBgzgFYeW1OcNGgr5tCJIU7zJZ4RJ7IeWEuvAh+McoDTD+DD/AJbyCqq7qYl8fQQfv/wWyC
JUivWLevAaKH/qgrEpAvyQcYkkVouo9oX31UZVMEcefm+ptn1Ms2xCl0ySPBix8w8RWx6q2er9Ib
Pl9LUZ1AafSCCp+fCVIN7kYy7GxrP0Cpd/fIIXmilT3z9RZCHVRJMUTAzugGul32Ab75GYFaa2Ko
dXTh2CXAjiBrDSFnpXNkX2vX6aiOMwrz6sIQPyEEvXOxFq30xIR/Bf68LGa7IsB7I+VCtaA/Hmf7
Z45wbXom1ps08UiB+h7hwfNc1CzZxDCfeJ1mKnmqm5FUHvW5kgGcxhJ++ginEUb1noiKbNjw9nuS
Pw28c7OVYMjTIu8YMrTDKiTKlxj4mveQ1pi+boHZFwywL6v29fqkBmb+/CREoTlGLcMC+DLEeI0N
IbCdQhjwBblh0p8gXwJc0+ZdK1J+FjljfNzW57ymDI0X/GQuKIL3PqnCLHDdRlzw3khP9al2VdO6
yFVyvS1ceh7E2+DLBzPvsSUCVW5BoLHaaOstFxG7unWxhb6oKq9ew1FXB4G3bPRwXS1BMSrvDkyw
+g5BP27uu7rTwT6xp2B4LDKdt6+O4Y0LopfBLryxA77LzTzaAVHfjqH47AjULeO9SGDwphDy45ew
MVDCozbTpJwaWFMcNBYGITFQWplEDhjkFanBhacVcrrKLci9jvcFZXayvj5I5L2Ct+dioY+ypow6
iDY2csinMUjZE9UHNovhVspuaBHa4oD5cXpAjVk2yHUNM1Dhy8NM4MtDn0dOBHM0iZ2X3FqUQ0hO
H0LipueV8pJoeoJCyx8MET1SkEqsDV1082H27M6Ezl4srQd4bSJlwb4pyFDQTQy6sp9WTyTXGphO
IuUpJu5BN/PWXev53TEH5FsaoOWwZWqXSZ4rIVLXLv/68Jw4IryF5Fcsc7qkBmQtndYiPDEcFtyX
BjuiOpkj40B4aTydYfRyWGE+I4I7ex5HdcHNNBU3kesQlT5iEK6idSL8ErWsdFSJmgUpR/M5/ziz
VCMRYFkDJa+GDOYCh7g+Ctc7ohWlOCeVXc0v1645/Zi9xH1vkYEkRPl9Irm4PJvUvpI/jutBgHoS
jm9pLatV2w2kwMrxcUdYp+TJRQeX7SBPOjIEFvV4hbYO8+62xYzNzzpOViAPUkdl1PTmrUobAwuV
oa/HPTC92+5dGvPiphJLPKM/dXPGwaGimlyGGIF+U9sDxZZyRLO5njlZ3y5HoBS8jescLlBAQmcZ
1021xYZgItiaq+ArTSVmNiV+CfN7rPLcwoMETH889J7qTBgqfZRhpkZY8AESSwqTr3NyvU8HPHT2
TjLODQGxJtHDFrqwZjNSoQogCewvbsihwNNjlVZFPtw6kBIIAnfYCzfkmHLDUcqyUq0lI+QIX5ms
4CmukwwUHM4TOLUxTgTrGIQyY/jAW8nXgWhE8XlouRu3k1k2S+wkc1lLDgY9jmbxLEj0MDCX7Iir
76dQsuKTAf4kKRyws+kYl01LZCwptzUIAqzVj9PAhXpWv7GOP65J/uHRbZdb0tFz+w02+7KNljN+
vNANivIz0IDEfs4QC1CGqZO0w002eIa6ZG2Pl9zdWHRMDZGDz+UDA4BafUIMsbyLgLyiHewwjwuv
Lgu6hB0+i9SGKwQ9qfdTmVojxRZdVk+PycfJGllWTseOKwe104RSW3IvsRLEbvyA6K7ww7VMuZYQ
5Kqy066zKG2CEkIK7V0T+vTUDQSXc3jt8lqmzieSsmpnX5OA8ge49zcYZimLcSllXM0NygSbVv7X
ostsULwpL0T5/3Enz4n09AZ9YwI1lcuzfmUrcHnAhh+jT0MCbsUFSm7wtySj7BjJDcoMdr4NDOEe
cipRdzW7I6vnigFGH2NHpVpqKi5AEuIWKKa+RRzEhIAjjHEVploLDqlTC5UmKGJzxvDYCj9XbVu2
95zyg95LB7DjD8Wz9Vvx7KGIwfzcEz7LBMnJ7zAvomWYnIOB7ZdTUFKlKVj9aYbCrRENd0SY9iFj
jV1A4IZzsFTKpE+3A+Hd4KLK8f5QAP8KiPEmXFzLyfQAb0YiTAH865tQfevXYUWAlwcjGXm2EAUp
DJnTBztTMo5GzUwddkxzhKA4HroEpf19Bf7rB+DXKyy9Fwto3O9JGPF/g6dcSZafyKLihPsKveBK
+ljlHSyMA+JtbAvI7PhJFtN919Tu8Ol/Mnz4DSFbPgK0FWVKz0KStHCyfn0GTWKZDS6nxbFPGuU9
m8ZUdHAA5ml8RpKfBwxmcp+IDScd+IB1VeO1HgOHOAdSlSz7nSgL8dJSpLmnzKpj70vuhhrFDbxP
Jqw3UoMhrmosuMx9qlvMrdpsUgKiLe5lbNZlvlpXIkJi+PeP9lft3fK9PAINBOwah2nCfwM7C+aT
rhiXgakjqO1k3BES6ea6cU9t4xr6ORj8zv4DxPph//4vcG5ZT7DAhcWIibVtgbP++jRDkUSOTILx
2BeGLb8BdAbVq2EPNL7UoRHFl1saR6T6brmdotn0dm23RI/qVsvjEOWIJlp/IvOQyVq+N3t72FAK
C31TCkxGzwZmnH9q03/vAbEDg7LgISzjebELfpuNcSzQwNMbnvi9vGjV2UuTZZM/+0w/S0v+9+/l
t1kcKLTDA+fJfBwAaMx+QwWocaDtwKUApRE4vaz9sR38h4yJwKX0MIpgJB9qdQqr8ltke2m1zrLE
BrPukH696aECslmnPuyYPZwZaD1/+Hi/8qiWM4FXB4HKdDmpJADrr2+wU1VLwqmQ+3JSoQtx1l82
ZgM21Kw8k8kTxVNdvc7ou9wVXzPvzlf8Ik4i0zjN4WQhVPt3P5SCIca9gWMFSlLojr9+KBjvIYlx
Tby/Yg7ZFHE0X1HrKMG27Hyd6llV3oXfA7pJyuq5m+uf8NkwPbEhJXEd/+FDLYfTv9Y6T0pBiEPD
CPXKh3+2sDL/Ch50xoTZh5XG+wadWfe9x/m6ea8pU6EY5H4W7qmaUR8IGdjmQyAGlSApJ1b4Ni8y
09m3lV3oo+8gz981KcXnn/bif7trlI26kvQlAfZk2x8L8S/ghjXgRZTACt+bue+0T50q5hZWUUnq
LnikxAkSYqndPslJyHiZoHaeutQQVKcbJUdikP7wwNxfH9iysFB2MoQxhYs0x/+dotfXzWIUm4uT
tuMlDNTXgLh+FHI8+fg/JBDOPe0dehjwWMf5XifOPLvqW1W5nJJX+MFKPSZ/orOrJfIQR64XxEyN
t8PG1EACuDzMsQwWRErLyWcXhbDE+rgxasbTHNXgZoufrPInc7zxo96aPifc/5otpST1eZViQvCI
WUT8FNDniNUVDoDwxU9O1FDQx1mkFe3hnYX5bWp2yzgvDmx4OBzv4AoIGPkqhWqWXnKEfHNpGSGL
TxhFNO9RCzkDz6LCzO6N0pofCQj3X2u3t7pNOwT6NMGwvLP8oigRUwRYT7Z0L98pIGeil9G7RLjy
LuQzF+QG86KUtmAPgai5lWk/sUMn0IVDqaU/fcXPaf7yhzVvLgTgfy36j8OBUQkcAhNu4HKM/bbo
RV21c1MBItsG/Tx9ATuR62S5xj7KORQf/DuY3Vx8V8qvcB3uOcLvk7KFdRFODqW9QkCVHyXjlZ9G
OoSS2YQfzFsMMMrpIU4CHONWJuo86JB21n7OknyUkGdckexI2C79W9/EqGmbVArHLiOXLZqA3mF+
ceVXlEZCBlSi+R4rKkonuPcr7Kof2943GVmGsEHX5HGh+zJ7PEkPA4Y9HpbLhGFvr/RHiJG0zxgs
NtUbzlz5dApR5BxMgbkIOHSZDjjNzd0AtjEnzp2ZOaZ7HAtc8On/JePZzRWCi4faihmcUEk8XXGw
njh1dj0MlXtSnydKL0huKZ1SRArFFb3SofKidR7E+TvLq8da74Ncxe4dweWkwRQ8iBxRY5kX0QSv
mgZjSxorIJF08U1nNdEyOfVcw7T03CZn1J6Ayaj/z9mZ9UiNdFv0F1myHXbYfs15qMyaqIkXC2jw
PDs8/fpvOY10G1oC6b60uhsoMj1EnDhn77WnAfVcRHco2XpgMGF9Nj3/vojIlo4NgbjVj5igRfsq
O8JWHXwfHGDKJnx0cAvn+/TWiqMxYOOnsEUwFcDooLmRqlHNdxbllI+uUW8gc3UDYDydzoWxi2tj
Y5CH+t45QQXdi7FUs5NFLY/aVENDd0P04Mzj4Tfc+WNFM+7PD675n7WHZdDTKTQ9+ABUu/Ov/2sx
7Fsj7RNY7ieR4amAr6TnZ7c3HcIItaapd+Nt0WhNZyKGUKj+WiNndMBgypZKhVAxjxjgwDPvsqgq
h2NitH54bHJ4b8EqUr4gP7z2mWd7eclpbbVcJto103Q3maK3dkHrpw6+cF/52z9/t9+LaIo77PTS
YQeEUiZ+X1aFhA8XO9RIKYo8ylKJF+QwlD0MWzkpV7uXPPEM46d8sOGf9Zq6+/MH+O+pxhFs0HTQ
ofbjpf99J4wSSzN9wMj7QqD1uTq6Q/Zn2yu0JFWPKGBr6aIKvizyq4rfIvdmYfG8Cs5q/5+NmUOF
uAnShTPvf7/e6xrPbE27Jd5Ht1d6DOA878o+Zzvx3Lpb6+hAGyAxKvUdh5gMkyJPLh1Q3+BTLTKk
ZS2ZXAvp89+ulz7XBv9eRjl2CTwgukSyQXTGbTDxr8exaYexVUoLjoGVu+m4rsiQ6gw64Hqa4F+f
p89PsjV8ecqE1+PQ8o1gIIc2hoELe2c+HS5SrkakjTknE4UD3EHT71/qXCHl0oK4jn+UU+3xI+ys
/pqwF6HL8Er32RJGVaFfqcRHwtzM5e9L2DFBFnTJ0aTtiDL8dhBLfN3wn4e4q9trwSOPQsyyeJS8
zio/R5DiJRbbMlGb5bOE0puDqAqeQFzh81M42RghDxXqc/tdeoN1xT0bOE/Lx4ooP7qnxGyzclNW
zM23boiydDPBV6xXfa+L9lFD84Vh9ibusXTI208+DcSaGIqQT4PPBlOD4wNp/8EuPtpbi39Gz7Sa
ETcvHydJwDW/yDbgwqVJxkDN9+R8RQHD82k7Ioj81ahCLoCPtareJ5YzHAhkqLye0aJuF68SVEvy
5GgQVc5YACmMt7ZE0/9jOR8sR3mnMp1+W0984V2jt5rxrivXyn8Qt8NKu9yyqbbYGmqbZtrFkbVE
z5UMrXfyYo3b1HWa33/KqoHo9dsxc9lJIDFxPxeZXjOyhhsrIOvSeU0c3Z0uaadH6We9zRi71NZE
ZPAYRN/LIHfyB4MAK2tn69o7ilgAjsuhvrJKHhbdC/n689SyPcPBy4hBFM1cSZtot2YaHcdTOyx5
6JrI0rULIhWfgQjIGD7N0n3utYlb0WetCs/EEBj/UAt1hC+LvhMHmSMeXzFp0sx8JZyKJpugEXZE
AtFUX1uTx+MJybs3HjIROog2OXnw1dwRbNUOE/wIizdp9e4100B67zpejBFKOFYkBLtOEMSrOB8C
e+dEyo2eg7p1x12oo8G8VFZVaGTmlWEs30mw1GCA37oqgvMdUAYwMeMxxaeIYrzH60vyyVvKaeZo
5EC/JAbC59QFkyCI5kISWprrwLecXVyAYm5bi+a9f016dBt15onvgamF64YT/LYvNZJL3NJZT6Ww
t3mihecsGss7KrhpTfYAtyax8CCU6Ovb1AYfxxhleKB4dCOIjE1wpF0ebFOv9q925HyfGFnvMrdu
KTkH6KO9RbC4Nt6lFTEzUPHUoe694YSoyz+HEF8vWuRS2XC4WMmYICakANOVoRzB5I2jHkuSGdYE
UgNvL7SiUNj1hXMB21xvlF8ccKmo7cAPO5En1G1aT+kofydlrDxI35+bOJtOTlTT24cov4XpUF8M
cCESaVhpvUNs0L/S9YXDxzl7rVexoH7SwkvZV9ahqVpxHsVAoqqBTg9pW5+/Ap0Yj3ZVfaKiq4MV
Rsh8w9QsPtOQHM8FLepd5zf+FWeZvh9zkh8Ys5E2ogXmDro5bsZIV5/7FmJ8o4/uo19p8bsFjuBI
jYlJjREhIKeRsaMSoG4roxjvmxofKy0GRjeNNpzAIA3bcAJuQJ+333BA8fRdTeTQQa8Nf4fnNhUb
gX96o+fC+sYibBt46cf2pAHB3ImxbB611gyPnpjTxdJBJ8TEfKuyIrh3wxJxJvxhJPjVHT7Qh2xS
5Tnt8mHrxyMzOSeypuexm/IdQRQEKISFhEKBtFpta6oEArXFC0x2YBShE+2EoQVfJ9Ag8KcNxKvF
8F33ZzdwbB2i2M2/GJHSx03v+K37XI746CBB2G+J0wUHIApQ0ryc1Ybr3FibcsimVd30DxOVITB7
6mgUOebGC+BxbAl3mfZqLFoJrLSLwRQMWcWyM7kpwIva/2RkGIhtM5m8XRGUgm7P5CKmj7x1aGfD
ToHrwNbE+jY1EsGP4FjUTWF9oPXpfLa1hrGkkXkHr9C+YyAKTk1syzXEm/GSa/jcTc3SPheJFb9Q
JOBjwDh4V7Rx/BZrygHjn5r5GW9uwCxdfSFkWsBiKdx9Thdug0LIxVzfknyL5BnGZiHIsi/NSANp
Wvj6xoEV+FjQpumh3yn1FKsBdn0P07dJYVNRfMO7zksv/26oPvinj6zHODH8f7LYGR7sEiluoYzh
XXUBHE8he29bGHZfvik9Md/AkLhbr/cUAboMFT85Rufd0b8yz1arPcH6596HkD/LBK23Cp17zTFz
8qoZDWDOjzSs6DUZ5hnnVXsX4OHZj5okbz3VkqsokTu1jja9Y7kDMUaW6LaGTvxiqzg9y9Tzebtl
DTZusLa1oaXwRoCkJlrpHRw59f4GSIhq1mVsO6TApCm/6LRt9SMLnOAe07jcQBmoT1kgX62oEg+C
iiQlF2NlWTlpmuhW1q5KpnXq+OOmEuMzzWr/w2K/5Gajdh0hEj0X6JQefI5RuHXG4CEc9QerSuq1
SlV9jPuSaV/TGhiU8vkSBfSVQZB3a2D9zb5zCwhtY/c8Jmn4KFr53e3GgfWo8442uP6DQFVy8BWw
uBW7mLNO4nT4nDj5rplUc9dHkQU8ZjC+yAo2wKpVPexeZpNrNLnBJyEmVnu7qKNVCyH8tSII8BpU
eveSe3H94rFTP2UiSOkRiL4AjgpgjkFV861O83yPaTDCjVEhXE2cZF8aHioeiZDMha63tqNufBsS
okx4JGW6LuFzfjJJH9z5PkCiieWEKiuIP3tBO71NZR7shNX26dYjZoYnyvOi99zKi1cNmO7KbXEW
QSUsjlbT6zuXNOtnJd2LG4nxKPKmemB82N7TW4737aT7Gx5ucW8PwBmHLiz3KPZBCU21093Fke29
JhECLK9uTNgNdbgDFiO+qdTNj11BuoNqlIuKGtLJGhp2vasJ8VgToRpdGcxBvtNGd0dt0q5TDY08
mcyYfqc+bdeBlX3Jaj27iyt0GiuX4KY7bayBdnfprW8e782wp43rDcwgh5IkJM79KA9D75IHYfBm
tbWHDoQropxY/0gQ669JL5zR09n4OYm7pFuHeQL4ttJ7qNm44FeMqJxvfWpeOXXlH/moC8bHvVFv
ICR77ZryEgatUkRnWLaXrhza9jsjzowvdhBQ1/maBItvotw2A63G6OKqhvgcIxX9yna0WaMYqvtE
pO07EQDFI5Btb9waRCMF+3JM2l0yBO4zigx3C9DwkPuFtfepZt502tg23qRtCq0frtEw3SH/guJq
2AQ55SzsbJPlI7sjNuXWGzcya4u7hFp0pUglxOecZDs2nXRHjtjOy2QINZvR12BP1NGtYdE6b+I9
1+mqIXj5ZCQlqlE/NpurVkaoqCbV7TRNrwB5cn7eZ6r9sBul9opuy9Ekt3Cbe6FgBICCNQnLj4El
Zg89aNpEtoTmS5h4czKyAUiQIy/UFNexZ10Yg17bcUY6wkBDiVM5lM6Un+uhCppDi1nlCycZWolj
fPUpzkiY6InlM/WRVAY92fWDq28oAZwN4NvmoypmVhNd5zWHwPRSdI125bmsqXzaQa1aOV3rITBa
9jiTRI646JsfuETzvesANUgKsmgIEeqG91EY3+wg1t9kpr1KM/msCiUOCh1HvIr6unxRadyrNZCr
cIvPLf+SJCo/ULu6j1ZSyE8JKX1oAZN6l1fwsANn4EQQFv19ZlUIIwY3+kb3zd57PmwPP7JxcgG9
SXcgWf0jG2N+hfIwHLJ6lkqJjP0pVFeUqvpqxCx7Rk7TXFPbCs8u1Lcnr+0M9OIqNVeEvXrPHQnh
4yHuuugCQdh64GclJ0bWxDlF8kPDIwj+xG8pJqR90tq+JoaLKCmw9t5AeTkYxrG2OmM/Ij3bxsqK
noxIVlekYuV2rKqPiDH+pqqQrLaIedYlKWoPphz1x6ZA16BVdXZfIz44oX2reEVYRkSYixcWm+kS
I4VcNV3wYXSI84bGjugiFZ8liqZVg9IDX3KZ8kSPKJE5RjaVn+0QGcBDs1GPcfDCeuJiRNm1ZYw4
CPdkd4ziktozdqfnuCiybwYsn4880/kCxBWdOXRHnwTjZgKwqJHWscEJIacbelCYJt99QFl7ZXf5
Z9IVkktvV93dFKHE6no/R7UOBbZK8wwSH/7NYY0IQd8i1iDGQ3eDet9naFvLyL+g66H246T8ArQu
vWTwcEikGjT6sWRHXm0w1Xvpg4lLo/7UWYhftargOXWie3rJ5echxwKTBjJ7B/hhU2xTNyRVj2g4
6lGqCt4VBzz1QLLRqgbHe5ZjWJ6mqWUHa9OLzVnqFTdrc9I1Qg6o0p2vleaGKzZi+9qFMQZkLSLX
DqvGx0yOg8/JdUIwqXsIf8HETzfG1yA0kCVZhJg31Z2nUZrulW7csM99zT3K3nXvajjfrJamP8OL
prMJgGxVRqmz0h1Rn80Usx92EtSxsSHPI+Ggm7HJv+lIlp4AJOmI6UxFcFfQjKCgiwDHK06HFwN/
0inWNWND0py9A6fe0TssaV7Sctv0U/JeR06IHK8pzwGLGOiVMm83LQkg74w/vJfM7FBvREzkwZja
7cmgXbl1HB3BwzTo5QPNqvhTYjras4clbo2Hr3Qx4YTWbojVSHhL0RF3VFt7109K9TEl1rTxzYpN
FO7KNgM2hpNFb0/gVKvwKQHDtZuCrtoEWfM6Rjog2MgxgfeF/4Dqbl/SIYu/SNV5IBotxECZa67p
CkdHp8+0rcaxO1qNPoD2zlFqYzkl+vspleMWgHZ/Ci13pHeapPknOyk9psU3FS8UC/Y+M5J0aMAB
292T1zg0X1VHT4r2SWp5ZzwXsr1i0GeqH3TKLFYMP/jwdpRE/r72Ei+/LvNhPWCi8AAyq9J3Zde5
2a4IXb3fYMQKum3o00Le9hCQvUOCnICgkTI1ok1rRVj1FGek9JOik8M0H1MOPt5+8LVzNI/EVniP
Y1K3WM144JtwNPRPGmaVF8NsCNGRWq3lL9Vgjx2ALkxK23wAgPWa9aN213QWR2pyb93uqfYgJu7q
yQ+GF5ontANEZBcVk9vJOwI7DoN9JNpQ3mM28sTJJ8GvPjpxnP5jco22ddOVxqao7Ug/B2Lgmnl5
xecNeFLMvYnTLr+2mctsPXITRIkJ7PUYDnXS0jnS85QWUxvTsjsVIpfFvg+jIH9uhyZy77VGzaLq
W7coz4gO3TrBIDlgECxB9ErTpnhkmQrkeCSKjrzapMoBhAcG46Qtu3f74UGY989kXsy38taEmfGG
qK9cBkBc5Dwd3msMivGP4dY+mm6SiSHFGP6zQTLYIYWcVuPavevYVa2DzEYeA5ypozgxBOjkvegI
pb+QiUYbL61Mpog4tm7a/TaW2ln2tZM9g99y6jswYsN2Rvub9k5HsJK/2EyipiOQZxFvINRHw0t9
UyK0t1u03PWZp+23UNUQKM8+aDpNS6M480i94eioj1+6gai066z8Hc4RdQ1N8IFpCTiMTtIr0qKx
qb5npOVBdCGorLkjcr7TDiLwCIRBxj+x28chP21xkBbwFex3Y1Q9o+MUqZe/+3MHdZ6R/9I+hQCL
VtPjJI4oxTV/m6E7kpzfvEgCLNMjZlwvV8iHYwnDbOs6oY7ai1TDTZW2PEXZlIQPETyJZv3nDwHl
5D8fg7b3rIh3TcOw/zMMSxzeDDEY+tGOaRSeDRl43gbudtsci5Ezx1ONlF2+g7LWaW0ZFQ1P3Iaz
8AMPHU/D0ryNaQ8VGKCbhPZbGRFg9cIRflb+3+y4sMQnW67Qn+Ki/tkfK/K8ii527oYewoD598a3
55YTAL1s7Kuygp8pqPl0DXnfaenX1XXJo1xjiexfOBZJ/UiHHkwoMjYxC9Xb8kF4mjSfkXk42j4O
zaT4hhStf+AiKPOBbmjtb5fPCVuLvzVwW158A+s1bUKRDcEzTnlEo0KU+ttgSTUgCK/K4pwx8VUv
48DZf7u0+HjeeVwNnVzBHzR2Od2juLMy+yQAHcHSE3rio7APGvuhtgYt/ZKCCqI2UGETXrQGOPzS
1CNjhQtdyjDo0UVKgjbxeBv7MqLNMa7x5TnFTk+6CXMofiBtbRMXTl3j4/0q9q1kjPXTf2EWCa9m
qRA6bOPOpxPsMV010Cb7g/7AY2XWgEPm7mctAQC+BEE04dbv6wISwCI9MwbNs98DSqnkQtJJp4eU
9bZ753UyHvYEtnWk0dDVGfmykU2YLAOJWfA0Nj1Pg5YHmr3tZZYQ49ijuFgJU9LlXrqdrUX26/uy
PC6ta3ZB1mHtJuNxVcAK1+p2NO5oIOnpehkY5P2I9KbWsMDcL3/WxGzbPS2rDpYjVh1kINy+tLV5
UJZbKaSBvmlgHuujHR14XJBt+vW7VzBd22WchqQO5SkgeClJfaMkf2y+akun1nAJiPjRD4qwpsSd
QnNrNDKLf7QBYEeeTb79ZtmVqioICNqcwFSkJUcRq3rSwzSNto6FKvMCdDf38ZeZsbeHjWg5e0Io
u+TM6p6rE0IW1TzDhdLHT+4g8zl2j6SRNYgAjGDZnDZL+qkvngk6GIjWBddz5OTsPdI5tAFyLjc6
GKAS7Kj/NOcgSKDJ5i6Z0TV3dY0d8iJipxavIoEP5265YSq8hB7jwWPSdp7HjlqOVfxD4kC33/EP
m/2R6AuZX0JYs5z4HGyK/KY85r2PKtU590EY+QyZQTAjdnRKr92aOUGF8xMw1Afwd6raQzrRyK2M
cm/cUx+iOKiHIaoP9G6C7nnZcbCXcsHJGZonGRDombjYkEw5JN7exWXNTcCfsnKEyHy6J0JkOXFy
gKhKWl1Llz8M+xzBFbCU9g2xNa+CsNy4jf8i/LipGn9drhHZ2bj7TYlURpi/iQbYJUo36i1BUErs
fXWVRTSXGzvtoRCts2byg/dKSJzpnCjsSj/mDie8WOR1uiVJvlM7ROm9sQcCFD3QbebcWwQ8Xi8E
NQGXH6oB8NKMTslOo+C9eWJw7ydPWmMkFb14YIb7SkPofy8ylVYbgBwcMpzO8L6BP22dvUCRFX5Q
Ype4HKC30Jkq+pYQsbTK7Hgjc2mNG115hr/WiODx1xUdfSlWnU3yyRW4Lkbs0q/c5CnNzYFwLB7n
nGCpbKBXP5iDPJWjP5TrWQNJBmIQVWuU251BCw9qcFrHpdz/eWuyf58Ju56BbNi08TbNQ2/zN1Wj
SzopoaumRzblfHF5AytzVY3+N9AP3bAiYK78WiVpFNEeRPUIFCJ48gUnbVohIM+ZeMQQVktajnto
Wj3AwQ4o86aY/0cbITt4KLrJUds2p3O1klkqN9zhMF/V+A7jOzGEIoAtnYnoNOe4zQFZIAuMddaj
8bgEYRf2T7HGOE8WDjEADr6KesMT2j4HlLmUZPQ0x7WDNAm9pKUeO7/yvrRJo0dHsxvt3VDTkCcF
Dq3eSkPRntLSKHBaxDoAyi1vbfZJEorVrdH2TeTAjSrDphza1aX3WT5O6Org1xmAj47WJKN67U+k
Xm4YuFgF5VHSfXWJOjk6dVl//vOt+c/kF+ucye3BjU1B4fyuN82C2QQmO/tYDNrwEekT+ckeHQ+O
zlRx095gE5gPEOAtv/z5b57hbf+qmmbBmmU7yDJ19KDc+99VdKjBNfCCebpPVJvTlGLmwHmCQ/99
HkcNfDTUV83JVdiS4KbN+BY2LvMhsz2o6EZhodz/yyf6VaKGNg21gGubFssCnwuTJJ/4X2NwBBOc
vzKqx2VcjAjcFPsc/mD0pBCQz1EZajYEyLDD3YGIpDl3Mo2OpcNNjP6yTP1eVPJhhGk5rhSGBCIn
zV8/jPRtVQZMqXdRn7O40sLpTFClDennZiOMK2FyWHCZT4rxEDFhyp+ADSll/uVj3BiL/14tbSyJ
SCQcxzARCCDd+/VzKBJCZRbQ/++zXPtBRuCgbSu7zO7NPijsdTVqikaFInn3fu4hk6iFDggeLU2H
IZ3O7c1u5RPuQqq1ZXMvnZs8yxlKlHNxHDGMAZ9IQggEcnXxsRA013q0Vf6cOaaoxMZAIz9evbGs
yq+Qm/Lyb8rEXx9EFw4NEFYYKAaKa5c38DeBhio5BXZDzMER+2v0VFZQrOD1GUHzUnY6SNlFybCU
KksZkqSEd36Km7Ku7utWjsNfXkvv97vvQSdENmJbbFQ21oF5Rf3Xo1jVbdhOIqzOPRkH/+BYi4fn
iOZCDHF4qt6XssJ1K1nt5Q0qkPftJO9MzOzdZbhxknpds6jQfSLAjvrgdky+bsiRxb7ICzQrXpj+
QNpyC+p0wag9OQ9lCQI+zBEZHdvIq80j7sQqfdH4s3vS8czx6nfdOshi/X0q7V4rVqUGH/Do923c
kseDNW2NVnJWFlRYyp4R5lkl6GwDRWdEFoLN2agpVe6dXTGwBptiDMSOVF76SCTSDbz48JbR4MO5
PkZ+ULl7OxlTCXZ26MN+s3hGmnjAIQPRBY9W6MN9gClm2dVXoghyj0B2LBsXdxrF98zPIm8rBDHW
uyiFnbKNPRBfPxVxOtBsdVxAYT1fNOT0LzEDFjeNpyBKFJIgtLb8I2ZggW38huwSOmz+PZps/jnZ
E2HBK6N2e3WuTAgrK+V14XSYva9vTmfVHmzugLOCGPUEp2wcd+NX1vi6BAlWz2lTCHDfO+X3xQ5t
9Sy/dbVQWwdOqVdnGbSexgimj/VkS7qwCp+Wz+k3JWK5Scg03g+a5qTMJcdmOERDXOFSbEZ6WmS/
qqFQc3iC2fxF5vUb+GJevl04JOwYdPRmAsZvb43jE+nU0/nZj7XjIOHj2E9sldVMj9Woq3Dlo/hr
cOhHwV0KcQ0F93LtcP6ke6vQCy8AKJGluzRzx3Al2lbDwHiTa2ZJL/DixZG2HdzWcNAytni/AHPr
+7zE1rAO3EHoh9IaJGlNCVPIVaJDZ9o36OB2NbPB/C9f979IpFms5xngaJ35qIqp4Nc3Eu97oAUt
IeNx1HEy1jEkNXjbFJ7MEUkmmLAhwPdU5maHdFA6bXWlMMECSYOLiK/RqsQ9kbk2hUhoTHBvoqFq
txKMATAMI/Ptg+mVtrFBC0lGUN1P99Z8SjjFlGjxHs0UbMa8GvTiDTKnd6X9iBW25yRPr5h2AO6N
3tOxwtZG/UZ3WvJiSmqgZJ9aafoyNtTbJzP3VHknzI7I7yr4sLElVSu0wun0htufugpwntPftTIc
z1aXUap5CBgA1xPr3jLETZ3ukHuAmlYW857ntgcSzIygqt0NWzlfJyTaM9jbIR8wbmuZbQBMtWrn
8jD6CESlmcNbQP2zriwg6z7tIlrYGrGrgfAdNKTs8tJ+DRRx73QkfQzDRswOcySepYOngHQN+bTK
dHMHRzvd+Ek0tVsStjXjXFeMz3d9pUPKMTPqyGMReeRlk5Qdb1KNN2sdtiElpdIA/z6Hpk61hT00
BFs3akxO06obgUUObviNeMr4mo/+mD7UXjqZKAZTj7APmeLpjvz00fBCGjiVIKpwZUyZy8QJG/k/
iaxZ9/IRRcdB4/9OG13H4fe4yMQXPS1eTTcCrxADsYRH4dTHTAxpQLpYOAu1K5DFd1LY9U+XfSBp
Ld2TasniRsmgQGJSKa103yt/sGIH2jZVnBCPbR1rB3oNsr1vnKxB8a0kEctkqsFH1vJiPMou7R80
dHjdOupYkphdul2/89tc9Qd/pEq8FKzCaIYGmdFGq8aXNtcCanBU4eNfulXsZbwv/64rXM8V8xrC
+gELDrnor+9TA0+hGwiuOBY3E/VkGHF+RxpeTDr6kGBg9ogAZs610CQW4GVtY4V6RRU0owxFX88c
QEHKwGUYTV29VtCsQHwGZkQzVcYuYvfcQXderaiqh/GqMtBuKZYyQV8cEcZsep9uMEDbaUp5JDfT
sK4iZg6xJ3qJ6750qrRMQtfzAtbCveWBz0RijzMkslaiS4PuO4R/I3oCKCvUR9FZqjtlXVbFyAKp
Z1eEFrKoLziqoulF9TXwgx5+qryp1W2IgfD/xKSNfFmbWdxPATuBk/OnVWgIrQciqP3qW22Furro
ecPkGYUw2Wu1W1KRSvzVrEBwMNrmc0K3DMicJOLvXLKeIVKsa8v9nEAp4ama6CFCS5uRDAuqYMEW
lHkvZ8Rurii0VcRCcF52o2phLtw4daHj4j0OPBhHWxfoLs5dt9DKT7YnW21DdM3sWqUFrh0htYaC
3Hsf2ELIfCXcQHxCybk4Y0afMeQmaZoxnp3GXB6to/jcL4iGBXZhLWLcRUm+aGCXT81JnfteJNTx
BQ3I2ZxL8WmZV7N0tHa7uJSXmyVsmobRurzt6RymmvLYKMdO15jDzeFA8xPo3mrBoiUyxkEAEjPN
xtVoZLwpsPQHvm8SgZ/Zxz3qNhpsNz7MENPGfojoXLvkjs7TjJ98zcU/goQbvgXTXi8kLHaKtOi7
IAFDfYfbb2CyIscQ/UvqTGk+rHS7n4jxJKQdMCO/biQ8UKpvAN7MpALvZsnJHIcrmTj+fNuIkbBg
W+joJe5bi3DjexH2HgXzDXora0ZVJx2kcrEtKX7lHo5xAuwgstVsCJjxAJAqc8l0aoX3eP6vkY4y
z/aNJTjWMUerZckqbzd/bjDwm4aboSRHDWyt67Rv3GMQZHQjaUwAfEPsYIdtvmsLtnsi/cLGA9LQ
aEkT4mqebbNmigvwQsE0FygaA4AEXJkssg8XNZX5qLnzYxUunFINcBe/Ky0qboBSpcm9JgiIK2Qi
ytdPQycM+4JIz8rOVkquWrjS1YhwE8QBSwRzqflPjKkv3Y49xLSmdc1hIj5ZFTlUaxKL0MFk0tSq
HfkHprMnHIe9eghaV1u1mlOll+XxXxy60gMSCK04KrXgHzNT1vTEC9Ome9m0o7OyqG28bRNpY/PY
c45B6BHTWTwWxDVTNWp0g4uvRZDV8Z7M9I6xvGmqGXNA9gWfdkzKmVxMJ8iqnz09658SckayS8jC
zUxupooshJGkUcZros8ceT+sUjw+GabPJ/pmDv29wELtQzTsHLU+YiMXZxKuXWSeQpsEnR5n7LYc
fVsSf80qmg7q5n5v27FwN5QtKjoujqXeR69+JtdoVI8K1i8RbIPOJBnb5LTN5nbxzjHpq+2Wd6Gh
0JxH3kmzC4VEi6EcDvyERFRIuFgN5kXWG8oPeTvJL/wEfGd8eqS9qlqTQiTM60+uAk1vDtj4Rnht
Ew6H2GRc1cGYjOGkk6pZcnxY58wFpgeQ5aBWqUYGwLTMD8p34nlj4xOjH+qz5ecVN98T1Fjf/ajF
2IXnUoMV+4jA1pj2yMLwaS+n0ryzuB9Z2tEZmB+Vdjgu7Dnh4n08xjFkNbKeU7Pkr0RP8oHjFI6y
16rJf+GYFBAz2wXBpcLMsZFRFEMDN7xk3Cw86lIK5AgN4Scp4gZLavRhZ/rr/EWnVw/wYXHIGTIZ
Jz0inZKiqjbbO1DvrI1FWuN6AaEcFzwjY/fGEuF6x5/v7A3msfz7QioIkwYqpNuaQ/bCvan8Hf7O
ISJgjNC107LQpm0y/RgYE5QbrWDAsQ0zRFtnDMHMlhOQKoQGJwhrzwVjaHfVIXVFbqyP6DPoN9QM
UhavsKtjNQLHmDPzI7Gs16FcpJ2JI8wNnI6VruiRakFEn3GLU2HOvOygMCXDw87vznbZiPk1vSFw
O6fggjqxw58mgZhNkZ4Lf9jGnQp2Qp9iz2HZ4sR6Ih6dmQYJVHi4Ri5+dhY6prpnN4c5flmAm6Cq
+RHLS9wWveZCeHdaeRjLac4sTVkZT11ZiYEeu8mpr0L5AF3kjbkzW/QC3kMMOfEllJ5BZUGP7zPl
KmxXPbQ3yjO8Iyu9SCzW5AHZussjnbmR5ErY6ciVKEtOlvu41IaqXC3Lm2v3Hq965TYt25Z/o93c
Lg4oHV6U2NH5cAvVqR8TegydDw6Q6OOUbe7P7a45CeGXCozWH3YUKTnD2VRh3jxP/FePIUwN0Fil
5Z50U/HR8xskZ7rtBEuPwL+tyH2b5eApbP+G6Bg863PR5kX2VeX21wWSsoyYRh97F6lTM1wu9Me7
GCmmT7pfTPjjMHbJXRQ1yXOsMiignEuMYQPJBAQR0ksMBZxCjK1LsKK7NrwS+k2TReZ6AUs0TjO/
m2h35B6Bon4ESluO19J37M8GIdCcMLvACE+U8eR3WBrBc39BFv/3UjmO8GxYuDhsdYY5v16qjC/l
E6KgnWjLYh5ZfCBUy+Nwqfw+vtayZYw6lrFilobelnbKn2/Wb8ft2emI6RvBLKWUi4X2P93Suhyl
XjbpuaInMRxHmLXvTeCSQkwGClJykqU4NBuusGiJU2OA5AfY0B1E3AF1Iu1uvtK3/k9Kdny4bzJn
QOl7I4LK1DL8M6G9prFpjZozxvKwBikpfRdzZC62amsSnA646iyTVdLuXzXPNNJ9emPlLOyZv3zj
38fZpK1KfbbmzqN1aH2/TdVjJO6jVdjpOSDqE3R4aLKsL6RuGeReMmdNGBGgoVJ3KB39knAFKGeG
+t4TdjUQjucRt26htvvWV5k09j/rl9tCn7REDr92sdESWrGMS3Vzth1ZzKPQTJe17p9VVPBOZmFI
PWTe7Ch/+YrzpOn/zkC3HgoQUA9vO857Oqy/dflQS/ZDT0TAPk/+R9qZLbeNZV36Vf7Ie1RjPkDH
n3UBgqRETZY8+wbhtGXM48H8Nv0s/WL9gXB1SZRC7KyOyMiITNkCAR6cYe+1vtXn8rDudQlYZsGP
yE5j2SGsbPyNFLOPE8xqjOzpqwG0ISSNwA7skLGPfEIng0wNWIBLfZgv5FjbsHTFxAbQzUs3vSxy
G6GvQkOJsmBKsXMf1q2gdc1ZmFpblaL2/VmGhdGfpaQ+u08qrBolVsdy+D5Vx4Rn9vz16RWn79jq
JXvk+1h4Ki4UwJqXyrB1CWW7B+5VkFjOUv5oQ0jV9c1Y4a/akbWt6F+ohBnhL1embX6zikjCozhh
EliZOatg6tuURooLtsPb9a8To2YCu9oOJlUsG2Y3GUBnOQDPvz5uizVC2Cq/gNhOMConR9i2aaSh
EPC4XxUftlCqr+umvT4ey9q+quShFGmsf1mBUwnaNCzhx400zT/nLsECNx2mCMLsnrhsneS5Y8LE
2wNticN5MtCOnxSmCdsHgQ/RorPw/AtosFCoEL3KfV7Oeb5tOZLFm9KB9f5VoSREjjpjDoEncCSx
p6PdZ7Aqe1XeBy7Gcq/qTe1K4v0TfDzwo3uZ4aYQaaaX4K/I1LgjY4PDCOYFJhs9tc7Of9rpbEAl
yURlwzhyqYpbp0OoLRETa0mZ0VPlpExzP2A3a+ZpHiGL1xoOI7ih9e4ONdvY/eLMjG6rHouIb51m
BbuXlFZjuRknR6IXOmoJVonX209anH7OZZamm0CBULVZME61QGpTAjoh+P6w5j2MSFQBN4In6/Yc
Tyr7kED5vifTmHcWyG1HF3pCBrknDEe7cIixa/z1BAugCaZgSqpC46OCycOdSN058RVeoWirHLMt
aMRHw75V1GzahbPe6hclYxKlhkpK3573MNgZia2me3IyJqimZag6hxLYkMv2c+HUMQFSsCpttQwG
L5RdWe9Iwk1RqnQ2B51sTJDQpcwwHxOyFvn664zUKx+xfr+XldMVD0lImQdbqEmxMIb5NG6znkx3
WIUxkqhto5ZOBe9RQBjpbAqNn1YX7FLnAyS5RrasNZgJ9QlAx+OWt2qD5QSwWg7HvGMOWyMLCs1R
TL/T3HjYko0yS5/ciLre66rkbIh5iSPkKJbchHo1z64L33Eir4+HYYcyBabaI/OP2YIJPjYx5G/A
6HXTmW2DuTTH/j3Bs2rzEOkqQRxED8PSeDLxATkcwDzp8WFdkirNosWS50PU7WoYCs69BXzsHqIW
DncY0B1Zosyh4xcSmEUCylK4xEAslJHW5+jJcqbTYjD3dIYon85pV873629GBGjnN+FQkzTSHcnv
oWUt1HjavlDtlgzxPvs099qyD0/JRt1OZqy7vjJVkx/2lv51LYcZFAe6XepqSPCzwmrEpan2xo3a
ZaF2o7tsrST9YaNW3tcx0eHcS4yhMgwVtmYrB9HISlWjCz5aZ/arJ77u5WHCLEMlpmElctgKnWwI
WEgdrVQbFMtHsyjxtmxwvdUJvMpdky7UlmwI3OYbLN4zoczr1kSN2ZueWdVe7AkXEYkOYIiMPGdJ
bX8+p0ZqTwEKzORVW2iRguzYzO6jntb1Pibl3P4SclTRLkTeGUh9jkblt6ca7bSCCgKE1gsrDw10
DPenGyRuPg/YIo3s3ExkQyIKEGBZQHwQ9B1XWJnkHZzGLkLFOULLB5kXWe5dNStReo+MlUcCyIwD
d1dpZx/PizWHjyfgq9gau1UV1dbJmhMEDWZPbIKH/vj29UHKOW3dd6j2FJbvW0TNl6gxk8GHdUlj
JLfU5HYFb0eWBh4vmM38kFP6H68NC6T2dprimWlSLRKcGTrLxWE6DuZ1p/b2830RBOKKBTqkORpY
HuCap1vucRqdgQzt6MoIrSzzpa6ENNb0JYMrz1Rt2DVVJozb6njEtTRzauFwmANucafM5M8VI0nO
fE+dx8qCQ56WjfXu99b6WNZXkOUp79ciM4KUbIZg30L4jhWnbfaoEJmdQA1TVVVKw7qSlItMUqzn
OLnLm1pZNj/LDnUmZso+tHIUZ04dyxB+Nn25qu2QDQlMASS6OF109TxGHeU01lXCrAN3sKiyYqvp
S+vLW9fQrldy8x75pSbPvO6nWxaabYRMoM8SpPG97C92ANxrPGMKAU6lOfxq4yZr7zjrqZywDAa2
3Mh0RGIWh7FZ+FHGvyVM/Tm2zvAkzFNZCINYQ9jLW667DOTTSTyptKJsGyW8Jmc9a26LSBThNY7i
Mt1B+1cDL8gtp/9mmYzT+z6JllqpSgVI+VkXNRW8RZxMso3dpNa9AuVvvF8L0muhKsvIc1giX5J4
2ugjfo2LQmVTSfGZoWGXpfU1aJHIq7ql4Nri9Izoojd1sY0zk8NeTqC6fkAlhd2uFIog1Ndx3GQn
zXL6wm5cZcsP3xKnQdO96zXgBZetpaiFr4xQ5G447rDqWlNCT3zdXL/9Fp0w2DjjcAlzIStymuOF
PK0ymDGnx3Zukos2MMbkYVBAtNNhxOiNswUV4hU8JRe3cS2N9lsgWdjhZ05VdjtBOs0+jA3JyN/r
psudbYLiEIHhqlmOmhp/Ysh5Z98tQrozs/uJPIktMznci0CQhg4lP96B59N7nlM7Vmj27Ncic2Fn
LJpxzX7pEiRwHX/7TeWxJ0qswMlN8dCapTLv1MisQ19gpv/+9qO0T/eW9GNhVFoojcwFEHc6EJsa
ClEk6UVMR4PGKgxSy1aE7wKlstOPJR6iFIfIwOlp20MBsMCiA5gN4izZdhSrjAu6pD3y7tJRMIas
Ym1MD8z+Vl/joFiV4PDClrWzxnMyflwxDSN4A/bSq1IzHBUDG+CRyrAiK47ELGQQXcbqI47UhNXs
YE5LNXa90FonwiHPa9vwVZMnuFohjkBvOyR+59Ae/RUD8Em0EvrUuhuyFvGUruobdDoTa/4A63/8
aB3/wqpq7WVnp+8sDPrGNf6GLnko9cShNZ+gDsE/LevqZsbRHHvrIFcCjQ9hjT1K5HUmixTCQz5O
XbiQua0ID8lVQwZ5cF2RMhDsbIPggF3mRkBQ3v5aj1/b01kWqT4xS1TDIAdwnjwtLsEFb0ymNwVH
J3b8D2U1zsZ7M1UXrpY6UZNQjgiidT1Z69p2bcSuhj4VitK2rUlR5u7IYbyXCHEpciMHzjbD8ZiZ
N5yDd2Mamr2f9vgf8VmlafMhSgXF7yagfX1OR3c6dYPltfBCsOwblsYLdLLyN1pVKh0Mld9YeTJt
Uu0mXMqre0KvACdLCq0VRHE659e92avDDQ5H+SMWdT1fUPbPBZAVy6gOv/OJ2EGrTKouFBbe9oyv
/65BaaReICV3ov1AoqU84+nQXmzdFzTc8u5j7mBneXoTlQPp2m5n98quXR6vGWddfg2Jt0nJD7Zj
8gM790FqBN74OmXKD3VLUu2mGFH4X/e5WWB8R5Zhe28PFu205sBixFpMNAPUuuOO9/m0lE4WukBD
BFeGIhC2S0ZUuaEFTnzsxBGGWnGWdO1fOp718L5gViCuMKmMD0Y3sm8xQ0HqOBEvqWhvWFFyc4fW
gh2gU1stU+vbH/YlYo+PqmqgNJc4A419+/MP28djT8Mira+HYOyST9jie0HrsS8oW4YD7rbrFaZn
HRuPaxLAsVdE2Z5Nj32M2Vy3R7SWOUj/bk0clUQrvE37XcGkbLRXDC2Z9jCMRINOOEqzW7Jbm2bT
4zQLLjqMkYNvuGE9L7bgoEbq7TbtPrRcXdmUUjus9dGoRplwafHpqmtpAK/f0ZGLsNwNZT89Dmqd
Dt7iwnksqO11/kxK9Sd2AU1wbWCJrn1225ys6Vm0A9qGEKc6lfK4vZzS2Z728+iqmOGB1pEepprD
ADhmAOCvKyJKmahzme1sBRfJxnCLiI2XmcWbPmHz4JlhpKg3OgIOPfd0tZbdtTXgG9/AmWa2REfA
4S7GTX+uU/DyXVAdyt9INUCVLczgk/L30n6FohjUh9XGscR85NdtRRYYKm57dHalUgftTuZJG3vl
aFS0iYqxjXaosIt2Xzp44f0VN/T2CDNOlkQOg4wtavPsKwB9sUF7PsJkHBVsIhT9ah1CSdnZySEk
Iqu7M50+tFGb4mPcIL1hPOHeiUkQc4fs2wx8iUoVnH5noyaYsTerPI0E1yS7tWNpVfdsapv3q6SH
eEfmAJGqIIK8xJVAdCndVn8ZHTq+w4pXy3tO8DeGjEPCf6GbjXB7LfX7qopYY3ztISzmuzkfqbM0
9Pn0921mB/ZVbqj9dEbWerz1J8sKjwYMGht4qKnsZSzjZBbGLomkLo3EVW0oSr4nF8PYz5N0kCTQ
jja0Cy3uU+1uTeTIh0ATt1JEfegnyDy13SqAAedSCd8kvYH4FINNg8QPjonnWigujaPRwDG9YYKJ
TLi6Zo/ruR9rnn3hzJrfZBr/p+jB6/p5oNGQRuTUh9eTqPWDqqktHJIwHxQepgXGffP22DjZeUL/
tZjAFwidanO8fkE162qFrqY99RjkyzS6ULvGeRjtsZJXeCv1kRTgLi09WnT5pUbgxqMymkgYmxZd
Hql2akbcJrPXUji0Zvb4VZtc5EY3dDtS+bKSJERDKZUzU+bp0unS01SpK6jIXUwe68l4HiIImlE1
laDsCa65TfVxTi4HpimSq2rtpxuC5kJ8i0DygmXAgrtWYbh7ePvJHYfGk6FDk4kisaot5WLWP3LR
n79VFY6AnMI8kUAabdyHQbNdyvOlExrb2CAPz7NDNSfXJyRYqfXUUCn0/WrESyrH6B9w77FNSnB3
hJSZ40aQyq0tNEBLaoufFrYSiAmrXrRQyHHZMVpUBK47Tv2VH7ShrDxakuwkGxth7M5sibXzHIKY
wIINRhZsVwttU2SKcilSGaa3/1ol1ERuu8Wo9j5E82ydK+i9OAsa6OBdBKAcsDRU+ScFvUYfjE6k
gXYYFIJcL+c2rcp9zcswUxot08+jQ6Kj5am46wlfnPIGxgui7JumGjoM3OWMTpjC+ZLUQyRjd52j
Y1G9yCjSbicnJTwQ2OLM28pyHBwhUCG+rWxMtjxLufbYh29okNR/STobxLZaAPqd/dxL7XeLoThO
Qy5mAPaEKvE1dzZdlw+LAr4k4G2qSoLGWsrKW/yzEmwK5L9vShZNwc9UtmL+Mg1DK+9kmpfKuTdy
eTpPx5VriOWd5Dy/qGm54vNxBc0c7Y8C+TttHJozKPupKuTwiGDg2yW7f8sYaa+OoNL4Pz2kyI8h
5jPtL5GRAflr/dbfHusvNlQOkyRnKk0sYmYggSfnPLSTolKGoji49mTsK81Is4OKzvCDpMSTfRQm
SdUs/UO0nd0iji+IvQ61W4oNEIn1KomLh/X8UFFa1R84SA53K67w7c95klNA9RNMGGuwri3nhJdO
HWOITDlS8APMsXR0pUlf/q9JTE50iDGV4Q9NkoANA6y1+H7VtKwbqlXPmLh0GPbVMb9JHVF0XVdm
2b5L1LENHyLFkOFV2U6R8SHE71FyyC7zbtsF9tTtYDTL6qs5arX4WObJ3INNTY0Sg9RAUYSoZ8Tn
gxhQiorFuX2mDmS8GDScwm1un66Vay619OeDxgjVHgpkIA9rILjL24YcJDVrYJlJJBcWyVAFPvOR
nA5KNUG7hwpZQT3pqXxCx8fPSdEMCjGsFpO2izHmmoG+eSEvr6egsou1RYvdt/FuhSdrALUwY8Vt
ve/qboJQ27AOFvmslbu5RGi1tzodAMta1VxTlKZF5RSSmPYvBPFxBPyPH+P/DB/Ld+t7Iv/53/z3
D+QLHGCi9uQ///mhzPnnv5e/83//zPO/8c+b+EdTyvJX++af2j+Wt9/zR3n6h579Zq7++9P539vv
z/5jW7RxO913j8308Ci7rD1+Cu5j+ZP/rz/8r8fjb/kwVY9//vGj7Ii95reFcVn88ftHlz///APl
4ZNXZfn9v3+43MCff1w2//t/vfzzj99l++cftvEParcLRp9KOeJwi7EzPC4/Mc1/qFQWF0EFsXG2
JvQ//otAnTYiENr9BxtJcEw6a+Dy15mlZIlB9s8/dOsfkMKXohCI2ONf++Nf9/3s+/v39/k0aXqZ
Wf49GwrQuBaFcSIR2D1rVFlPdtXYRgSJxLq+zdOuCg49FvSrKJFacMHKZbjfrLKsxIVehK16bpvx
/BS5XprVA+GPuvjuj62WJ9Kfop5jMLkBRoUupqVYJAQpmeRsdij9izNbmtPbRMZBy59Qbcte2gEW
T/qpzAhhA2CjyJ5AhYP1lNL4GeMS282wCD5ruPxvozAZztRsX70m8d36IhYw1NMkPbpsTESovcFu
ARMQxlg/Ki2IL/gwCmiN6sFuHPPMNZev6+nXudwnmwJ0BWCPTRpCz+/T6lqhShOUllmFNKWDNjHu
0onVH1H1mL1f2Ez3Twb67wH1dAC9dkU6zEuaLh1nehXPrzhMcsZvUE6+NdQpEjhglaQA6zu1NoZP
KsiRM1PxK9dj60NBl8IDmTHi5HqSKDm29fXkN0Z4FfXkVPZRhPYpjC8NVR/O7BZe+Q4pHxCJyJaY
Lpd6Io5ppCtBiOh4ndOaguU43QERvIlztO92YV0YTvT+7cf5/CxJ2h2KI8Yo1VV6etzkyd5ummCp
ZROSzVi3P8o+cQ/WPOVnnuFrF6E0pi/NSg3K7ckz1IkLNW1wW/7MgSj0QZ4DQJ1L51ww5sunh6yP
CY4HhxLVPG3d1GlVq1hLae4Ozdzu7Sbv4zvElnq46xQXFEcFQTa7mhMJzf7MLvn02kyrtFPxzzJ7
olU7HtqfzC6YZ/KijprZ7/tJ2fQcUT5qUa/uArnQPeNiPiB+RSP+976+5aouhSbOetoyRk/Gy5zO
gYjCCIDcuNBZESTYzSYCnznv/uaFmMmYu9E4a0sl/vQM0Cqw/SLOhD7iqdAboqigg6/WZ87vpwNF
LPMltRq8ADbp4KdVYeEoQ6aAofdzR1vog650YGARX/w3XzOuI3D60+rkjV4u9HwS6Wu7CpOS2FyL
CvpP5HL6VgWHeodfrLsqWMQApYUcv95+hifNfAjtBomtuipYRx08CKfNVafDAiKTtPdtfU/rAkHa
Vshxb+vGBXjuiyFxt0HV7dH5nrnyi8FpUhigKLLYvRfp6/LzJ4PT7CapYEoASCeM8HpAae+3Tjl5
FZoWcxsi5Yc2PGntu7dv+HTFxemua5RkSHddirenWjFRuP2AtFb1A6eZFjw/eu7OS0gXQHpSwOM9
Q3V/MXy4HjopHOSLIomp5vltYoakUhkoKobAWvMz+ogXgZsmZ16FF3dlmSThIFxkN7QIVE8epug1
3mknc3xB9evKtI3sUQHABLI3ns8sdq9dCkr9IpRERcgb/vyGFKx2wzhHjm/APNnOuMuxXEZDDP+x
ZaU4M0pePD5ujF0hVc1lj4bt8/nVOnPMW0LSBRwrNb1sWieAxzg2Zzolr92TvXAXmCah5B7r50/G
IhG+EQEajvDx9YgfhVqWP8xE0sfOdODdf3MALncE33953SiYHgXGT67VjjjurYyk1R5O87YeJFp2
G2XSTEvtzFh/9eHpzPv0tSjPHtMvnlyKds+c2DMPT6cyiOTDhKqDJ/HvTpDLDfE+UZVmQ05z/vlX
pEvLHWCwOH6OsO9DX1QJrOCkOPMVne55iFZ5dhUOA0+nCzs3aExbDLvFLHQVJjysyYDnCp/F8GGq
Zx/f/pqONZCn28j1gqhN9OWMgcrh+QUbxQzgRvHwGrsdPhLyG78fwtK4IpA3BR1rQ1Pn1cdSK9VD
QzoCTb3OoAvRDX6SQmIL+/RMg/LFjLk8ggVEQJoHQ+fYKX/ydUZpJfBNMnKE7GG2aVpznZea2Mmh
iDaN2v1Uh0b/9PZjWN7mF0+BUO/lsIWA4JTRgyd+Rm+vCX9Em+OpZMTv3YwqdiY65RN47QfAJcNN
m43i4u0Lv/pKWiarLnJZLIQn00wETl2Q4SN8oyY2gIDieQvbEsp0rIozB4ZlCn55j/++1MkU7RQ0
pIeZe+xIrLmOIu0BD1bqRYVFhc7ILxziKRaZnb4rKbqe+VJffUctXHAcdamNi5OLl3CjxkHhS20S
UnwHdzb22JaL/2TS+fdVnJNptA4nOxp6IfzZ6Mcrs4sgfbtOtbEqszmzj3n1hpYpmxlhadee3BD8
RKVm08QXp7v9vhCi/CbK7twZ4dVxiZ6dJZViJsXg52+n0sU4+DF/+qNlUzI0ZnGADBt+HkHLfC81
uBUc5a29U5v6mUf5+pXpIcOfYI44+qmfvoV4m8CEc2WSg0CK0aXULmw1VnZWV0aHsTZhTtvxvBua
Pv3x9jvx2qNlt8v+kFfCpYL7/KbnWKVCStnWz4xYvJ8LoESxPoZnZr7X3rynVzl5tKj5B8Txs/CV
Skt2Ab60Ta2RhRSDEbz9/7uhk6WjpblBqBVvHmgveQkvHF5g25ln9hCvLR10Jk2KEK6NrGP5+ZNv
TBSqLFHVCn+qYdqidoMu77IZ0wTgPm/GSn1miLz6BJ9c8GTpUI1GtdpYF35tZ9mPwtLhUAVZ/EkO
nfEfvG1UrqCAoBBkN3HyZdUOrKERp4zfN43xQzT9dNkMY3tmiX/thhZl7dKMYgUSy8+fPMFampBl
Ce3xU9MdN5x0gyti5MHO8u1t3x4Sr15Kx5JpcibXV/zHk0s1kRpGVZk4fl04lRfnSvmTuOT8ogui
9sxO9rXXaSGiQS1kL/tiXKCgR9dYsMK3BkwpFa4RdgYrPTMYXr+KxZJt0mhhE/v82TkuPgS9CR3f
DiprRy+rup7Kobt8+7Gdu8rJ9mhKJUcY8DM+rnFm+bCn4G6U+X90FWgRVBI5RFin4yBwiLTumfvK
ehawbUYd6ksSnxkCr92Li5mHlHg2ypyHnz+xFMomUDHuhUOyiSk0zJnbjXOFmVcGGvVWVl3glJgv
T1XsUre6juAJQC9J4lZeM8LoIcAbNINFNoN75j19eTXeCjb9DIFjweJkDpotTAUphHu/rqxC30Tw
IujF5xzUrtXSksWZLc3LR4hHkoI9wikNneLpgUbTY2dS1Uj3FYgAO7ZS4FYwiJyZWF+5qcWwynZU
4xGyEj//onCEYxKi4uiXyASJM8Yf1ngWRgsSkUEgpH97XEDJQG7FrSGjIMb7+eVAebClSPFGQsC1
flLbIh15AkZ1rhJz/NzPN4R0+JZyPGY5Qm/Nk71nRUN+ovNr+XM/pcNfATCYWmw1oajTZepO7VR7
jjSN9LM5Cfijag8CZdPnepPDaAk4S3AW4CcP1Lv1eFdyLq93rkaoN7AQJMEbfqYV+S4gEE/fBrIn
v73vtcbYvz0nvPx6FmAdiZwOHg12KyfbhRCQBXppg/NCxzu7IxatDyHomnWMDLEoH/7e1Rwaojb1
VLBMZNrT63n+7ZRjjSSiEoFfFEUPqbeOyswP+Suub3dR+HfXWC6HMBBlBfZZrndatwJ6GmNWNF3f
lYTrXFWDYWCadQwFnklX5OeaJ6cvlEMRlRRDHGPUcKgcnczilgslyiX7nDJOJKhBoBr5iihCPzPB
nm5ViBtHb4PexOER2tQCnz9ExYE+UrZR4CuZqGGMZpV4nPIEPiiJ2d8Ic9UG/+2v7eWNAQBa/mF5
X7zVJ+8w9V+MErMe8A4PzUUli+SyAilyZqZY3hw++tOXipPc0jhe1IdUOQ3j5O2VzSABsEaQ6YF0
p98z1VbqC+Gwb3mI9VmCnqrVMQBCEHRfoiQjhqnT07usyZ27sIdQB71jNmI0zYQ4+KQJtu/rJA2+
Y6NU4k2jtIi9oHR+mdPwCnDmhyIsiYzXReB4JrxfwxtyN7jVcjblNnnn79jjknzQUnT5FM0Qs0Bg
Je9RosoHRXfrwpu1qAmvEnWuqquBQBB/ZFsVXUzdSHsu1bTpFnWjlXutHecfLDKF9lAJzEsVMyny
dJFYn/vQJYQ3qKdbmF6Pla7AzXC6WSUpLNLIjaonb9Bk8k2bXHlVSZG9GxRgwR5kkgiZaJzvhFGQ
MsInAS8UVL5pTX+lxE3EHhlp7fvRzcrIc/uJgK4xWRLQe6woI5BaM4n9KYSXsQ/TwQ7hH+WOBC7e
W4qXOdVApc6cL+whd67qVsmJmDJEtokULOXIT+dbGNjJVlhdQ1gredTehOIdFDi48huj78rdZMLS
9to0IC3MMHOVYEiZObhlAnkDJsVINm5aqF9F0I8QJCiGpDpEttSSKorxxO12ShQZj6be6/0GZl6U
e1EXD+BNWBOhRrUXQOMN/VMLR4gwL81anlQRhuI2Av5DBjQJg/mGGOPI2QUwpBPPiSNLfCYLHm1B
6dbqp6E0xRcohVZBqJ3m5n6FZe17lhSw4lJZhL+yViuuJF9x90HRsrJ1vQapzyLIL2kshp7tSNzZ
fdRVw2M+i0h7h7hJFr7R6PadmDQ3OPBrJXVJ8iaoFYy2Xu3oWtEUS+DRaDe10en9dsqa6iIIM7PZ
gp2vwOuVJHboiPDsK6RbSX/Qyqiv7momHWsvchIPfvZdHle7An3F59SIlAMAkjnedk6Yf9YxbmjR
hOat7OQXfdJFTlrWIDovLxEXb0mRMrGY9aX7Y8Y5+G6C2b/ruywC7wj38QYbVTDCxGnMDSQ1dAUN
ODrBbFbZg0+9sw69usAoAgUJpMe4aWPCui7wwQ+WDL0EHXDZ72KhRaVXQ7qqLk3wUvmuiN3sNizn
FHlZOZLxO9SyusXRH4wb2BIx6tTSiTM/sQn92MA5caabpIpTI38oOcFQZhnDICUqooO7vTfQWMlN
kkF/2OR5PUUPrI1dAj1lmK2tcJMqebAtvFaONyA9DGM/BJhU3rl1ouS3YSsVII88Dr0lJQkvrT+3
TmV5LvlcptcVjfxUD07tbISE6PitUNPCuBAheVI7OwkV5VA6yK4Ue3IVGJ9ywMhuhpMa0eis8mAT
qzGdkl7IuffdUqDBU0QLUqbTgwnvn4MtZGs74bTw20yyQuO0dnsvdkDlmbyrHfDPIil3BXE574gx
M80dVIX5XUisBDmHdl/QXRpRsCy+SftnHmBtJ5edyAy/YBrTdnnUjjR86yHovSrE3Ls11A58jKMq
urNQ+GfMOIoFQcyA378VcRJq3pCN0R389WIm56+ovmNq0AkGIzPC79RamTCcS9P2GkEzHigioBBn
GNLLLpX2eFW5k/slJH9k8Mlkmh1/npIRCR3DGg1ukQyuL5pg/mtIUtWAu+j0X3uk7MDNyOBg2i5l
+N2W0WD65B+qNFkj1A1encQJn1dLo8/E2dSqZ9TDoGxp7JMRNBnmuB8sQYamGquG6bVjaedeM8M2
9EKjnq6mdu6LTRPSm/IQLKX9tlJh2GwIds/1EWEMgep+bI+JuBSDNtg3rO2UZxkDOWifUnPwjOWx
uF5SP92N2xKutO1cMQ6+aY765yisXcLcjXictyPpP7Y3F/30S0UiEV32MNvGHcBC+9olmqX0eqtS
9S28Pu2dXhNLtNGaWUbMspH41WkwGNk14dOJ4s76auNlUA9G28y0usbETS7MCgbfpiO9K/XKxNQe
qyHuZzz1VvVVF+w9N507FVAaiyp2AO9r7efZbckGdeI5rS5alo77tIp1FgjAPe6mmY+pZQGe5U1b
B851QMvmp5KWwvZybRhMksBauMAkbsfVnvhLUmGyTtg/GGRt6Dusw9pWmzXuoALV1ECPS6TpldiW
kn3UN8Z9VCaJtYtqJVeJSCzHn6AdmYMce5KR32WiaXdkA0aJX4QjibtEX5P4RG/InTYqqA2ajGbC
VpRAgu6bwW/UURUE2bAxxAjAJ2qk8lVtTOPbkMUUgPs8N74gdE8tnqhM0z3pNPmFtERjEJ4xLiMq
H4SL1lN3r4nNCzM82k3wWCvmSI63NZSClDtUrpvaRum1SxcUopeTOHTnaBm8IVHC099StJPlFh9v
5mwCirLOpiA91fClMqUf23iGgdnk0C1YlYe621nmMP41B0zWt7YedR8Xn3y3Iy1wwJA2p9dpm6m6
Z8bQ37y2CPNHBZHzuKlaIHDkTBLPs3Fish08bZJYarq8HbCvyTFyvFIFdLLplZov0M3dwfCh9pC8
UU5B3m+NIqmL/VTO8eIwzwSo03TiFgctrIisI2uMGB962j8s2Kygx0RJrGNVFJUJCsyZ3UOkThFx
tUOGX45XLI43BGB0DjZ25tlN1huwEhsRkh2jp9oSeIhh2EspLrhsIeLQ5SDhErrYTKW6K5sy1zbC
xdP4RQ+Y6S/7itwwgqMGS/8edBNRTrOpy/S2LGba9IQSoKrexpwQ8IoSqljfzwQupt3WkGWU/CX0
OC5/tqNiE8isiLgDUTvY/Sw/jpxv5IwxsddppqJEMZPiXg7zQJxVb7X4p7bB2AwVJ3lFg4Nqp3pm
NfBRgTB2W7Waa1vdlLZiy8xv57GPf8aQbNIvQisIoPfGLmeeRG3cCw+W3pB4BKuUxY7UtmnaEX3b
kHzVprLzsBW01V2gZ8nB4GPYywyfoEuXZgbkuGnDLaGJVbepwNVY3phTgPJ6twYQ04CBfZRJiLi9
JBDgvZojYNqZ1mztC3oM2Y7cXCbWtuP/gFcW+g15Hzpras/36RnMe0sCKfugm8Yk/WI35WHz1eR3
K0RkL0j+muC9vZK3beljFiZKFNt56myBEA33WdKa9tU4pMqXXmOR3GFB0kqf+Pd52A7AXzR3VyfW
2NBJCtv3pZEn3RalGLz9XHEIEczmJDyoYa0Vl91ijfvYNH0kfZaMyiEoWWkyrypF/L1HADhvgAGz
+BHhSRYskVt4H4eOuuhmmCfn/ZgdQfOgYKtNBGQUJfoYddGGaDKng8VXaAAq9d59CAlbBCdpJ9aV
Eis9FuSIjA66jdHXKTWMr0lSlNGHpAKZtTejOblDSc2E1dRxe2jQT3cYhCAxbRU3S9gxUqD5Kohe
yDc6lYpw12hamfC8CeTeqWbjvIMYm/0icXEifkLKTvXIUbXYOYOJ1H2TpNeHTFTFX0yI+oe80KZ2
AxStCeFAkK/kIbUAtIfwdNgUJDv+WqQV5j5P9e7npMgS1mLkUNgMqqm6mJK2CraI37Jfbsmy71Gi
USH8pW3/bjRTJ/OsUgse4Vu3HF0qm517Pc3pI1Z4bdiWUd1cq/08QeFVdBbmEr4hR7hAaw4kfrEr
7KUhql3GgrCD+qlpxDMnZNRCBKnMbcqJZ/BknPZfytkinXaqNmoWfrcGo9nKfLlx026l65tT96ut
q9QbgoHfHGT9nUZg/B3xmD+r1o19ykzJzRjiU/Bi2Thh6llBKd9FvOofqmGMf5GRqHeXkd0VviO6
emfnUUPqXEFgItGSswTG0ssd7RRll6QhSeJGPYM0y/qaVF/z/cg5KPJAqjuFZ3WxA/hk1Ix939eF
nzAf+GoT1w6ebn1aKly26rMd5yjTx6TWRknwkA+OOrGs1tq1EyiXM15Uf5hG7QN+7PF6Tptq07QT
GaqRqHf65LqfSJkPrly2CBspCiK5O9TVH6q4UL7mZlq8Jw5b2cV6Y35o9KG/J3xNT7zAjb8VUU79
x5qVofbGhMPr8rU1PpTh+RCxvSemJl/YkIn4HDpyeJ+71rwJ9Lm/NaFvAxwmgLZU8KQRPvRhHosL
ratyVCrtfK33dr8ZGt5sL5qnedOrxHSz8+k2vZOYn/8Pd+exJTeSneEnQgvebIH0WS7LsrjBKZoC
Aj7gA0+vD8kZqZtHZ0a9lHZ9mmSZTGTEvb8VshAHA0X4l4ULZKsRSx3Zk6wiJ579W1cDKeHZNOnI
JC+Nzo5cPeHqlFEqB/s0kVV7TMGuw7nXb/qlOHuVve89pUKEqX1YxTa+xhSQLyB1OcwpmQ7RLJhv
Ohv2wavnfE9Clvm+2K4L9ldkrxV90uPqTPHul3QZKeX2z7OKqxc6iyt+9lxscuW259gOTuQuGJ9q
7ORxGsWXoLTTO0vXygjfNI3EoqCLrXC0t1S35I1qnerZd+z+UWm9cncjLiEW1snUD3ah+q3Oo2gt
o7Wzcu99ZNsMF6UfIZjqt3YA0CXkNduavUa93ii7MzuoUBCuevAuZEZDoT3HgrqtgOrysvUPS5Il
GzXV4ohKzz0XXbl8+r5mHXJZMFHnptgEbNHLpH91G1d7LII8JsetJyhBpOIgGtCIMNVEFtGe9FBT
o/pgU8P3LITbyWgcMFbMNBABS8xYVBvOMlyNAxqNHfePETqZO3wBjiq3zZDT6Op3+feYKtwTSazG
TeHUHxWjF4uFRbNrY9ubblTiTDeE+NCSsn5G62ueKKzothJLJDFArstr7OsFslg57jJV17RB2WQw
hw6g046UQBrQ+cgc0V9diGwLUOajdUXDT+rgslQ8wFU+mduURp5NAyV70qtKOzWucSLQOj4SwpKf
h9x5tWNLe1h8Yw6rzm7Ojp7qPI/LXL+5aePdIY555MDwfpaZzd2AIfABI89nb3dvA7/DB9tH3RJB
UtRfZ2zeRUj3kLt18qx7MpeyPxULpUeWPj0U1WDxueFQDZWMMyTGrvWAEIOpy+6nd4qZRTgvLMDz
EBPpgIO0S7iXLCONygb5c8ieX8c85WX8xbAUidUo130jUkPXjJFp9m4QVraxHIpGcmULupUZ0EWL
xaPVu3GOGN+Gx7SqXUx1vvFIoKY+b/nxnTaiLQpn2kAntQptiTuKFlLZPc6Tw9DqtwR6rjYbI2yo
P/rSOKSBka/tmt+QYZe71A46OjptUiSiBR/l3ZwQbBaCDuHQ8mUyJRvJu5VFDUcE8aaFJBLVnhr/
u8ERm/PRc529IvyQWMBxJjbMy3PGrbjLdQ6QoXKtkJCOOCP9EbAnDbQyCAXPkKT1Z9LtnV2mQMRO
mxk5EYP0EEWisQYD0y/dCqQL8+KFmpo1buJ09Mkv19Ox3riEsDxosXD9SC6ah8nDt9Q7+cGKEs3M
jU3yNxLrrV77JENYCZeyyMzsaZ7Xnem2tqWnqHgtgx9trXXf3L7vH3AjT10Ya3aS0Oqq5u+VRuHj
hruttHY98co8mAjskojWKIoVhFvbL1WjcbQhpBT5hrBRfF+C0bK5HUBRVJT3U95gFmkBjjtFIwdZ
Fm73hDVSuGGAEsMj1SLveRRg7D4KIi9sOMjWs8J+6ucY0WzvgIdNVQ4MZSS+c+mVHd/2HRaqsIJu
IiZKZNMd1VaGxpmeEI+Su7J58Ygnjmlj7uI328lpfdJbJZKNzSj2ORBIQs4rASIfdT5i159Jw0Hc
PcWmd6vhuxmYDnp/wV4e10iI7ZyLhqZdRsqByX/YqJhy32Yk8jQsFaBpMAIchZy0vHpm0pBRTbFI
uaaaNI3cSFJrb8eq8B8XOQbtrsxIrQHcobh4Q6mM1DeeTeX8UY5LsiA1aKddRuBzEamWENEdjhyO
SFGh5d8g85g9Uvd8tz2ZBZ3f+1rvtIOKnXfLKc1065AvnmNK4hpDhFwoGSnVjkQel0nfb2lEUK+u
tOKfScbNEylXVo8+8aTpjclQl23YYQ0TyKfwfzSQkhTLer3OI5ik8WMdj1hVNUx9lNoi+Cy3mrBi
LOVsWy/FSIHgkQcwY+vzE5q40HhhuNPAifFEJwQwhHZvt3w6TZIddpSUj7dL3bKPBWMHftT4pSdD
oVeIKE3wIz/qGt1neSy9wXwmtWNIPjPyG/ot/kizOxpgbreVSprhibR5uyFfmo8UywhhZ862snkx
MGFjkAIgqUf6GCjDERvdGh1nI5bGJRGvCoQfWfGknT12lh/0NlhT5C2KXC+jzSp9oxCG3Mm8yj6M
OSDXWIpUYRtWHICDe636WCiA3Ma2098NhOOITWoVGk9kWhrPIx5Qb98ParSpczNJky4aZLmRncSp
CseWjewkK4M3fiPTqend0IjtgduHtG/7pYf7yS+t7Cp5myHpcammMYtiYXwr4H99a4o/pSpYfqjk
q8Xq0tXdMCmbgZj/uh3UC3GFWrGtOOuAa12iGMGPu+yhHgqdwZgMbSuUgTnJTZ8MNnGU7lTEt1I5
nhGCijoIbWI36KgdyalUCdHPm2iymm4aJCPAgt1dZUNQP3g952hoj87iR+VS5s2Dyo3WuNWplNZ5
b0kg5sxoBx1o3MqHPe28C5voJHmdMBSWdJyMQdUgp2BSeFOgg+NmmJgOd06N/qyiWl2a+uucaalD
39gMH3AOlJfNJ3DMsX/oukaoLUe+OT45nc9ehQvW0ngnSWjLSM8TcSufMzrAS54cbZousbL05LOt
dVJtU+RgzcmfcUnuOFhk+zTRGI0mrcnS4FudWhRaRhWGlqGMDGFrDq2ATlwdO6ZcWu0rw20qMq5K
Ie8EkF9dhkFDb0gd6SUkkhHOzTDVetQvdaNoXSPL67Pv7PkbVjlIlQCQw1HEHmLRbHcDOUK5BWDt
mOkrYJc+cZSV2qI1URXErqT7IpEaUHnR0SP3ElB2NN8vneYFj6IgRWljCCx/xD3YqUqghW2LRYBJ
yghO9pRp7j34eTFtNeyUWhlKI/MZtjONutw7TTFHEXjIgqA9TqowupvaBC2KEk1q7JDONFIvtwRq
dhn0KtimEPC6m7vQq5xM7pu09tRW91rNO01xrGnU0yqC/0lbLIBiXks5T8Pek/PIuK1xl/NdTEEW
Z4iLR5tf0BxnqdzoWdmXWtSqoJ72XezUwQPBCkqd4zoQydllyxdhMox2vrFgCgTc/thSk9yC2eQH
rWj75hF2KjZ3TpU74x1ZnTUcfDDIxj/lMVraJRy6yq/um7725EdlQHY9qUKnX5D7btaa5hcj/Les
i/87X+J985NK5Pbnz/72o/m/YE5clU//8U8T4P9gTvzI/+JlXP/6L2+i7f/hmms+jo80EMHEGs/9
y5to+X94ML5IDC1MNIRJ/bc10fsDYn3Vkv3jD2FN/2lNDLAmYmyA5VxlRVCqf8eaSKjkX2lTE3+E
Y+IQWo1siLyC3xhhDzSoiEdiwiS7BOUJbeceksqpKfWoWNxIlDrENRlOUO0SCL8BA0sPDstL+gIs
xzWn02+YXjxDlvkz3DMXcQ3LDPDLq2JGCbMRNvmuw/9X9jp5ZR63WLLn0z4nu4Arxj0hhC29k7t0
VuqGOTlW8usgS1s9xjX5HpGjER1wyipii19tRc8CBxFOFUB7l1SPfQr79K7jmIb5yQd9YXDTuBvi
6wE/XA/79nrwJ+16CXBjcCHAPGQPftsVAtSMcu8wuF4fSbNeJen1WonnZXFD/XrdtNerJ1hvocx1
LbkltWeo96NO2LGNtgIT1q0zeHZ+YcDmOjOvV5uSsueeg6Bi797g7Zumk3O9Dsvr1ZhRwpqFw/XK
nK7XZ6CU8Syul+p4vWDNPB/utF/X7pDTtmVdr+N2vZm7Qr0UuVPDq6x3tk818r2xbnmbasitKsyv
F/xaEvPDXm/9orMzP8quw4BxHQzi65AgrwMDd+YIVuEII91116GCXtJ1wiAqmHEjSe1F2zLcyheb
bLQlNNeBZLzOJvl1TmmuM0txnV/66yxjXecatTYZb+V13omvs88oCdYLSYodb6fEsvOdc52U5uvU
lCQDE1QelHxruyI+d1t0rU51KWER2dFZh6+WWLIlaq4zWWKt81nza1Yjcu4xvU5wKISZ5vx1sCMC
aSVPrvNeR3xSeiMZeR7T60TorcPh7Cv1Wiqw1S0RM/1yyIKASbItZwN7WQ7BtAVCYdqUg/+e6DoN
5NdZNL7OpcF1RmUnYrYwr7Mr0SgYcCpaiClVX8dbeCLsahXFYcbRv07AVtwsM/G2S8Ejdp2Sp3Vg
VpPr3VrXKTq4TtTWdboG5q6pxZs6KBOzTIt7UhxWymgdywfO9GFjXKd1RGCrRMgpZb+frxN9Yq/T
fXed9KlOYupHIdSWx2ZdBmCN2AusdUXwxQAasZYdNIw1LBHudZ8A4W9eltRhy4ivG0cx9tNdlrXE
1TZGkado9FhP2DLYVICw2Vq0dN1gGj9T5OTLVRNWXrecnFXuIzASLBXkA7IHUe3KPgED2D3p3GXZ
ljoStiZC2NYN6rpNZdfNaqIjZ4T4XTeu8tf2tS5i1Mizk1nkS6w5Y+uuNlz3NtgddrhhXediE0Jt
k7YOe4qc7f6hEkRm5esSyDbKPqjr43QreRTAoaacjZHaF7ZHB37xLb/ulEm+7ped16h3+s/YOhNt
3UAJ8nYfiuteOrmUBoTZEsB8kyfB7poXGXssfDk7bXXdb93rrkvpN3svQxk7cHbdhwO7YTee1zVZ
DBPKLXHdnrXrJk2C1VxtmI7oBVQ2xs4D/OYMUcZZ/t2+LuXyuqCLeCyQRFwX97rpiFNR14V+5PS4
K65rfoFENN4Ri1fuEsDMb/IKCcgVHfCuQIG/DOZZXeGDZUUS7NgDVBivAAM182W9sRBT1xFEJEb2
asUjChMQVBR+/9hd4YrEwu+9Z5UDxnAQxsBCrOjGEGeQZwrhyhhhWgIAcRYUA5tixUWcK0RCbB9w
CbH8QCf2FUYpeptnzoJNOBK7ZbGKLOPWzNL7iptKmGXoGnEqgPLTF/hQ6+gVDdClmd0hXB9veLuS
rer1S+4k033qZZskb6APiiQnGMg+F5mUD7lfPRZ2J+5ViT7c1851mz7FyG24Ecxzr5qHeJILsLNm
R5QLPViKPUuXJzdHgciK1+iUp6m+PpSMzezbrrGZGikvzHF0WurHNFlA8Gi3SEKre+WOy/kB4kev
8rOXXE2vVGCKLT13j66eRnk7DD8Sfd4bpfmK1/cYixQBLPbyKYkZZeN4T7XeN+ioZzYQN0KHzTsS
m82Bhjc+sgYZMKu6Pe+0PUKjbzUhkR2RxJE29CdpdvbPxph3ilX9tsc8cZqtrl829J1kX+yE+mma
blXUj11ydKf0WfIVDNSkCQinnybUbCJmAmHieQ/jYZCHtLXuwOqMsIUSL3UbmQ8tlyxNkKmJeW+q
0d9ZYu0VNFSebFmXkk1szv4loAOEPEki10KylNFP6B8ebCaKxZo8y464rEQUZyoyTz20bGSN1Hx0
6r4Q5YUqmxua7HvKEFsn/zG0zm2uldl5Scr54lXcKK6c8w1fCJ3TfJcNYnguiaTaGKXSDrbKXqZW
VLe87SMRQ7V7E+dUQqScRXsf8Q87IoNyrtuXlEV5PxJU5OyDvN2TqeodNDt/kRTxghhw88LsgTFn
w9m0Y2D6MjhIQnjiILafOqgD+ILSuBjkhrBKWJe5lUFY+lP11TGBi/xS+sR4cp0sLm1LFQnuHJHt
Xe8HbRHlAXDSxoHfeSLds/p0PFXf2H5t7PMxVTs16O5tr831PfnYP8wssY4kz25qxXpCu2EO0+uY
XRClBCF0tXHfmZmZAQ/Y5UFfo5jdZqJDadapB+sqOqeCQTxkyUwYmDCL8a6Wqbdp0jLndu0bopjE
9JA3AftHmj63c/qmN712MRhVIwxd7VaI5i0exjGkUe97UfRfwdEZaVaJ7RMhyvUzCXfWLpa59cMz
4peM+omXomQPwuLN/LKA2alppA1SjFujRJoD2RjJtMiJu7K+4gEzIU7tH4NGshvZUmzG7laQjfXk
Id8ZNiP9346C0jPW+E4TA+fcK35+j5lV1De5nJw7CEjoOGu+7RBNhOi4gmxPqo117O3gqOVuFxIM
eamrajkqDX1Y0cEiIyHc+YZXPJCOb/5wrOIxnghMMtNPMWjjRdMm9UxLSfY16SUalGPqZCDZwiFu
g1++asy9rO2uOma1jmtny4Fq4ojvSMP6Fuuq0R/oKB4pOQHr8kEX+3x2PiUCJ0px6bGzrQ2phT3v
0WB33WPbkytyMst2Gq3ITseg+IxZjFEX5nE79cBXtbk0m7nWs6q6k62f4pwoJm9Ej5HnEIPfR59V
UWzJ/THmEjUTXYr5HUzSYAFPS1GWJ/b1AZ9tYZao4ULfh7C9ZKnVyyckKhSGO2WZeCuPyxxlnVy1
4GzZp2WKmO25LTXDRGzklvqc3ySIp6vqgTapwu8eqAgw8+wjlm0iy00Xj/Enoe6eoPzXq/mROoRh
X23clqFMu3YBQXQNYL/Rduf9YDXuYxYQwVfqbU5aYoNoqAvdET3yXatlmvWS4eH4Yllmo28rMzX0
t0asXWq/dOF/a6v9P7evrn73f7Gvdu3Hz+IvG+v6D35trJbzh+vjtSWgYm3jIPzgvzZW+w+o0jUq
zsCdgVqBbfGfaTrWH4QQ2ngdcFSS/uLyR/+9spINi+rOInVrbQD1/87K+kuH/yelLwY1g/wHd/1S
a2qr+5vu3E7LTnhe36LqoWV5szjF8qWNy/biz+byJa6HGI6OVeMnhRvNa2Vqqtglkzl5Fy8lTTqy
atdItyovUd8s6HR2rL4dJwzx3nfGyjrrrB/PJPzrDV0ZztJsZ5SdrzqXgYfctdr0o4UG3yFXpwhH
q+8Q2ROMWe8QMkjAQU/h0e0tyvRuksyalk0CEZpt5lxoxk74fnG2jbo7Fl5m3i5VO1QHB42rtpns
knrakagAmHutlj/tjms6dMq5qc49GeDpelHYwV5DgWGCs5d2/WQyBSTHqU6bYouxk7TXIY3rIxt7
RfKj2Q/tzrKGXkWJCIYlTCjW6KO+Qvm6UqigkvSYGMOBiMOB43MgU3xTTpn8RrZyMUNKVQ4tZ3Vh
IC1KUOhuRrzlp9wlQesYqC6XtGrosR76DeqmKGYXKTnJnRXYa4rxIlsZk386i2mfuQUJNksVB0NE
g28nYG30wsbzWxm3Mu6q166pvHLfqEB95QjxpgiVFBS0WMCxTL90bqx+nqpdoE9WfRtbwwcy3n46
6DHZzwhhnBatJIHaVJBmImiijv4TmtZai8li8qxCXHqkOD/Y15bH0kJuEqJYjA9JIk0nzCzh39TY
gNEa10D/0TDTPgqsF/vnse0rN+yZbBA6xXSlg5VkHYyacJUZEtyOCnGm2GnZmBPPXWR6Lb+XAQMD
48Rgh8CjGgjZW1oR/CQCpm6gOhJzicosqX+MI01z217l2lfoUET5hVervUeEFRC65+e3ZQD6F1mV
oX0Pek5JRJiD3h4C2Gx73y2O/6UZ7eY0ZWM2hnR1J1aY0fZUPQxJk911mU7heDmInqoMDYEylcKG
9qmo3LoZ+tlQe1umaoZNo1lrb0PBIAgRnUQUmWE41f1wroz+e0UdcnmLiXs6C7unDxTivlXVl1xn
KebAtmR8wsCwcD47VaATQOfFlHXl0zAjy00RbpjGApiDqno+jciQs8eMSr4B5EVVGp+cPlWnQa+K
9GCaoKtdyOZbZQdDy5F7t5OfzHyAEIZFmSOCR6w6VXmYKpPa52hYzKa6sXI/6X5gpRYb0sicg5Bm
heJE1slGR4FhQiBKY6Fs0pDPFNuZd5WYxY0k/ozeUo/NhXCuYEduoRkFZJ3/PYcjZxYpHWDPHJ66
QRLEb2cWvVw0ZGAziEDguy0F9yLsAkXaPwHlv5IM/tZ19f8UhF2L0/7FpdZ/FOLjr5ca/+DXpWb4
fxCmAOa9Yp3er/vpFwzr/kEJATYhjzgobEVYy//rUrO9P3TcJMQ40QWPvWM18f3jUuOSxJuNegNI
FROaQ9/BP9Hhh1+X1a9Mv/9VRNz1OnVpu7L5+diN1xv3zwbYGshm6XEFhanop3Pm6R9uMBlR0ROT
w1rbRSSmpv8mOWZ13vz5GuVi5fUgMcbxPXrbPH7tP3/PJC7tsc+IgLSJGH9NA6P8yZ7Xst1lAcYT
kzuC6oZF1/0zHpH6Sw8t8/mn9+cfL8Ofg83Wb/HXH4EZwzVJncAY5Ju/54TCsJgabXV8DCZ/fqhV
xncUtXfBIIffxnLUjzJR4Bn/+rv+DnlfpwcdAJ3PHHU6v//ifkOTMvgEmA/Sj7NlLO6CH6rKXsqi
at/HRIzGvzFB/eaUI6iAB4+4jjW4yjRpmvnrS80+ms0leCDadBHcI1ZCUI/292egWtf6Na3+JT3y
z6/pb4Yrc53ADHJzSDk1XHRfv/mgqlayu80ZAVwBSBfSNaLwLnXfLNW3f/0y/k9vnsMc5jvGGqIG
EfGX5ycdkopCA29BBFPn3xxKTulfTym7hgaFCvdaf/5BLbj3735Bcsh/+9ZgTJgJGUzJ/ePl/OUF
+5OJ20Ss3dpGT7f7Wpny0kx+Vh2ZvojuDGIMQGgBusy9qUnBbYAr/RqpGMHXaEbQjcszbYtOe2Jw
KhiOxta3MEl6TDgjl8dyBCxvtw1nwg8jMY2YtBWYgwh0KKh3WeEp/d2n+so6NAEv9UnvBOCYs+LL
CHPHeYMvNbbODc32AuGU2byBaKsftLlZMlo6HTcJRk3U9oSsfBlzcrJ3rL+LGZlBOrUPmdKbJxfm
P4ahaxYXFxCVo6HTEUd7LJbA/uJow5LsNd9NFT8aRCNXKO+Pte143DHWEKOLao0JDWjXMahm4obN
KQ+aVysCjpNWeGT6jW6LTtmjcTg029amKwYVb/lILUuM3TYZg31pDAM7oEFyeJL4GCXgqt7LUr/X
5Iwul1az6Zahr9ql+BRhOazJ+1JWJUp+p6aTBvTMq9lDi3rWnojXxyvSk6mMHXmJEa77bjZnewN/
xvtERfnbzEXIDtdCpzhN2byjiGjvdQRB34bOFtSbITSON78ep3paxzvDU2b5Ta+7coIPd/ilC1AK
yH+ND2CE7cw0DnrOagpIlQabQSshooTUc/xIlKGDapnWE9pzz9lRUm01UewmPeXJdr9daLC2ZIiw
VQ4PWJTG8akrKXDkr5TyXXfqNHKlQhxrddAXYTJ7yykTfX2Xd6CFJ78uxbNn14bYZQnhOczlcfZd
L3uQoVlIR2zza3UAZoSmRcy02CwaqqzYL5a1UzmN0HRa8X2baeP0w7ewjlunAPsR9ho7wUx1UvpQ
0shod/D0gxRZ91DqdfOujxn/CU/Gez/aEqlfD1UOADl6gtZGvrWS2a6N4yrfwqPH7QMV0lb+IFkQ
8n2s1kWDFRxnxb7vLZ4vg8Wku8ySUqQmrFVdsdhMBHFOD4x964HZmGlx4/DY8xQCjPK3cRd0g6WH
//if5EiK8TAHZpaTIxzwleNl9rx80+YUb1hRwVYBgWNMMaD7RgQVabxOHnsuqICWKGyGJSWpjeem
2lsrU7Kxl3TkaaYhq3kfxcjxqcmpbNFMDfzWldXxh0nT+JeqqZD2DmMnu3flzHRHxa6oN3xSamcz
+V4/b4cVJ49+NYJrQ9vr+9qbjfxlLFo+KnozqyyyhxrNKbXrLbgiccPlcy/qstu2JdLILZV7fPLg
i4RgzM26Z2FLTdBbnGUEzynL974zGpKY4M5Dp5NWI6ufq4Hss0AP/9ibkKPvKRn666xt9DtiMk85
epKdliz+K5n8ebCbnM5+TqTw7urB0JGsFIeU8VsiLZg5KFHZtjgpcHqFmeHtRecdC5OIkyqJM0BW
lxT7xHlBfjgenIT3qgf+tOipBO0dvIcgqYsH6ehaRO+S0EN3EfPZyo2YikV/aLc5rlLv4prVc2WV
n5L2yB6JIpV/uPuM44BHCg2jGHj5hXWXchoXkQzs6akyOAkLYdY/TLyIK+LoXoq6POSzaHde4ryR
uilCpOR0PC7Ga+PXPwkr6G492VOsYRsHOgfRbssmPnrV8K3qy/s1Q2tr9hP1VbH2BCfMVteR/Iqe
On+ArwtR3soTYoqNRGIxiX7f9DpcZipSnDCTdzt2XPmAlfuhjdEXCmMbdNRIQ+TeAR9zshKC0syo
vMUdjV2vfkkIvr2QCIVjdIsRD6wsE80XikisKM9fK1udqcNyI91ITsPi78Hx5alHkt26uX1UgdwV
dIUsZKsgGOUysIblnNTUfiRU8ewRF/OEWP3Z6lGp2BQZcXvhgKv5uCa04ZkNR2i24EA1Ledt8dSz
VbgIsRDFfHrdcAAYxitSLzdxPH5tFq2O2grAXkq7D02XsnUjn/woCFDDJ4O1p4sJQQuhevWwSUzr
h0mxPHrPQyWI3YIzUu80qPRptLIqVTpBkaMJ2CEyRCmXPFvw9syoGH8CRaLNjKQdxXAp7Y0i2i7H
dUHRpT5a/kXqgYaXpJe3duKekrwK7obYuegNlv205Olh/X8bR++iZ6kGYydu+sA5jD5ZeEGe3JkC
EQ2BM2WEkH2fNCqjltRUR8NRXzg6p4iSqh3ruJwvqJ9gG/NKHLUm+JaN3TwhuRPo1uzRBTGgPw4Z
abJMlwDjXAhFuWydqbgAA+PhT3pdhm3f9TiEfVV9YAHgGNIar9Q2EOnFViwODFYmR7lt3GLajwZZ
tFPlZi9Kj6eSHzLxeZHbCRWw7SZfWOag6cSCg0czBtFsUnPIT208N89V7xkfgSyTrwGSGxcoG7Pj
lgiIG04Jdd+Ce2zqgj3e8yvjZC959ZHGXbt6MRUkDVVf/VY1vFpzmyDDcEDHXbzRYZtZDXVf0vSf
O1wDWYh9OW1C0k20bTcF9Tbmbrhl9y44B5OFPRhv+Ttso3Fo9dT72rim3CLTFhdsGxZXQj6OO3dW
7v1gBB+6I4utn2g2wjmiELDFGUntfnPyoDdugp5/hts8SXScbiw1IU77Zt+4IzrifqC6YtFSXMfJ
/InGA21/TZ91VCtNvDl+wxZu4nmMJCW6CSz4atzOY2mKLdpud6QlMk5humm75Q1nfHvTs6K/g0mD
VgXn1f0dujn9glEKPyUVd/zS5hTj2s867a5cUjx3cdN6e/R0KLfGNr0Hou72MRDgt0Af88OiT/qJ
BBEvCjy6Ltqu7zdFQipA5M5XHWs2N7TWFWj/dBcrL8/oxWuIUQnVsFgbt9NyeUuwDNa2dETHWedd
g6A5l08SF83B5P/OkY8Z4kiejblpjC7nhk+S8bvhO2pvdZnxRVJBUHD6oXKMKntOKVAphvSQYNH8
0g2oF/Jy6M0dSTtBF5ZS6K/eFOxlAL8iIPgPsQ2Pr4O54+rROF5qFGQRfKd9a2TSO9EeXz/5s/cm
0Cpsum7EV6GP3QGUo7oTto9Kr1qrXDsDjZ+ZmxsyBo3ntotNUP4W8Sd20GhByLbH3WNd6CAUB5uz
8tBLMzuioS92MUM6Jx/2axxU3dlDO7dHMx/sZ6sYjxTJoxUUuXsZmasvQztMXErSPfeO8znrc3FE
0M15Sxsd+FkxtPU2o1MrCIM6MW6p6tFPbjegHzdFUW7o9Rb6lp21/C5pdi7RVY/V0Q/G6o6mpd1Q
tzG0TlvlUboMHR9tq88p6tNapqnEzeK9oS39xq8z7RsSovQL9BmhwU7QFEf6P4L44I1GsJkbYgbQ
qxdgdW59hkHVaSjHVcf1Sd2y3/cTEPDcUuTNAkHiUwBHjeG1VM504ehBr8d94+xTvQEZ9NN2OCzG
WOxHbRn8qOlECy4Mv5R3Yj7FRY4pyVz6l96iLANkSlOHrNOzc49ceVcCJr4HLDX1TxsHlx6thoHh
DN/b3+f0Gb82BELbq4HQbcPC1prV4xX3Tz4E5K3VegajSzE+gnroaYhgftrrMdESqT8nddgVA8e0
speaHjG9m58n3YDG8wc//YTH4ZHOUHp/xcLnIK5wkxyqO4CGt9tmIlcan0k0Tnqwb6oE+o1mKALC
EIBF0hrVt2aiL2O1qgJb0mEy37sI5a1Tnvg4K9zeWV03IJ/eGfASWhd9CfBpUGN7GFsPL5NVPlt2
gAK4KLsTUqb5VJXFyg772RbQ/Hsje0iipTfGGzSTmkYaRCov2qymU+ZQOBO0VrE1RY8ESs8TIimS
ydgtdodCzBpXWYImEXmYQuE9HOIxsbcjk02CuQ+FwOqqQt+BZoFFxoSAJ8+mFHtz8MxNzJN5oPrk
A0O1ehRuX+S7aco6JNad16MMb4rbKa60Y89JTcsNlsNhFK+xm4ozp7px9svFuRtFC3HOqbkPfGkS
n+CgoOEUv3emytuauHa58xPxAnZZRZ5c0m0N83g7AgNtusyyvxPy0bxBi9Bv3oKxazHF31Xtv2Q4
NY46cvMbxymrl3aW3W5pUBn0etLtNbsiGtgkKmzHGdRs8mqQUIw6VHzjm9Nt3pPsniqcadtaCIb6
had5AIWvbDk/LiP9m06lM2IIWOKWIta4G84w2uDRSo5ovg2DPDUu+/1syvGoVzAjNzpdxbsVkTv5
lUs2Ax8Z7SBLEGmrrebQpx0Ji6YSDINN0NQisobaeXU7347iih07S/jUDk5vcokv3bpB4hmJC37h
vDdow5xdd1dCU90WsvJek1gtnxkAfxv2ur7cwxvesyzCh0t+2m1QjHakj5RVwXpCKc+48oNznDEW
am5f62ffrzIuHN/m3Wr+k7gzWXIUWbvtC12OOT1MhXopQtF3EywiG3pwcBqHp/+Xsuo3q8pjt44d
u4M7qUFWZkghAe7+7b3XBvqSdctD3+XumnGxF+7KySjuPL8ZQ3SGhHyM6CUPsMSlKJsAnJkeqSwk
g935pPqZ5PfRFJfZ97ZZ6LEfHLmd08zptlOFR2pL7t4eI8zP1wuSI+Vp8iffWEmOkWcDfeZAbDte
AfgbI9lwy6O8OV+0tLiP8zQvR2yQwLTFoKCyZIODG3nOaSCgeTPIVtC/xmSD+FystWUnr3ZStO9E
JZh4EXt/MO2h3bhzEuOt8bNjLYXNBanK6gmnlRlGXq2d+doeHv50eRQ9CUGYKqH9rR4T9ruppRCi
+eZDl4xnbL2CgiFbaKEMf+tED5izZ4FjG1By1tSp5ixKe9IJe05xUF02bmmubCtcUkGyaVsBgSXL
obMkqgdboR3MMBm+O6snWOR0MBUMd1CvLG4VNnR8J8Oie/ogW1DegmvGitCEyscwBz9SIvI8Eagu
bp1Zt6tR9guffnDy+VqOcd4V29Ymm7mJvQJRxuMZz0Ihivx7qUq1Hcshs7/Ngw08qDIqvtjZ/6Ic
RR+li1MaRaU5iC7MrowQ/FwrUAHZzFqcTPfEw8nElgRj9WEYTfdx8Sdr3Eurr1/7kS89Ql2zgZAL
BpycnDMOfGymTsXcEsteyj4U66HIip3VYhGL5r7I7gk2AQwkG+99lGZSIp3oimZHpH6V5KQR+nLv
W8Vibste+V+ks6b2XLjT4kfBvGj7kGI3+Czruf0k8Lg8wzFYCtp+DNpYITFdzWoyNbqbycGPG41F
UTmnAl8ScZ0gfWVqyOaHNVQs+44d5082Z/huG4BikD/wkd1YSiTD2sbJf9F2Zb4ziRLJqnen5OST
k3ltK/+J9Vuwckyq+Y6/FZuThDrjcmXN6hPSo3Wc0pqje/xrluX+6oashKy/sS6M6WECN3iPpjxK
wAhe95wVUKBXVmojkraMV/ZLSnE0DBk5Ho1gaYF9iOkp6w0akxED2T+GZvo6yADzcGmCEehwNH2i
6jFEcJFdOCPFo8FcQU/SLg+DHdSvo2dVkCcWk0ma0ftMAYo51QlsNoUSG/Y2xjX9q4UR1kPGSCJ1
mFj1lZl9aKdkgaFKlqlDivjK+l+lFoXPHWVnR/TYXka0S3Xf6HBk0++ObDXMopTvfWrEJ5qXYuLk
VLbSSsupjR8iXZaotZG0gnC89B129sTHN46qnOfAVEt0Ja0Rw0psm4uXJDz3EKl65ua//jz/NWNy
r3MSK6vsQxAkxySpwQOFcHLKQ4b7F7tQMXWs1ivE70FgJGPGQCBRWYjVEWNAClhhbfNhWGa+EHRO
mZVXpxLGvY/Jc54YMdnUai1bv2oKYwXKOVF3HrF8IHTXlqTacfnEpB3yI6Yg5r9mXlEPj64immfb
qpUVcNy1y+fOnLkU8KkE/b5PB1YhIy9n3qCeWioZgYBbVIiB+7U3Vcw09c+xDbMqPiTrV4M6GICs
PKeICO66bv242YR0juV7AtZCR5475Ppex618x5TED7BcgrQsxNc5ji3ZL59ARblqOynBd0BbAr+c
Z2v+DvmMaxOXm5jebnaRCOFMdeHV2wjWAIqRsvn5Pd8TU1ZJ/upiMKAnPNczgD8hgVfqvfQZc6Np
xkvzLOi80/c8LpN8pyi8pPjX6bgoUw7qyL2zdnI3moN8KG5NHj3VmTDv8MrGX/Uvtafj7tlE5pTb
CQ/NdUFL4n43AJ/HshxIflqlFt5oNzVuSVDw+qsCaBu8AyM/o43qCjMAS7qqb/NO8UQZeQ/6FBDn
CZlh2Yzo6DWInWgykK2voUd+RV06vH3LGiZCmRIiAagZUpaKelBIRv2q67TzkunA4pQaUJ/omtui
9pfqCcj55K3+j7BS7M8M9MG8xK6/AvUVY9tmcikvDgaA5hA0yn3/Z4Hid50HiceicDngRrc87sOr
UvIXlSCfEhwrmc1Va9ntpdZ2BlSsGiE8hMLvsq1Ny17/Hzic1r+9KP82tDDAmGwE8aNdMXV/eVE2
01RMsXlaeb4h35nUjSKKuRp+UGI4YBBf3KMzqxaT1Xils5RDbRjbmSHLCuNze19CxJAI0MLdEA/A
9K1FBa6odT+ASvXT2k3pIVm1i2Sxn7EO1hxc+uDZ8Yzx0W/x7odmax57oGQdgfocO/g/f6bXt/9X
xY77MgzIrFD3Lq6FS799pothSZPlY15xBs64tpvuQAlSu1a2q++6yZlubH+qyccm7dM/v/K/f7Am
rE+bLkaHtgaiY3//YFtutTGrkcyp32NjWZTegQlx+iN1JQeIEJU0/w/f5e+Ifq4bNq3EdtyraGxS
1/n3l+zqTA1jxRipoyT+dnFG3BOuER51Tkh51cZhcK6K1r8Y7iiPddCFK2b1hMDFEChja5AFNFeQ
6KzhP7yx3+XEa6cQo2N0aRTtAPn07++rbjur+AUmKjHV3gVVpe/ytGO7COKDvcE/f+6/64nXF3ME
TWl2gNDG/fT3FwvnmE4RZQ6rPwrg0xJfe0Qph3P459f5/ZdC5UNTw+JyvbLCf+uQnsclz7mnGm5O
xRNZMCsqNxTwjEPEKIO14Z9f7vcLmZej8c2zbFR8Zv7hb+p3PZtZzfOoIcdwXXjwgqAzQKO7Pv7i
god+qebrEIqFgSHywh5r/c9vgAYhPrm/3ksm1xTGAyrokP29P/7/Xx4VGZlAQo09ysrSt8NriiHW
2MBJ6D3URiO5sOdwxo2hEokyAHntPV7g4DDjaQkCDX4nrg7uhIlJj4B4q5IU2kBc+4Hc9BbcA2p8
YaBFcW9D2AA+ARSt6Hl+RAQFMs4Yi7XstZ1foxgGzD9GvzWl3bNoAF7IRBrpmqoznv1/SDCET1lo
0Qyue1BM+s3F6ivIDTW72xyEj1YfUOmc7ET4KLNuER08iaoO3Wjflb0gbD9pPudQabN55mzBgopK
gxLY5ppFtx8FPxiDGZ+8GmLotVpk16V3wglPVsRoig0REBfelO3fJ+HMn7aUN7mrbrL9YeXwxDN3
k3CvK3GeIgJZY8Wbpwrwylnr+Sp5riWfidSSIERuBseKpEi+dnp/OOdBEf4UoML4uChrYA8Qoygc
h96L41dsDyU7kzRNX5auX+59Y+5ZTC2Ht0B2DgWKHBfSStZRsERxxcgmpA8MvexTd56HH25JEHPf
hOlgPOrcpjVybkaWezW4IcMJaecQh5eAaEZjB/wcO2OStLGWtiY9HrKlwi1GyG1d2AEfFHOabIef
gM8yRrhZ9rFK6MnsCSsBHaNtEu3u137EbfGSH3VDh+U2s3tGqYquarHvzUlUJ+1PFZ62rGV8Df5N
tpvx108YMocXGdBi8nWjphZeQZJl4R4d79eH4PNL+0jeHRdNw5td2OMDeqhANd31OpTvasl7dBp6
cZk0T+E2c0P/1bI7rppcoGvM8Gtu476vK3qfCmJEsRF8Ame8UXmNquBRUXgLI54DZKny2Tj+sUsD
mAXDrs8BIRot8XaHyeZPsyms+zkpTGeVBDRjr2PaRMojx6b6Py17vxkOLJNAHwds4prENP+dmxt6
RSFtSF4442hEoNM+8O/5HXlOBU5siMhs09s8GPgK/vkh8fvDF38KtQLC5/UtthO/7ybIq4syDia0
bYpxwUNg+07XDafbu39+HT7B3x5GlrDwp/lu4Nis8ZRF/v0xz8Oj9lRsQkkVfXkRQqnj7IiugcxW
1nJjOY33PfML/ZNqdfO7a/RjGVl5oD5Vamf9xgjm9rvV5J21Qd93TwVKDFb8OCzv/Wq0n6/WznOo
mRLBBhnzlxD97rPKLEFcNA6CdJUzJeGRNc4MhIgVTICuxhG/V3C1OWShProYehocluH8abuouhEO
8DY/c5Uzqm+95mvqY6PdLaalD+jZdXCnTfy+aDJdkr01YQC3LEqdlkqRlWf4lb3zf51TBh6wRiQR
JCoG5JUfH3pmC8OP0Or5OlUcLHgrm8UBxerVo7HHpMDVnzo5/LNuMGAfOb/OW2En+fP61yHdsNmf
3dBUuwR3zjjzE5ISxNOt6Jv4ofATEyFsmXpRHQfgj8FGBb3EcTFUFWcHS1X8zDptLB5AIehOZS9I
8XDQ3tn1c/+V6DQ37Ujwb5vBY4XcSd79ci0yfNS/DtRpQtQBGsoC5KG+TiqyUFyUC9xmarA2MLub
ediGJOJ3blE6OKJrvBBmPf4sSxukrVeMCQ/QOQCSpIjUi7NycyZ/buH0a0ks3dk3soZrSbwjfs1S
zLrA4oZwr5fEfoNQML1QV53xPDc8Vx6NxnZPdUfugNxcHmQbqmHUrsuvbq8e590ewQ8Wa9bEPEog
ovROFOhp7E7ARjH0yMk9/XFvwazjIxZIPcX5j8N17mS1epfpdP2qwoBnq0ygPe//+PtM1IPkJIA8
Bues74CPYkot3jTpZrhyNMTv+3kJvXVRQoQ0mHM/OVgTOIVjaV4+sBIUJ1y3UA5GabRMH9ku7Nw5
dLfTHE79tgx1TAZsGYb4Jq8Z5G27qlftBuG8qm6ySc0j6EOqDtbuFVtCtM3lYv7DMrB0M2+ZmA8Q
Za8ipEsShkcQY0SZQnDmHqlQMq5fbt5lNmlXugjDUzNrvft15/9XbtH/l7bh6wt9Ix7yvzXGf77w
/88iYcvDivZ/t4l+fFZff7eJ/voHf2Yf7H/5hBB5DBJ9oCDk2mn5h03Usv4lhLA5VPJ49DG9sev+
M/tgBP/Csxna/H/+AvAMl63enz5RA+OpgDllCoENkN4bDi7/hVHU5LH2tyc1yf+rE9W1rxtHk8ms
/5uVuJezMRgOreQLG4jwaj0b02NokZouLZXVJcm6gID+yvcM8d0y5di8VXqo59spM5PJWOOFmL6z
8Zv7XU7yrT2GlRDaxBCSBT/cenCwCnRVUqW3feWVTlR3RRw8ZyGIMHpmklBDucs988MCyVHeVSwF
HX1lJqtgkM3ifompWjyERl0QFoyXtL5JMsPu1k5bLANz8OnNgRY6b4kfzcGWDQ/WV9xPQBGjzspN
EnJ1r21vnchQdCerRChBQAUXUK0wgxoELImuFcgQhmFUG9F6SbAZmmbw9j6R+WLnLcJdmbAsP5rF
QhZlcn+T9WP6tBjmeEpdoR51RwbCkZl+a1WJmwrAEG9MDY+dYqwCcfcdn09P/Kr+XvplsbZmczpN
fLgroCnoEQYwDV9cP2I2YIc4rErc5jjIXd3kN0IMFwP+Fd/GMK/8qsKqFqYKKKJ29lBwhpNSBSFW
Yb/PfTbC2cNgi2/Ov7MqEbP/F181JLx1jMVqX2vf3dDW/hr6y3jiUDweU0fUP1Pt9kdGWfau6Bgw
yCvEtVUEFhrGqqu09fs3t8KxIvuZbAO2nbaNSvQpe1zBq3X6S18CMOWc3kvgXisjyO3iWXtynLeF
z2OXpU2Kprs31LKE71NKC90pLBT/hGdWbrEWdIMf6hA7R4UHFG0SbOwQAb0cL/kIiN7IkxOHHmva
d0XVlrfu3NzVrYiTTeDRnLWpvYJKC6biqGwhKLkVhT0uMY+6pZPXkgDllO6fCg91KsgFLJigIy5q
ODPbz25BKSZ7DumGpWRse4bpDv/CqR1qaUByBSBiyDN6W88IBzaWxrjWiP/3i8NKFRFObe1HkkCM
Hgd3gCbdxYGzt2WfxceF1Ft+o5K2yY584YV/Nkv/K4Ux5xwMO8bS4UqB32Cyuw9Eg+Gx8WrX3yaz
npJdmQQkcqHWy30Z1PfW0qEvpLL/sbi9eyhcz3kpHCISOXScu9olfTfM9R5ECPlhJsbVqQqMILJE
5xMBbey6XZdTNm+HxPC5221dq28cjTF+2UWqctYWZO3Jzxcw+v4Cdqqcu2I968ILDwHWV+sOIF7Q
rzCEjtf7YDk7Y/JAWu62xXawYwfzw1YIKKMISF83rf1q8OOaN8qf24bGgALfGpPM4mjM4BW/kpYh
w2ooHTZnPhhjj0BG7ban0vdUt878EmBbjACQfxvLogiZgvi3RtMgtJFcdNENhoHJkFOPacsw1vmY
c5cYbTP737LGOiCwyzMPKBM+7qL4TlOyVCGhozZT2H+E++ro6ojduK23E+aAL3oJgHCs2CdkBvel
rb/zLJA+EG+fntKg79hO5iW1vlsCwgQOk9GaYHgt9qiO6I0EbXQM4DOl3LD7GgF6QZWya4OD0Bjn
OFaMBSA0syg2nawYcbjn4JHmmw7pif3AwJmD0pBzX5vmPTevRlCrmhvf84cdW5B8Vyfl8j473czx
E/07AkMq4HEl3528DKPBBq6pWoeYuDFUGDSnBV9ReYFlpVaZLdXOKsyFuG/5o5b+fGIBNrYWxOJT
QD7n1Fepc2TXaaAFZy4PTlKXK+V6rTiYzjC3285cQP/6rXK3fjj8KJIiXJvIVR8tipQyRneb0Zp+
LNum2bYq9E8mR3myNPzehdtjo3S/wwfKbsYelWKZoH5xaTivk+jQEHE5Hb0s7TCKjLpbjQ2AVkSH
sTh71JJDFh7UvqzFjzBr0geet/EZ8VbiKOHoj6jmVcyphbvzvco7wCHoV730lo+8T5qtIfzlA+zN
FeYfx/k5L+vy4LiwwYLOqY+46C+ma/3UeA16LEdxcPSw2Zyx1i7HSQ/9lhGB9VDgXXzjSABVCabg
IWM7e8SeFD/bukw2Lo9BjD0ppmfY2BNpbtSljZzM2cZd5H4Woxu+23MdbkKL/PPY5vk9rKydE8RU
ZpitvddlVu9JPhlnaRTE+kmMr+zJ40McI6Cxx8n3znrsT1lWwqOc1BNAccNd222onI2zuD+DVD+4
bu0ccilGdsLxOZ3hgMUjnwUFvrTJfcJejExP3RnVAPeU9bJqa/FodfUG8tx9pdsTbI3I95XeEqOY
Tha7xC28loZIOwUXHSxcd6bOuS51D+Te3WI2TVbQbrttB1qH4BTUv8Jbd047RKnwD7Aa1IbP33nB
wMmPmtCrEHjCXZr5yY2mmmvLqs/TAuX/iE2qx6JnJF8ONvEj3jmLnXGBx3f0mxuzNPeYv90IUBUR
Enf+loyopMG0HBC2njqgIavawPAgk/0sm+lpyPA9s6J7EznFdNkR7vsJHwTsPKKXgmDS2x+q6zB4
pUeAQqsCqjMo8mBNUfBr0k7MpcQFW8XRt3IWae9KH8iSm7xE2MYeCxSmPYf5dEyDJd+ILjExYzYv
1uTuU8h4LqbtBcNyfoQbd8rbcD7o4jpgx90+76xmecb3ifunmaut64s7bwr4XfQ2bGxB/txj5e26
d89WsFc08FKXYcuMydxNUU/SgueSIx5SgFxPGMqRP8dsfiuNNnkJKMMwkPHUvGxNBo14acfcURgQ
/c7ehngB0sOSAWov0ZZhkXbKKz8te7lIqkM3Xlrpte11lCmMmJl6YgGsznmXfrOmpDxgkmlEfwOQ
dEByHqS1Gu0SdHFFvWyGp4uHdSFQ5ePqNZgCfLQY82liWSp4961fZd6OO0humY6iHc7glox8qC5q
GcC3QwQajlbYLO9dbQmcb3NYrjtMMFsHQ869UfN0WSmT0lMsmXnl7QIR6M9xnoMKfINlsJFcctOC
owm2FMpEkdk3kHxGn1Ibrw03Zj8yAsvgUdwJEJ5g3yxv3yeZfQH7AAmTvlETp85MzGGVyjE/TKHD
HztEJw+KQM9dmM/OrUxbvQZVWWwWjftwTDja6YEvnZR7SBLWm0mklw5yeCYuMunFjZXidiyrvCOL
Ow4vDbvp+2kGTCgt41IkcMdnm2t3Ybe/Gy05n9zR7W5md3jICMm3NLzcB2zBI6cpLmwB9RlfT1BG
+C/c9RVKjo5bPSYq54LuTQlWtHsRnu7WpKPOlljSHfaHaqMaR3Cm95MLuxaKK/z6Fk1yuiTc0PTH
iD2iFp9+vPxIPOMTZTE9pj6GD3L1+7kzDsrLp083yNu1q4pwM4mlP+imnUFwsHCuJgwTT3yt43uV
DupsJOE37SztdgTEvUeFe5UchW85AtmH6aryQVV+NCkgjfzZn9NNIYmgMg1qpsiQPS7QxcmqDXdt
eg5c1pNodGW+L/Vo33VtuTxS6Vsc7dSmZcAKbkoTrIbr6eQw2qwlLumKp4qpxasZy3g3eT6k2dyE
jyizcKtzmCvhCCLTDXssBNgQGy3fKsSfCGveh92T9PAYZ94D4ZPkjnXyLcxpaWiCRby5aY+k2rD3
89rmLVsW+H7Y1R5gXz+KrK7e+mz4bmhxKAMcBVg65nehIBePU7Yvk8r5wtXZHF1DDg/9YHabuouT
L9n7/hfzjOGC9A+EqOjosjJjH1huEruP9cQtlnhN/zgIUNeGhtYKLTIcfrqzMW9doxp3hSlwY/U+
a5oFrgUTrv8xW9lwKdupXsEYB7vcZED3bad8Qm7mXEWI5lGM06HMBmsnpGN+K0VA0Bi99d0pdf1B
EPtqEwvMTUEU4zJKkMiKmNSlpKfvHcKDhQur7NbW1eNgaxOLJnY/vIU7LAk+FqJk3uSl1x0Gh3i2
9K0yyuIljhp/wWsk/Ga34JXftSM6Ca4jC6GgDOGY69gc8dkP1X04YK+E2x4RqmJI4zViuSs8TDqz
M2RHLCMFU/90jLIrPJgb9SGFtEmQxYVbIuP7dBb2mtItk6qphq2i3U27Tut431BVMmYGxja/2ORD
Lt+yTpg4bponW1TtSdvJDRmRaVXQAreirQc6Vx8Ul8aw3Q2zKnwcdhJ+uirlfguG9wCr7V1lJt5J
Mip8NIHOnR2WjqgAILn2sqTbEBt7BsF4LKZy2lMJYD/kbJG2iUHBXm7qcg2xmkqhsqvhrdPctp7r
eH4axzwFfT+YwKo4bTtb0+HAN7PQfKdFAL93YmZ3TdWmDxzTOV3CnlW3XtF+I8RlRQNe7mHlQts5
tXh0zjVT5WPWXknI4QBmc8H+MQEo4QniLHfZOI8nw0XGGcz2YbSFFfWTydknIUi6MuAYABFPbgKG
qquEQxbrI2il2GmpP7OZ5rez4tOYsJNnVq8g40v3gboBO8omzezRkt8Ec1BC3eY6wxuO1AnDcBVz
ex4mLHioYq3Awadeck13FvFuzqH9xCRrkc1+xirMQkSdb0Ts5keb1G85VZFwxDr07NYB8m7O+ovv
yz0a/a+DcvamOPS/cTkf8FhmUGnLdJtXjrczxlG2/PpedXBkXm4qBgXdOg9nOqS0AZW77ND4IxvZ
feXSdLQBw2UfgVeT9bKTYCW8/JxQGbGLry5LSzxYSO1Rjg8LhG3w3GTj2hRNeJAhptkZrVG3wRxN
RcEnVYf3YeyGEZSWeLO02SdzkopVv4SRPBfOyRzTPSkovFztchBJ+TFWkEdXlN+oyyjCF4MATES7
mn9hhA7VKIzlHJlLUE7lt9SqE/ShfrgJlO/hGLeGj9hfpigrjWatq2VnzOFJDp18NMAZfGGhjtkF
kVkyZPGokvlcer48E+UvtonjV0+tXzwxOFIvaginy8A6sJ6H0f7O+QA0oHHbmPW3+moJm7TqzuVc
NOUK8U/sm4RIgilq6P1GoWjVXoKjL+XG8MIrGL/LdmjD3mdueu6bnhyxo23uXI4pQAj083JlLXbC
3t7u9lM/mnsO4R92g1w8OP2b5+jvXCIxt4XdXKSyjB2lUOKc1c3Zd+xkQ+F5vnX70vnpxM705DHU
wZ40BtEQUpTSXMGuyxADA8gKve8N+9tYlS2+UcKVa6sV+HzMsXrWY9Hz3E67O/wk/YEjm7dm4SXJ
MeSUQUjLjRzyH8eSKQpdHWidoVv2Ww+bSiQaYYDyaF3WMbItUAXb53ZkNIKA56zKelruLccpj7Kw
OAGLn6TXriYLkWwbwf2wlrmhHuXMqD22ulUw0yiratHd1EbFWhlgdNSNVW86w6UYDafWrhFttw5g
BJ6sBVBC0i7oXcF5mv1Xtkdsyp1K3cpGVoe+7JxzGdhN1FxrFFd+H/sfNbhKtobpT9DAgrY9H+/F
6NXnnsjCBqaif2745aKAFhyRui9lGrerARf8SlYQL8Ih9Fl07WpH2Zz+JMSlb1XblHu3wXPZVsvb
sLTL1p4H/wxHDOBbYzk/jCQ2IvjBzn05tJq7x47XUAOrmyZVHmA45R9BLliPWS2arULTYaRwPdfZ
y6SjIeBM2EqyAW0WOJyrecb7nDM2oDruW8z166ZDBvYhfAD2XtpDW+GghsOCYS+zfjKBCjhC5I8K
syOcKRdiSGvFKz+t9f2IKWTd9vFPC/HjhOPY21eW3+9xq0GL6tpkU4XdnWdRnjLMlogmD2uYFajq
OLF/ug0DPM+rWdF/ieBZsI1k0Lh2mGhiWuzbiPsH+7uuh3vDK5ptWZEWJFhCl19VqnWpA3ZH8RTG
tN7P9EgpPUa+Wz6zQDeRYcwLnLzeXzmxVOCyahF1qfHBikcLmZxwG/tJc0hw+WO5dC/wow+S/pYT
mRm5w/dAwiqmNdHm+cDZvg8oPcIptQmKINvnMMVWjghMOnkUkWNMOZs+RqKoXPUMJPBlJsSOjTTD
wl92X2XjXcjhdWvs59NL34fqem2pg2Vmw44h+EUvZEQKz/mB1beI+iaFqU6KbSvpnmPiM+NpBm95
tOI+O8e2x8Ja5/4dnEMmr8m4U4meDkuiZ5y+tBkVTvqpxzi2j5zZe6q8Z4quVmOr0mZXeFUxnoky
6McWJh7VjUMxLHcxmTRiFHkM3s8fLfzUELPc+YL0lZ8z7HUjeB4bXFqRtypmbhaO6QtWAKIUcZwS
vKJkuX7TqvA4QQttayIpVfA2LSDlInIm5WtpTvIpG7neqCCUBj5dK+be6RLZDKscPwsHPAykMJ6V
rQguxOhnnCuDaR4xN0oeeTQocUqZ5vxRCpWYP0C9B8a9702Tccy7BpIBBVg2ITleHsM6jgYO3DnZ
2mVNneMgb2ysltaxNVvcvmxozfQkZ+x5G9fsCmh+jWkuRwNv5rieEoodj87EvQQywKv0uQLAbhPj
iK1Ln/vzz9HzgA9No6CoRque6WfGaPmOyX+4R5+f916dPFULtYYoqmzTqpt48J9LE4C9KhnAJVPZ
PdSJe2wd8ysG9o8f2+wxARRqJbT/fezN5YULYXpmfpuTbdQEWjzcLa8mvQYkIRl1VEaot0ovlrOx
iooUEDSum5AES1JHTQZ3jW150Pa4QBB8MV52/b2lhprrodP+PqwYJEdkUuqHjAFSvknoDKge626S
J8FAiB5NxpaqS6rXYgiSaVVRjXNDJv62TFNzbxlmGwFIRGKzsM2wdDYvehxpiqqeKsyfn11QOA9D
ZrgPOHyINafzWVtsEb3Wq997B1a60buPOpEcC3hIpjyUrGrXEo+6q/pUHopfOYKBkfkLQFT/YMvA
pcEq696sJZ1/2rQ276gTy+eVLemdcZv4jQ6smY5MDaZ3BPXKAMA9TGac/wwRimfyLORk0AxwU90E
upOk2vVkfteWRz3uskh3/sS8Xln7KhtLa8NWvHX3NnzzZMdFH+YvNBeE1YqEgFaHDMYgXR+JbDv7
pC2oOBs8iXEbORmuPMa9OFM5Ins0561rPAZxjYEr3wAWx8dR61E1Wxr7gOU3QzPUT4XjdpA7V0XG
qjpf4ViDRqskzba0+yStasW2KPGn6Uw15CdSEPlDoiTVtl/CNMqWeCE1v7xiIr1jNH2k0JIa0pTu
GPiF3R7EBmVhJCsOtBjRZipryVRxFkc0iswBekKU0nHraefVHnH8hDG2y9OOVF+xRBSL32CIzG/R
O1b0s/rvSdddgMg7EcHzamdNTrJFwvX2AtYAzuqhWSN6gXPIA6JPPN0JMXnm2B5iHEfAmFRlnWqk
9I+lSv23ZIz9c2s62cZc7OkjbYP0qBmRUkGaMpUF/MKUt1qabTKEwT5oNWnf1K6G7ST7TvL9ZKCg
BrC8G0nU0liXXDLwPB0KI/xUWOjotaBuJy4e/CD8WJLYfEQYOFemeZjmVNL0h0/m54KDdmd2bMsF
ubCILXi9wSQUR6XCehZV2WwBQQ3kBZQmCMclMJyVZFK1xf5pM4935owZPiOf10VRDoJThDGuZnv7
7rUKFCQzZnjx3lnakpQWPALqWNnD5NJqbnq99F+jDC79FGABBhW1ZYceHnKhqR3IIIutksqildG+
9cLO2HX9vAvGjKoIte+kF55MLyYC7oi8vYQkT24c1IFoIqMWdUVI2KlMJLVQ5K/pzZwh4rNEPxl+
fIvawaLIYfq+hUSB+8IqH2wnv/HA5I4YZSkE2nWk8yokzfq9NRoykrP/6WLhXztUH+Kzz5MHExjv
nilAek84DM/36Fg7T1tMb1PedEgOdrbC4ksu+UGF4+e14Y71ggklLlPKGjSLdHJPn4T+xvO2eiWD
NnE3tvEWPOfFMUh3JbCUq8hgQkBKEiL3yhbmtB9k5z7aHh5SkFpVfrAm097bOZFUitSsJ6ayP6DF
PVeuQP7ivju7WLtpggUINwcLaYIqvL2yg+8SyXe4yq57hfJ/uDuTJMmNPztfRQcQaBjdgY0WEYg5
I3LOrKoNLLMGzIBjdAB30il0MX0g1W0k27pp/43MpB3Nqlg5BOD+G977nje0pzEp/VMzrfbhjksb
0i/xf2NJzFjvGDfssm2I1woNl9HoXeJyPvNC+8YzgYvNMzDyp7SkiI1qd9z77DY3QDas0FD2corX
yEILrf6pGuR7lSFkN2dfbcmJKK+lYdMERmRK2273Gbc9PesQ3+T6S22tVu5o4LLQLJ05TKnmVGl8
adFXHrFvUr5l9VsC82Sb+1ZGl6w/dAZtyyccjJUUqg+UXR17TrBd17hXIsQe/r2SuJCois0XoLj2
lpTVq/ASei2rXE5OHO35ARlHCxTRjMpumH6ZHVfzTkwaWJpbYZfi0DpPo1eG1rCUQOxzQKUjeJju
kutxbG9zR5mEcqWLxKVk2h99a9sx8nZtICMLlVKTbcbRcrl3SSmNtI4nxHXOhSAVWo9AUe02BESe
sUfY6SuLjyQD0UojfMQqU/chHWHSfEbSFBeI1WX/8q+LM/4/RXmtouX/XKPx8PG//ifH0n/bfGR1
9xei1/r//SHVkL+BAQoc5EeEtMArMPmTP6Qazm9IZTwPxYVpW5yqHlrj/yPV8JzfvPVP+B9dZvWO
Zf+7UsMzf5OeE6A9dnwLkcW/RvSy+Yf+rO41aX7hZ676bAGNCVHdXwV1Fn7Fac5pFjrVGC9zR04h
U1+TcBngruRa5r3AoOp2/a5DpnZg75+xnpTtxIYeJoNtTuRjZtrGZhwFX5dsqt6baSLF1usNH9NY
lTD8RiQRvbgOh0bAJmnL6Tjv//R7f/hDjvxnnNRf1SZy/TG8VXESIIiCpGr/TW1iujPbcgZ7rOEX
Z081hOzNxBpDXmgfhZgGm6eaqfVRG0F+MhfT/Aetu7N+gT+ppP/4BnwT4YxnO7ZprsLFP6mk2bwh
/tazjxSvyO7azMyvDOwxP/ZNTzIiqyLueC5xOnTfOMohnwl+5TAUcXeq6ILHpZVbJ0Dr7Cbd/TLm
zT3Kle6gwTIfqAfak+OCmtrVHTEQCa3Ba2A6BlhLEXzNhm5xr25rZQJEdb7sPUSG5z9+1eUy/sOP
uoLm/v6jwglEaU/tsmYk/c1vUMXSHGXe0N6kuXoioiK4dRMT0j3FYSD2CYDgG1c06P+cShJGpZpI
ZiNGEY6OHyTv2LKKD9lGGMLpgQL2UTnFArYjb/DAi6Laqf5Bn4pg/T98z6SUBJaAImfzHv7dlqHZ
+9I4wFnosRPfWCv9xOzJlIUfkBs4Hy9lraNzH0zPNluGoyy1uenj3vtkAVHeM4uuirCuag5wEAiH
qIXkfmPmOFzc3NLMDFP/e9ypud/VS5vOSKHL5tVdOPqLLNBnqp5h79BbP/gzdK6IaEk+xmZPlKUI
wco7h4n43M986turFTjte24786/aCYwn8KnFWQJF3UeRsm8sPVDooZbeSeIbtrRk3UVNnbyHDuLv
kE1Wz9Ibgx/kOdES+ctbPTTVe4328c2QaCEGQEoQVYvmksZdsKI35gfGbcWMmrWGbgJt9swERtzU
rLprTaTHfWs3GOSj0Xl3Wju686xlAthCnTguHRLpVOchFbra522hn0EErAglI6IywN1NyBTjHDnO
+iqlcefbbn+KuyW9TRnDx4LdSUv8Z+CSNzaYX5nXJvYGtmsfZuCc2QobMG3cIjAfrZS0ORifozhM
xNmH5eRn1ziJVSjGFOtSUPNuswicmafUJGvn6t2fjWA/goB9aNAK7XJzODd5Y2H2Levdf336WH8/
fiwkeBJ/uO+uATXk5/z17VcCOn1NlbDt/FGzVpgUU+W6G5uDrVT7a5gwK8y9ZYQGPsB7DaP3Ogv5
3hu2UcKYGnEqTY0Bm99CdRwKJ0YfF9TpcVzffluWHaln0rr7h+965fn9+cziuxaYpNAIQinGrvQ3
MXXlj46UNVME8irMEKefj5FhmTjU5+A48QSxXx1/WhFxygU4oZ0Zzx25WGn09b/+Rv5+oKzfB1JB
xIpBICzx97NzguqbLNIGKjyNzQvW5TjMZENu2zBbe7ttELxi5/qnz+w/flUuCykxtYCOlgD6/vqZ
mRbQdGPQBnYEOxl38LqaL65s4+94oFlGizKm0/OypXplzB4ckIuTo8Zmdoi+jg3rVRLM3a/N0LGb
RBe8UY7lXwSr3ByLyPIPBxja/b9/Vha3G9ebwK2HtPPvZqpWQ92hniVyEJjI1hvkPd/8ZzIrx9nk
YCIPQeKHVgvMC78iAuB+FJcxIbcCUyQEoq5Lra1RIdhwgd550FZuAIvkTrQ2Pg2vIBXCjdrPyjGO
KZl953EEXF141bszNyZj6cbaImGOnsFklifRlOZBFu4r9h9thQsqrsO4euCToA+eiVkNwlozqWK1
XlXbBOvKDY22pYEHoh220DEcAkwZU2KDNHDZwU+zjxKhGYf3zmbSFLlJ8OAxvEa+F5n4CSKkEuCV
k29pgByoFixKMkT8sASpvlENgWQHc+TtMW2I545EdlRQCVkUZUdNnSKbCWD0bTrENF9xFnmQ6wr+
cXb74gtW86XYNHXGAhQA4R0+R5cdsujOrbbbB89rusfeqMYfBFCA5yiX/GYqOwby547LmdX0xGJF
2TKMiUwjOLJxrolnP9Zdpg/KdtQXETX1No5i7+Z1xBhQwdvnOKqQUFL8naasiHZTPWIgrm1s43mJ
dES0y7ktxHgoCVe5L9XYcWabsSoZ49bM0xTDmaOQjvvZNYKRaiwYPhPF6Oy8zBnr/eColIhA2kag
kc52pjs8TkxGdn6ap1FYsRf8gJKkoLz0W2LKs1MZp8NtTrUI/TSa7vDGnHxBg11G3hfbBBTpNMmb
iDODaQrKzW5Mr/5MpdiU9kpFrbpbYXgkQCxdf8i9JfgsuW0OlWiYmIwFsdwhEyyGhyNa08Wr/Wvv
t6/LTLZhV/f+vT8uAeb+qrjKETZOhJ/40CFhQY7+LQFC84Tggw1/1kV6o8bRDpOmEDvGA7SYrX2g
hVMwR6Ivce7Uj1oL/x5HF0pDaqHXqJmtN8po+1SDOb+YcX5yHDho9OMYLfycxT7JtFucD+oJikJ+
mSpmSCoT75WhIS0Zrn5ohZofxsBgQ1z57nEpKWeLmm1dAS9MDb3PWB3KFN/bUOKlhBPGExZ0OEIq
HcZIRL/xGernwuu/RapIz5BP7YdxTD2abZb3XHPyS5OzM8hsUe+FKKOwjHF9AaL8yULeOGB4n6BA
sQ4n5rgq7POCSAvw1hRtoQaRBdMkP9HLonsFTpTup5w1jhqtlwgVHLvspbkOJtXpvrVr47HnhXnU
1pJ/VnV8xbEx7Vq3rb9Ti7GjxKLPE+QL/+wQ1/nkJuT4Ln47vKF5fc5U7J5LoAqouMEpbG1ANmT9
1uwxbZXQaA7efCz4AG4EErsfFof+O9CS8lhz9rz6xaLW9Vr9hVKVYBHE3XcdqhMq49yQjG+zqcBf
XLA/qLo00XuvkavjOLPYWeVBEn0xekgqeZalP1u0R2XYM/K7ph3I+bRGKAcDzz7wjDWfxtR8h2Lo
b330s1uDHG8YWIE4WHk8X2Qco3or0uW+A3twkd4EGV4u704qftW88SjIugNXY7CPTZuIySx7sAsY
lmRUB2FU4FpnP+V+jKnAL1cwHSZu7kg1k8s3GUDG2JCdGVCgLThMpD00Tjix7GJ9V1gN6UZ5f7/y
vr+z3BxQTwQsvfBw1JulGpfDEBMp2TII2AWqj44ohEDdUQrckkSwf+pybdx0M1bPCXhYjgVoTYeC
2oH62oyP0cIW3hF4hEarZ73ts8GemUxeGlVXV4gDOTMKhCS7fpyKHynQXbhJC9KqitUHuxT3c4jm
4RkPIAf/7AKcxfbGqEpfM9G0R15o64aTCbWOZKa1GT1piLDzVSXO41S52ziXmGMI5hMmBqpppV3p
AhU893/9dW6gloSz0O3Z4hwDTOPaBm/A+u4rxZzZLtIJTr5ZInbMCYRRTIqD3Rg59rwD8W9Pr6kg
qEWZwAHCyRtWEyUzLiQ3CyEyY9Yxa/v9K2U6Eyi1nNiFsMZrMK9UibJhqYW610IXzTWi7cc2hUD4
Y8A4CeFGmLexjpxyW8N5GFeBC9BC6Imwz5B6wdXwQ3PxuIDJrkshSg3Tg67mjphnUafkSS3WDU+r
H7Kjck6Zx+GLPZFwID1Z00Mla5uDOGoTllLMbNS+A0Xg7Il7RxZIvoBpXQhWLXhe+3LVQuXpQadV
ephK37/jHg/e+OJF82TmSZZ9RhORcw+uaPBsuxQjOVUwoQB7ss3wQsWWj0ijTsr+BwobTSXTWTfF
SuD4+7eaB5ii1Wo4nZkFviizbI9eVVg3ZunMwJEd3jCQ6E1gcRnTvLV+OPdcVRG3zJ3FiF1sIKxO
D+mkg13p5vMTuEX4sr5d16/1smCXsuOZEsipx+mh91YjaC/F+DQZpXVLltpAlRNb7kfWwNXbWNNM
MJmLRcvaZzSU3UbnOiVodP2HIO23x25qA1hRXcwC0ym+4tbj+xhz6DTSbNXXACQqTInaV0+2CsBL
WCCEYEqOGQ9snbgnIpb4Qbpq4dPoVCb70DbYh/HfCrNilmFWtslpf2DXGPyeRksqF5DjY9vZ3n1N
nVhtC1JaMbBVQX0pJnNmNYzB/g0sKb86UvRgRLR298OtZfA2LzOLK3PxLTI25sn7KCLLfLeCsWMy
ak2T2itGng8ZI5FfzMezK+ZZf+/ZMUICFfCAJlPo2+VZtayitgPwt4cqYHWEfh8grHR1vWN9WOyD
1Eh2JMXP+8SsHs12cT8K8MJXb25h0lTWrlu66jGAgnyOjUXfwHwBDO/GBV77JKMXp8jbaQfD4/uq
Z3JI8EriM9LL+UjAU37P0lI9DsxYr6z/cT8W1cp5d9qzhqq200Gwdmodxh4kC/Xel5H8tLqm4PRR
uj6uhpWL1c92KInm/NFJqo7GPuQJ0Zp3zowh1VNDebQsWf0iE3C6llFvvqgkGVYynnDgUvQtYOKq
UcPXpS/WUkVZyUbXFjcIxnd0M2WDNW1x0L62iJ2Zqrg8eBLZHwHhSwHBLYlmblAnvdgN17Ts4Ryi
tGfSLBRzYj6MCNafIqLtaE6VvBBKNv0Etd6FbmFbp5Z17tnKRuspW7En247O/1i7C3uDnDd7W4zz
W2S779SYzzKJH9vETrdGo/ADzqZ1KIb+CfsqRhZn3jP8aT9jVCTbXtbeJuGJv1fQhjezV6JD1Ug9
Jqhzh3kxHhOAddsgoZfElTjvOtwcfC0u+t72pvu4H4dLXWf1fVcu05Epgv/NSSqbZWBAvrHOnfuM
AJQd1EVrZ3lputWEeFy7Io9uK9z3sUqa7HU0nHdVm7hJOr++OdXwYYxR/dZ6KhVEI6pgA+sqDQtW
88cg6t7iuhFfh8lArefG7Q98fym7B7/jOehZ8S9IjSkMffdgI/3CI+5yZ/b9Y59UJlSK2mdECDPh
UA+2y6fv/Egr7zWw5+vSJ+wAi3b339M6rnXmQ14BmHqjeUF0o91iRyX6WlF2Ytm6J4R6YoVAx+ZY
7Wcn+id/8L7jQHjHrAHowlRPbTQ850b2kqBLiPP0w07M19971f9rRsQ/+xD/x+Fnffsof3b/DyQL
rwSZ/3wQzoeUjn93K/7bBNzw5G+uR1ATcm33r25F1Fm/4SwVEqci5BsiAZhP/5tdkT8i2ckJPJyM
YPQ5aP99CG5gc/TXmTXmFca9vw/I/wW7IhNavJd/moUI1/Zw5zgO41KPuSY+yb9OA3wMOmhcpLkb
hxaSFpddzUue2e0wXivMuvrFsHNWwRK8nrMxk5o0hpZcsfkTubP7GcNMkt96q89iulIDaY4jBEKt
QhBjhlSVXZuHacKonnoQC+neVGrNye3JsIhJJphYxuMsr6z7hqTKYLuA80Trz9KxuTPN2mX5VToy
0S8VrdFVZzAXj9HY4r7ajfRbk7uFzbF6f9di4K2omyY/MZFuy73LnvCXLlX/LYtbW+79ntFSOkux
I0o0C6OAWZzpTC/tUKIaIjF8l3K4GIOLFRAXJH81fRPDUH83tO1xfbT4jOL500x957JMxjk242iL
rtvcJD0JRkuVNwwgyF9XpeUelsy4sHZQMNu8bitjBHCWgJY9j8HF67zi3smrWISJxCPiuI84DEgs
bFUTMu6Ld2PRj7clJ9TRxCDFlDHBVQmnad2yecOUnEjjaZ+HUYkd+1z/xJjJ3qLc7veO1/+sAGuE
ViPvkfK2p2Y0zvC7f1nG/Oh47Ou9OjaYBaavxTAOBz3G0MEIsH20CvsTmY67bYPCDVFFNa+qTFfG
eFntGOt/GrH/rZpqoqNss0Zysnx3wL7fm84AfyAl0cJtF6ZA/pjhVkvHZ6bEX2ZegicKP4ws5A+j
14ujV+Yv+beUJ+CYKoGQsROUs62vt1aMepCGhFCil5Rbx/yhlyZ/s4lpR7ap5SCecWTMJwFrwTkT
5dg7P8hWpQlt8bEZW/Jl2c3cspTeYs8wqMdBa+COZ7Xq+uAl4wYlPnq3Z2PCF1b0JDKSzMrosUnR
lTmj5c/oPXs3EQ+Sys+vd34HVtr/pcwY4dRdLIcusB8S0PeaJTWAACs9d1weVegukpln45UEIpMB
MDzFpqoBkFNFYYsxWutZK8/+kIukKeu5wIYMJiotaPA46q49pgzvt9YklnkzohbaMoMQX3hsifk2
Bn9TI+rSKKfK/pjkbXNtgcf/cmIHt1dcIaESbN/OGnjcbaATIcGoVgikEJumEWARSVzFNh8r4r5B
y9ysyXmIJR77RlD1g0IhxTMoBaz3PMp4in09KPYCnBf+2baKWclDB7N9OXazVFuXdOeLtgrz6NPN
o57zSD1ETbejMGLjn7I8u2OlFlO+KrZB6BggonHZ5XPwSY8YHQtoTMNWJ0BGiEuIIxJo1wTdpntN
2tr7ZpCVhoB05IJU2tB47FTygJ9hPpB4CxPesII9Cebm3kWwtNFBTGMHoZDgZcSuSZ1+QahjYHSs
mpOlWau0qH8xJMGUD6o0hwKMYr5zS38NhnCdzL+HGJJe2khVsAlaXliENhufoQHeZ7f9UpNOeqkB
m4bsk/2rv+jsI47pMBHyq11M4XLRCNiRx6x/BTs1Ehi3OPjQ3Q9dZ6F9y1uZXlbX6wHHrn9ARE22
HEvJbTbgqKV1C+5y0O+3uiJYsg4y/CNuml10Qia4z5rmNfVQbIIPQvrWtaTIrUKJZGqeTd6Tze9f
Mu/n5tklC21jBr9/V8FbDKy3RoAWEALMx8HXTfv2y++fYN0pZMUToGzfXv8FQ+if7dSuMXfJR17D
DUNHbJzROGrgYdX04iMI23D2Rvc96NCtJTt8Sq1KT9XY9/vOFfx8jdZ7jVL74A3oQKWib0pbbJ0a
Ydp9I0e988FJb1PFEFJN4iujUzLR169PvnHyrqUo0LzyN8wmDm6//w6pjKYXcyr7E+bCZLqijiDh
lFfvR9x5/rXCtPJjynrzsUNY8tHJogrp6bMPxMztl6qKls+JHVZYyhgBhA/mA717J77mFurCPjaC
F8x543PLsuotxYsEtwPMbWb5MI+KCsWvJfJtafv6V6qN+JoTJXEBKojevK0C5b+vS1lDnlSUTYBc
+R0L2+ZVX+piPDt4tTGt5B7hA6tg31pJxQUDszMNb4fmGWbnycB28NKlnnOe5Dwdei3uo9p87pv8
aRbVcaqcJax9JCSePtgF21I57O1hPg6O86l8n6oXX3VIqlp1NiUeNMzE95qgN0hK1oMfL+9jSmns
5HRTShDjvpRA1hejN0J3hK/KnTPTOPfoKOIu37uDB860xrQ4T0xVfSONd2QSwo/3E/fSEft8MJNq
2LJ2ckDQSmtDTkR8bHEXEGAumInNXf8B4w7i6wAlINLzmyNxXwANf4En/41Yh+9eE9SEoRvPgPmb
G3cJVluNx9qybJDhsE92s+QoHpaE8QdK/GPQ5+KVDdMU2snSfWF0iYp6lMalxXd36OokwfdjTQfR
JScrYKeH89kHX85OdpZHYEwsOQrNlZUuT8gwh4uBjquLnBDsoRPi887vbUZwV4XKK/R1zyJLpv4F
Q4BJiESPn0EEKNST16iC3GboaN7opjuz2n5H9nNQ4LM3MIDFoffp3Ror/06LAFZAWPTOiPx+9SaK
c8PFXBwQrwo5BAM1JqvjMmBlHjwJIiEgRlzipWbg6mMWqE/uzKR3JpDxjuGsxzgXI2FdaX9H/B7H
ILOnM34DCLHtcOJ9zZDEzGI3WOrUB+tZTf5NHxOakM3pxKXYO4/aFc4h1mO09aImAArRN09WxyjA
kQVeNiZjz3Ur7UNczXSUZTQxdGYmFcarkL8zLSTiBYKe4yis4DEi1ZhqEMVzGmic4YWrNQ9fkt6W
rizuA2Cue87qMSFd2jAfWyLg39uZoc2mhYV88lMZhBSkfob3hWuEkMb+TNrNj3T051tkW/pqVgSV
1DlkFp9RxWNqsklYmiY+WVzSO6JEGVxRIffsIgbn0Mqc59UdkxvyZLzVZta+lCp3W462ug4H0Szf
qqAyDnJAmjV5bbddSEc6jWMpzjN4jn3KHPGSln5+8qrOujBHlEfNefVjGmrFIwm+hyC2kcc0zu+s
oF1Iaa+s0yhW3gFqJ7wWiRGUIRaFZZuQR7ciT2e74TqU7AmgOMxhnBqaDaNIApT7Mg6lAoumylpd
67TGMpMToQtI3KDRM1uMaimp2w4Vo/DpiFUu52+jbYBSWAODtnEr4ye6A5SFHgYsesPkZ+bV3k5X
Q3ZoiGjGeAmOYsciEdh2qTxEIeyMI1SdDwpx/aOKurWERiAscgariAC+8w/nD4Bzil3fcP6PZr+8
jtN8EBGZJVg/stOig7OjZzcU+Tz/BMkqfpCKguVEyG2j4hw3kuMe0wxHiBdF+jBZGctrbBisNGsw
3irlTvKz6FdQluhhCwlpNM2/9Lnurlab1o8ugSRbXdVvTdoCoEuYRIA3SV7omYkOt730JNg2b52e
ArSfB7HLZv4hn2EKN/rTgv0a6gSed4Lsb7j6niLTZXZiZ+tORNvDsYUABBAkKR/RzYB6Bot3MBtS
GIqgf8ko7c+x1/3Akv/dLAS1l2c4YZUrd1toa2UU2AsC9iCu2v1oZ59CZ6ShxNmHLBZuvwUulDU0
KFzxdORszJlyDNy0CmY2pQbzSZ8toMjNAhGpiW2ul9eyquw7epHyUE0LeFqzSN5M9C4rb73wL7HD
eVzjfaVUJveS6psxWa33EwM5rOG2h5C0Aoli2h9+VvDzZWb10a9PBEX8eWautDGSOiCMIlWPzHr0
drCQQJRJXvExIWtuYQWT6zkt29Scn5FSiKPbNMywHQDCrG5IVC/cG2PtD7/oyHN2MSqyXNrN/eBt
rVwY+64hmGtjFjkv/aKeDElN6cf++qH+JLRVkuklhgeGHNOuz5ufujModBvAp62qcsT8TPTtRA6P
4Fb7lfov2PEYttp6jZ/xsA3RW4c7RWH70GKvqZbwI+JCydOWZapMWta8wfdxsPMtjjWsvbhdUaXb
2OO46o6FY7zktXNy1vAhLEzw9Vh23KMyAupr4eJKyviMsCEOixpKgM8CFrUSYh4MMfa2QF900Pwa
Ec9aToXzd4hPsccQiHoyC3uib5+ixDHeNRyvzRhNjzMjJZZyxWuFGgJSlnrqDCd7id11P+O2ztfV
bbKffPMHSTziHDias1A29ybK6MWsb6WsDtqn0qpiQ22VIjcPSwYBO7UDUDBIkMqkdya/13cA2aBj
8obPESpcV6QYIsXI1CnqYAV5ZHN5YNMRKRMNA6Afp0KAN/FOu331pF2/3zdG1jCZJ4Mwt3MTQvXS
H/NiiXZuFQeXMYopz5BxVslwlQFxUU5pjD+hobVvgHrL0C9xALsGdm3Or5jLUkVsG93qVqSmPiwC
Px+WR64wyAShnvwiJGzkZET8MrHQxg9aOlW4oLu7B0PBdmalmLJq7/XV61mMVcgCrp7DFiohZ+WW
cThvEwPjyDKXzS215/KAedSsGKObDoCE5UflBgvymWR8nOYCI9vah1KsiA1MII/Guxk+3cSFcN3a
c8guaybSqEwqbIr9ZzKmVEpSwHaHX3HAhjTcsTX90LmyvnqLLrf4ta1z6jUuz/9MrdO7X2ZNTBd4
zBwr4mSyNZXtQTeRfCGjnvSbsXfvsoDEtmid3KFtWLC4z/EF1fTj2CzGJu6Fsyfy+B0Ntzj6rvLQ
xfuSaTP5DHpECu8njebYEGmzF/MUPfDTpbumq2/uskoyBkeDss/cr+yvsLUIsAubQbnMzatq2aWB
3X3WooQQBTKeZYgV5RvPpBIZBkC5iGQhCUAiOCJYNC8kJ0WhP9BDUW0Ej+sq6Lnz7ZiePQO3ompn
fkrI19jRC2NDX2OnZZwNd7SoaL9kLJFFW104tDp/qYOyfmI+zTXgcs5eG9Kcj2XRtxen9nICp/zx
BwtnzvGysY8yL+Ln0kPrXCwMcCc0Xl96R0ysGLHU4OJV9yV5Pl/BNKizHGr3Gz62aA/MX+97mkhK
JhJ4gB6Z+2SQ1hEvwBA2dgFSgnA/7ERKFhgqvezOthl82KPCSo1wA1QBxB2v+mkGo3WJdcLaS+M3
s9xhOjpI0qgSBgnnhleJnV+HddKCToJuAyhm/L2enG5HOMUnxqnhgKn6CpLpyO6hvidgosJ4NItf
6DewccbxcMco33s02ig9yJRMng1YcPWtqrzijl9JGsLEcQ9ytoMQxXL3CKTUeRhooo5+HZkXxTBh
O1AUYVRoBhHC9MZHDO8On10Q2Bbf0FJJHvTACs1EeOGSNAj556zJnnTSTUfIzPKgmdLhrCyJDCI7
Fkd9Y3wJVASi3Ftw+TVR+bzoAnom6jJ+MaSlKcqcfaeYHfL71T39jGfzcDkTBK8c3M4OBdF4qCH+
7wb8bbc8G6LbBIiKnfNchhWb0W81Wn7GZ2Q/Mb9osNKqpnxaKJd3VWIZr6Kn7UjaCWyXLclJWbt/
kgvMvZFxi865eQoasz/yfSWnYGJIxAyhuCJqbA8xcWK/iiUtPiqpLKhDa+QC2X+HsSnnr53iUDFj
djqAp2L3Oz5+Z43q8D+wBWJVZ5F5XLzeP4quqvcz45gvhTlgs0/dmK06aN0fSPOqt95XJCvgxAue
LIC4982Smd+roI923uiD9eil+3NgTERu6ByHNdDGzTBneEAHJi9AByEkEFzzxmgp+sSNXN8iNgRb
Msfqu1ixv4t1pb8jcyQFxM1vOk6b49B3FCxeMNXfAAq6T/bEVtKdsumrn+Kf1aPrfxK7jj/NMMdj
zoVckrIxi6fOM7JnfBwcrnWjwL6uDXQFpbWerCVEBpSCVeNygdoMqDsuK9PZuLXlX3NcixeFteTT
wVXfrtdJLDajXWYPPcCmsBjZim1El/oUBa28OcLI54teglQdEsgqLKXEDs1iHrpKdg5+kJTLJAPo
NhhBc4rnYPzlcvYfnLgJQL1n8olJWn61VB5/FHajwNAYJXIOTWLEmPjjOwgAM4xm7vaWedoLdoTo
EogB/85s2Hs7iPWZGBy1HZz1FTcM4+egIEHaZvrQNfH4YJdyOtdRyWwsZ00dWc0a4bFcAyuIDyOz
xLtM5tGjwUdHwTkHD/ZUWgwv13ChoVBXhf7qzLlZ3pIcBWDpNdM9rwhUoznufwQUOaqOPx07+DQ8
89llcHpnVKSJWNEzpB9qndEcQ9ObkEbxqPiJ/aMsYUrZTvBNDOQkFat4xSnjC4PD4qW3XCwznh0S
f/oqNOE2vs9A0JzjvWVhPsHX7YQWb8TOYbXoUaRuDOxMWNbWUJkp21dZPB/I9OT4VjB9ELGexzru
n1vD59Hp8uuYxDZHXrHsQbcQJGStVkeQLmHRz29xNXypm6DZJt6w66pxj6GZ7i0yx6sFzxgVd4lz
hs12ahnRVfW9zUY6ry7SrORxsqCmYAWjFIOPHMZBAm8u67OTEKI/zlM3H+Z2LkIzyM/EgPVXWiAk
FNbkfo4yy1CDc6uzqX506kYfm8DYu6OTbm34AAfFdvenMFX7LNhS7pYcwax2aJKQUBEy2lriqJMJ
DVif5VuB/mxH3xQwlh/yq64C5qol8Y2QqFHB+Vn2hbyTMpQg+h6yrDeuUDxWN8wyuCsUNLhHWpZg
wRtfyhRhoMX2liBKTZhn31vbxnOKfUP03SN5Of3O1NII8aJeF8ARvDCMZoehhazYifpaMSfay1bT
Izk00LhPD4Nveth0LePs/P6T8Ti8TNX8FFSUwekIaI+akoquadrN2jWRNzzuGs+U29QjjGywp7CT
lbrprD4B8n1XXXyFe/oDvA7q2tQeQbLL9EaU1KM5I/IbJTkSsRnJ4xJ4IjRjn8rO8z99waKYTekX
xjdAdyDr0yD5yWkGx7BVRM9u8N/t64nZLpoahOK28zgqhwdAQ8WoHHPb0Spss4WsisIYDfRJTk1w
rvbvE17u1RqX7sYsL09+Ke968BWr7gkzIXlmhaTFJa8vd9P3LkvrHa1BhOOz8PcNErq9l4uGzcVi
hiwerm5Wv0xexh3XMm+tHHFXwXPZOC3bgCpJ9K5x4Lot0ON2ma/2sDCZ3CXoKOposlnL5s6LNLqv
A2qFzf+m7kyW7Ea2K/srsprjGRyAoxnU5AK4XfQtg5zAgowg+h6O7utrITNNRUbqkcpBmZVGkl4q
HwK4gPvxc/ZeGxWz68Ppm9k19YuozhVsI3cKysTtLyx3euoX0gI57ut7rGYvGSxylhZCWW3lPcIQ
XMMWugMAorTPfc6ZB89szHMj1b1jN0w+5mK8Luh6YwyxQd149ZzuNyqYZ4xfxsR7kBHtDqSbB1Z7
FZDlRbxG3LgnNef6I6Vhdki9b6srTXpz1RaM5j1SI35CXX3DIQIsm1knDynASxwk2XUuHH2vdKe6
sjTxhgSBJlIT6AhDRDc0B69dq+PE7P1suvOBXbNgTeOVcEQ6HZatxPcKWEdWg424PAEyRisYWUGd
6/drZNXnLC5xcpScWj1Bdq1XvdpuQu+q5ExDXDBjq8jqT7kpKTEithC0gdUl0NEzJ6AYupreMA+H
gSOax20WPaapOAOsF0dyrotj6RVMiShGL+IhljjkDUKnwU0mnJmnY197Y7jYq3ezmMabWY7FQ66D
jCYUbvFl0jR3potQzIW/HMRIO3wO5t1dvBrLoarU5xStTXo5YQ0HZMaSjjQOX/LOLBSksJKhzWjX
8Rcg8yJQNQlnq76BGl3rNGC/4G7QHvZyPGCDOxXT+rlU4rKPyeg153mH5e9c5OqmVryAKY7RvSiy
z0tt3fG8T7CzQwmlz+S925mIhwmNRcyZpw9zH0HNYaxHslR0C44ZJp8qL7q2Jz6ob+6Zot2bc7dX
RnJqpBuUBoJY9hqAScz917YZLqxoCCqV3CpPPGsxn3ozn/Kc7PC1VW95MedBpImvfamfJF/DyKtx
IHj8qtFdQPjug7Chk2G7wzgbnyXALQeO1urlxu2c1QJUPKM5j+5jYOv6uah7Qh5Bdj8nXfUisw31
WDWf21m7lXmCJLp/sNpk8UmxOQGgv0k4CeL+WJoXBLXXCclVuDsCtiiQWs2TnmwxdY23r2zz2hRN
H4plMU5oz5brOIKlB9XT71BOEAqFKCldmGMRaozFfv66oiM5axjFz6NGtOgwRC9yqy6kRhW1MVht
VSNkUXEfwkAAl6VP4bxGVwZHEjnqeti1EWsD3xFkEaaztXcDY8zcuy35m27iXbRAkzi9mZXziWYX
4TcxeDr8ptON6+gX7UotZ3OMDEt7SLFjI2oGGDnczo6V4UhM0ysolA1dAofAWiCFSEMJICLh7ZT0
mg3Rr8ClzNCwebbabPpKUGELNpWeCi95Vbyi6eMkTm1tIXhCRr9ood53TThTzkGRebNt8vBIVU0Y
tugKKeUaj9RgzGtLvWdWR1spGS0nNPllbGSJwFZNdm9KEytCqAUGTBLGhoicRu3oPKSunh9HZx6J
qFLfLMLE4HbiXGXBVCo98Qv6VIQ1DXOFUXOqOxYNKc/GVN6L0h4ZV2gcsJZnK6rO0GwAT+iw9tSa
h4iPCr+MWmgm6nYajSfGnJtCk9m+ZltZ0Iq4O1VrR6CydL91MZr6WdPVYczs+lHVo3N2rex+WG2w
qJ65Rzca+UCwFhg10F2atQnLbqzPHQnkdgHdYK3E53Fwe39qm8yXNN5xkeZ3kl8UPri9K1NJ8Ro7
h4Wh5w7USmAmXu8TEkPgnhtd52V87+BrMntkSsmQDDt2nyPgRH0XoauvlfzSu+KLQirqd8wLQ2hn
JPBlA3og9W1ThZEtw5gE0MaIOp732LxN1NTs6wLBelHo3+w8LY+a7ZY7y2H25uSJQ+lghCPo1kAV
xUU3jEGsJvtUO9lnrWbQkBdoxobhutMm82Al+HXWvr0nk4vjtLwfbKe7iWdnDoiGsy+72oJATN7C
fizZlVk+zbMLO9eZ4jpgvpycoUVb+1W09dHLKd0ZjdMojziIOnYN4DN2nwUoiOuqyeVVMqQXfdWr
0AF6JKL5BuFXQznBRhNxyOiyPCzrPmQqicI3Nzu6O0xnEapi6AF+Uvfoc4FeVD5hy/mepNga2zOF
Qu4aSHzrJQXhRkNat3ELaBwNdsjHL4ndeBjX0Q5nOd21JmoQ3dGf+x4yjIwbsMNxnZzS0Xg15w1/
U14NMZkUi4FWHn8jgELTK3xhcVhxFpMTDsJ7YiViDncg+KeMnqb5PJrNXJS3IJSE+b6CLW6DqGUy
T7ZgUY8ns1YAJed5tZddg3LPvGLeKjpfSMA1p97VhLhE15ZoJBh0LVOmLtY0eEg45wmKJWz1NWuS
gh780K+fEtpw811Pm4iYTRqN04F/OMmrgTNoHRauvSS37O9Rd9Np9fJ9xSLYhYzRG3rxpePox5JQ
PNCPESmOxm5mDFL7JZxj/Emy08Qlyg4KQntxks9tM8Xm9SAtB+UnAy+qad77PL2cCX9Q9/CSPQrX
mIjLQKE/qs5VnOCj8xhl05iXHvnPjdmO+qG29Y45cr4SDncR01cFQg4Aqgsi+GqMS0Ff4kgDv4fg
0MOHnc4kwE2z9VK106qfvQUkA2XNbGFSou7BfpAijOA9JkPT3glCJ4JJZOm4E6Xr3aKUcOEWiq9z
K2/djiADaxzRE9rIfYe8n+5d4ALkzTTtEYZMRGxJquIvZTY1t1qujfmuqwjF8Q2dvdTXKwGtQhQk
nzrysYzzl7hz9naW0NwWkW+Uatzjirh1p/INJWGgoa6B/7l01h1D8RppKJpln9VQrc9Wqlz3+9h1
xnZ9/ENe1T+Bj7BZYJI9dKVviaXEoSycg5fhrIfozSD+cpGpCKJMQCLP4PtOdrIyYAEvOTvGnsFE
ceoRo4P8HNaTKGsInK2HpMcZ5ud2lUe88fVFNBgc3ih7L6ZyqXYI7Y2LUibQTraHVMkKVoVN8q5m
Qs6cveUwmc3XSnOJXSaE3Ujb89RQ43E6mlngVthbuQHXFGikubeNpvP1hC9kIuH8KcLHvNOgmVyh
ugb0REIEMoUsOmljZ31aZmwc2rR+aob8raboCIa5O2T9SvRy0yJtH4ArEbqefaoa743sieykanVd
O11+qMfpMZnT+QJjZH3Xtm4RysnpUDXrX6qhgj+S9OwyBFjT9V8bsBYc0OAejFn96mCnCbx13Vsz
M/A56U/RkMxhhS6NQxU4VtEuZwZy5tHx2AS9xWhCS0wLxjxcnVPsvKgk46Rc9fNdLCJ7Z8sy9m3D
y2gNR7DqhONduU53b0G/ecR5lO8ytdp36PW849TGTsDgpP0WodbfTakXh0BdZuYuvTj2I/qtDjH0
DnwLs7zOIACFu9+xz5Kj17UEXGfk3UrXvUgRyry1DAVo3K+hWU3TeuMai+5XOdLmSGoGtvL8c25z
/sSRhiLayB7yjBjy0p0JGNHFw0o0yZWXR4xsvZZq0FED6QFlNj8jzC8pZtA/nRlmKyyrDc9+l+j1
IqEse+sr0i/ja+EVsr5DDpt9wpg/ij3a9hklwFJnBDiBSD/LrGy+rqNHTxCrRisvrYJuqa8V1idC
XVE3V3XzhGpNXiBoVJAZGV6qtTuv25K1G0hovrLcBsD3Wl0WSAH9Vqfn0nhNH0xbcYPDjdDFdc6e
QRYm6JmSCUp7NJ9ZwCis3Q2d0jW8B5C3uglzrRJUXX01NfpZGDpfnzmo2X3j0Ff1/qikF7pzVF12
HlZbq53OZGNb95rEpOaq0gjmRLNvvXImrcCW2fWwJNV9QkAp5Bvjio+48vOy0O7qvLwz8Cicuk6z
Hhh5HABkvssucwOgIZf2KFkKV8u6a5RQY5AKsupXTF8R+p5kHS5cO/5iFjXGc1cFQCZC1eraiVxi
5rlpej/nDOmshd4U+zAEGlN7r4BB+7Xn+HjyDgQFInNu1+nECrGXEo2Qy0cSllq2KF7y3AoEJgB2
Zju/ih39YfSY2+mFODDVwthhTRcNFqeTYWowMAhT9Md0Qm2c8+ynqU9vHd0aKecrZo0DtNB2KeNA
Mvx/MprBuY7t0uk5GPbAabNO98EFDieR5AtZ6AZmtCx/JlqOzVu1bxyAhnvkdSgY6ukhYdld0VTN
87vtWI80iNK9YpbCFP4+LsmLjcB0UH9Pj5SgGQAh1olW5RPQsObTCj+FFm0xka2q89MI3JCskdV2
upi6SUdms8zeAP5RSkTt2uQ8mSDOrkDIEV3felhAPCME9/+2eOUacljecW36W4AO6IUru8aDIfTh
0knaytobQvuqdNcO6RO5J2NO9WtXYVadIt6wSKBBmTrop5MZ6yCHpH1Ejp1hERlg9uIIE9drPXzJ
ZTtdqVzkhyLrl7BQMaG7addfm3Nr7Ua9eqt4H8EWpvlF2yFJ3ZVV/E7SLCqgNpyGeU9X/xKS3Vl6
7cM01kjV4oStvR0vHc2BMwaSsjQRa5jDKijGK1JcCQzgVTfgejkesgt8cC3Dhh5VD2P1s6fEUW15
ywtewrJX/oi7nTsQD148XGM/vywNNK0kto37hqzjFRWmzIPCclQYr15zmWUkM8DQIwwNFVLQVS2T
0hj3qp1EMJRSNzr2ndUcFY037hdRV+otz6UYar9wElr6PKW8Tzc3Gu4qNWf3OPGftSFfmF15OIrk
DPmSzGu2enlbl2N+UVSSeRXT8JQskAstn6o9Qs8jY7g5SAQleb35Ps0cIgZQiM9FouNBnbVvplge
1kYBS6UFH+bdeEl6O0GNo8QEuawcD8mFed8a0Kdpdd6R2luuL+xxCDHO8HKJdQWcI2CpVariBPLP
BfD/TdjL+N4Nqnv/j6vXpv+PPV2Z1wGIwP8AsbswkH//e7X7+bV8Tb+9/gR82f6NP4EveIf+hWLV
QJxOKKdl6xBa/iK+aI4L88UxLLLLJOInZwMJ/CV3J4BHGpa38UtQOf2phGeQPiT/+38J51+6CVXA
3dzf0mUr+0fZPObPWnfWEddFTE+vzxKeLlDl/6x1Zz4xKK8RGQcjnSaSTcLjK60H5heThXCAs0oF
TKuXnrivhZ4rNrSqHYOV6nPZFfrSEkujj7Ppl2XfoL/SYAgjyKDlQL+cZqcusWaWAJHWcDbdwVd2
AfIkJUR2N6lxearo9JEB2bS840s/5hRbTlwBGHTOSZSU9zS1TYIYMI1B7Y1dWtwshjPgRTanwi+i
mRLRaB2UeeiIaU6nsTSfSwi7qFRMy7wkb7R+aQtKFOKqydHV4crdQKeuCO3JR0si1FEe+iDZi9t+
0kvvCCltfrZdrSCXwBsIKWnBRWD4bFGA7lLkoiMONbSpschhtRvgQ2JBcDSijnJ+EgDcaP/nxZay
JfIT/yfcNWCF4lOct8ZXJ06hjNLCTl+VYXf04Y08FgRkSiMNB2XMGUw3pT+zdVKAkFqYHqc19746
adteICqTaPKdCh2E3hSsvxHK92nv1Hb0VUPoRg+utvMXyAEYYIklFBEN64Qfpzfd7IUxFHvXAqoA
cqyhU8S1IkK958Bgoz70hPbFmzE57SKCtq19vI5u2Jmd81rTMKMQ19LhxUDN/S2KeD93NeL9GwMX
FofXxYDpn6ze8EW0JhSC1TbQEjUAF9bLEW/BiwaRxe/t0d1qCWaiflJvSx+KxfRLZ9Ha2RDQvUVj
3zPf0SXMTDswXeEYT7ts3/cyfRmNyCxCm0BBZIEkj+22gJxqbw15aew6jdhNf4ySLtlHarTu7N4E
tEcnYzrDdkPFyAVwUvyGf/MzSmb7ejyX2C3CtwB+SMvb8lJ/IP1AgrJ1/ntpbJMWHab8iDs+bGM/
EH39m0v9jBXhUnyeuuMIul8m64b7AStSqLSIO+Fke+SPt5qzwpF2CGlxOQmHfeJt5MN0vGz4X29B
yU5X/3ylv2neq4ehe38fWMQ/rtw/eZlu/seu9obDc/33q/1VXWEWeY+7+scF/49/6c8F39D/ZWJv
IlcNu5LtOQakkT8JX6zp1vbDQR3in7mWwz/5a7m3NsKXayJLgBXF4i5ZpP9a7i3xL1fqHkgwYbNM
C5hc/8TbJD6gqQywXoaLxYpdTUhsRx/eIo1Tl1TYPf3CxEKy6wEZsyajy+mJfZ7ndjcPzfwFFcEA
zXMk5HsXZyONKphHQ3wshJHZYcMAMxzLxtBDwgnsS/zQPflWKQ7BYC0W/dEyqB7hE3fOW266Ex9+
yYTjUhqkgU+FLME2o0Xx0YJ17441G/PB0qDVl8sgA9bwDoxxlBRoh5Hn3liVRbNuXkhK3VkiW56K
WdKUTFu2DdW2JFAg0XH3QPf71bemxnwqUWWBXUzVLFmEGcJQVXdfUDHZVwC80f3UvdM/mRYFtW/x
BEB8RLSHdwyVNCYfJQwQXYqSUEUhm2bXQNE/ZqZm3tWmxei13RKNBZAE4ow00opRE6boXN3U/TzM
Q13tPHNgjY8yx2mCatrEMZOUzSVuuPzsYvZS15gpDVqgqJKPZleUM7R4UC9HazHixwI4+TnVtzZ1
XxSwjZ3cLK9ze7U7P+Fxf9aKQX7qexNgyqKW+sJZZ7Zijr/wQwePVlHY0F0TkwG6vc2WZvAbvSQz
xpqM8VZ3G7jhHBzHJxhDgLaSeAFoGMtodnbYO+mb0R/jJhoIKN9zJa2rWc75TTxa5leS9kx1KEtX
DkTLKGIoawWt+oq4ZXE2aExm/LwU514pioDKZb7D3Yzhs+Icf8KbyTxrnBKbXVTr+tuqnvetx/iG
3zkhHRPP7qdWNN6zbVA1hNBeTLRNygZpnnqwaNti0JZdKb17J9eKZ15wBvJqtKM5dLV8LEItqjyE
95FsvGDo8g6szVx1tytyjQta5u4cEO80qsDi5WMIhEDmuTQKwesvUTEVE+jLkAFwC9eXhOKG2Wj8
qsMJzRhJTeJpC6x/TanwkI3MzMb2RRuzQVFE0BVbZOyAE148Dn1J43SfdcI0iF3h7H4FYrVncFiZ
Ha6bOh/uczh0GPcWnWt4JA/4FaIKlDF1WpxKkvQ6P3UyhiCJWtct6U7ltz36JFw9qKiQwCF9Im90
TdjvB6NDv0eLWyPglRAUjILa5jYvDdu+dtHfUU+0hOdZhBFrYTNjbQzaWU/fE5DA9WnVm5GJzTYC
YwU6OoaWFTCTiTpm9Am47EyfpTn1ML3IZiIctkJwG5sV8P0xo4hQ5tUCHB+BQzvfOZPbk2o/tUiy
l9TaspSSXr8rU13HR2RqEKE5XvISV7pkd289YT0OpYPZglV0tP/fHU1+ta1tXuBvoML+P8oKlZTo
/36H8mtw0R/CQrd/46/ziG2zn0D5osKUNpDEH84jrviXY7LXeI5nWK5OnfGfG5SQ/0Jcgw5IOvRS
DFfizP1rg9IsmJYYcz3bZXMShI3+o7DQvxVUklMP+FQHH7DHt/RhfxKm2TgsqOU+LbzDYu47Mw4G
Xf35cvBbxe/17Z9Ysx8JkZiFfzD4UktJyjYGurYjdJ3CajsU/VC2pWT1Fq7qyz1ns33l5pfT7BxE
Ml8Xo7j/4en/dy5lc7xymY2CV+PB2tsN/3ApLAUmChuZ7h13i10jK6IIYz074nsLf32lzZX8fwlu
3NOHK203/cOV7ElPrbXjSqPJDPWhmJ9+/d//gfW4XUAYNr+A51kmp9nNgv3jBVyVpUPZMZCxaqSB
nzit2VS6VT3Vn9xcQ4KMyQrwltTWqP1e0oO3H2wOjnDJiZ2cn5sCIhd07bVe4BSW2jDiuFOOQ59w
sMbn0gNFH1pMatTtr//wv71TNls7QDkm9ZanUzr//HevGM5xNZRUzt5TQWAh2Ql5/vjra3worP54
OHxPVGjCwMZgGVv5/sPTB27WRusapftFS98MezlW63rN0IzaY95jqAuqzepEj0lff/OG/fHcf/7h
ecOAylq4PSBxfnybJX2xrDa8dG/uvjDSv8SS7k/+GJAZEq6H+NE7gMH4zWlk8+J/eNu4qEPnAmAf
3TTx4b3W0ZnVFHXZvg7XfRNMYRRQ3QTNBePxoPrNq/cHf+/jLdIH0Tmxe4AVtwL5x6e7OQf5Yc10
34byG8fG+/i4Bvd0PgPsLzta7cEcJrvvSAZ2D3e//mX/3iGh8IY7wJsD4FTy+v98bbK9lK4yI91P
PmaWQBCcuyMLfRcFzn0cpk9tEBP3Uwf0m/3hKgq1gPihzE938b4/Mk+7ra6mi+yuP8b7333yfzzl
vz+X//zbPi6XIOEqd+h5LrinUMr1z84Rrcu5eW5P5UneYas44wb8za9h/nyI+PNd91jRUGBuqMg/
3o0f3nWHyi0zoyndM1w+kvoXaHts0f50dMP8WnvRXtKL4SZq6OrsrNvohk70hXbC8XBZP9a3hEQc
kTH8ZkX/+zfO1Hb7wCVY5e0s9fOPBExyc+aoZO+uo15f6tLt7knf64cLZZsi+PUr8feVli1DsIty
LONT/wMw+8P9Ay2KEsPOsz2jZbK1FpKQ0Hbwes7hry/097vyuCNM5WxUHN28D3cF3L0tp6nlQpta
u1SuP/KN+JSFzm++57/tiIClXdeEfWnZtFjkBsj84ZbYL1Gskdgaxq12wPkeGt4ZH5pvVr/bEI2/
rRzbpTzMjPwPx6SZ8fOlElH20dArLZS74na4HW44Upz7O3W1XG0riPEiz1XY3qxPw112rr7oX93f
3Kv42+/H9MfgLA7qkxM6VcDPfwEp3Z5mTIUWQsAPh9O6B8q2s3bGftlPl2XQ+G+//hk/Xs82WCN1
4Mhbq5WP9WNRY5PkR50Mwgh2RJduHrrg11f4+PNxBdOUW/VmSMPEj/PzHSH6M9DCLew+fu27t8Wx
Pv76An+7BdoFBvs3vi8QqbyPP18gxtPSOouWh/FcYAAB64iVa2p+875/vAr7CDgx06IJSza9aX64
Da+Y+nFY6jKssl4g2+4mv3W76DcP67+6ikE967qC+tf5+HM07TrOHUeccI4cksu6ns/C58yJrvjX
D+3j57vdjkuBacGZpjL4yJEZIGPFkdFxO2Pt7AgPBQVpcdBLS936zaX+q3vyaIqbAt61DmP2599n
LIqBRgZPLjFk+6QpvbkGLLL+46uYNCF1SyDid9iHP6xHrTuMgtTEIlzRYr6waDiIVzRt/+vHtr1L
P25qDksladqu2EYcjvVxeW2IOUgrTWYhoxM8XFHvHfWpG68ap3ROLvL+0DDG6R++4H9clJ2erh03
aMoPRaIzGKURlTagQcTUQbVkyK2oen6zTX38Tv+8CjuV4P44an34mVSGqgsJEbrEQdfAyGiMAOWQ
HS2tN48NZ4XfvOq09bbf5MenaUuX3U/3pIVcgHXv443lY9oXHpEWURQX19CkgSvfYPAZcPsSn9Zg
OwWCRIgppiY+bZnHKzJVYj+1zUIw0Y+Kc6zuZafre+ANK159uBsjSBwzho3qTPb3AfLwDQc6gVe8
GAiIG3vx1YQflKCYizEW2CbA18SJS/CBbtLsXTKz8W1bcoT21xodk6TaYgbBAIT2XJqYCoXtMspH
u0vI5cs6ehNxiRMLAarmDYGH1XYObUxFODUH1SOYR1izXjilqVN9Jlm8BkaBi/mZBx7Zfpmb0NxN
O15J0U1EogY/A5WR7dwCdYBPR3JW/CH5eNcnmsDJgUvstsA8S8DNank3q0qnR/Cw/KENqQ7lLpkt
/sR57IrXVsUd83O3YLEi2au/t1Usr4ifHJDgOqXlALR0xIgwt+jFgYeZkIdkF9GNUlgqGN+Kqgno
xpIgOzBTI1GTnsybGTckEXk4Kq7tRo0k60wWjUym4/bd2GQrkKdsJdpRMjwGc7GO9XXFH9X42+n+
U9QiueY5bjQc+BlQSIFaNBOm/q6k0bvCAPfFsBHhViedqmDMpvwSXCMatMYl8T5ZtrnXyhK9mQMM
II0WWd4NUptms9OsMFN3JWsM1AuCpMTO9qbmS2tiPDeOYoHEuIv1wvmO7Ip0IEYVOh5ttDs6+UYw
fomhz9bJhwlFVy9nFh+zMWrRbb7iXSQSGEcg8khn9OLs0E1N+5phbS13lSiHNHQIQ8SjC03Z24l1
ma+8vnY3rY03INpFmRwHCtu/E/ZW5lGKd+P8OckBmqDJ04mTzfApPTjEjMK6IeiUYwPz9g1zriGg
bKoJhwik3iXaGWXZPcXNuHFEQSowx0JVyFRURU16dGzSxVF0IYcNk4o3cAdlq9lLgatlKeFS7MAk
bZ1Lq1KYzmiakXE6rOYnR0DfF1ZZvBEeKF+dWqdJXA+qNP2BQEN+YbYkjAopYgZWPwlMxMxEmPH/
/QpCNOvg1zruNwX8Gh01Yt3vvFsIaNcqItRnrT08jgTNb0oxyLzYeWeZOKehssjfiAHyS+zABelE
itdpCRanFzyvSW8/e7Keeb29xtPwF7u9+9QaaKN27bCJx9om16vjZkobEMWw6e30BTBKkBjAuxqs
o5uLYNSVv1T4k65wsDc3meQv3enTUMyHWJu75DTHnNN3Fee8b32GijvUoS0/6OaAc7ZPUlItjdqR
CMzXLIJ5vyaIiFr67ePW1y6KQ2qiofKjeskNTEhoL8OM+ern3KgNZoLO7DwZUzp+biRoYrAzlh5q
Gtl9aEZNANRaoa5dZzPd9Dx6WLOSMWQth+FJYfq6B4YGE3OtbG9DWZOqd2itbLjotYZJhEMZ8W7M
qp38yemd6wxLsR6Ymof6JNYIOXlIZqWB9EJfJ5MT0QVu6iM3yr7nHCL00MitKQJAidmL2Yc3LoEY
Rbmp0SVav3qmgQ4HJeob4sxr5OHo+pAbRiX2hMGYH2QlNILoxqkMxpSggJBmrnyHc2B5J6geSbeB
p2yi1eI+HYKRCq4Ki8HAVIKQtGdM3JWY3Sl8xLXRA/ahi+sxAKeZTLZgbrb4BZNhRo/IBLKSqLE7
3nQtglKyj+uuXUO3RkhzWGKBknXIMGX5xI0h2uqSiELeSvBJnpwkishVbEhuGoyUFAkz8RjurqmX
h56lreV1jCvzoeCLIk9tIqdty/NVk5+NmMlgnmNw8t2xEaxKBNEQeRvX/WuslCXDGZKVeaEWjDnA
GBDR+cBV3PcJgdzmYus7FWRZa2c+XCY1otJtu3iP0X395PXko/ok0xJc4eRNc1mQjE7Pv3TJpcnc
AimoJsZouoIEk+ZhO4smgRjmitG3EMxqgXJBjuC69dKeWzesF5yBpLOCYUi/t5mWwB4nTGxTYkFC
OVnViOEPIgBL+wTQBptR7OLPWEa9f2+WFkJ8Cw9J28kF5FiRZAipp8jiixSujjE/46DwprCP2D4n
w5FuuTXhf4EohDjMAJJAEh4SYLY9q5Kbtx8rxQ5RJdTrGs4qsE3dgwzTl1792XaywYR5IuYRG8/m
49CUBEhGUp9zwYIy8mI05YDIQ3Nz0cLfTTtv/Bwrc65D6AKo1xO8LipAyQX3iUlZ+lIPOQtPxMDh
LVJrXLGtlY04J7PtrvT0M905UtZtEXJTYd3ValSPqzcOeHY4Tr9lXqUuiDDNGfdnvFE4w0zG+aUo
pxuUpdirGsCLb2uTr81h4rzf+lmEUTbA0ERe5Fyq9BGRNglYWgcuJ3BNYNk7c4qt11JWzvsCM2fm
0olCZtjEs4lEu6OAcBKYLXW7/ccT+fBfCdXdUhr0rSzpxULYnYlci9ULtjuvFoxkERY1ny7EKbCF
iW/ao/YZxTAzx6YXublP0Ap/0WpHtegdS9gcvHHZCwNNVl7dhv/hQ7zOvoxzzfrDlJLKijtp3ke7
QSWzTnhrjmQIM7JrMbVhk6Kq/26PRt/unMmCs9HTgY19S1+Hz11plqi1tb7EmmwZ6pn4SChGJXgl
C1Gj6B4yNloR2no2PkSz8nRSEyz4JfbKOudQLb5aabR9HE6fWnwMRbq8kZSH/a3X9AZUiecW2Cjh
R80ujoi07vcKAtxrh/939U0+qZPqMugmLKzyE+LMFAztMCRX7VAunu903noPxrYi4n4S9luF6OJb
Cnaw82U+dJU/ZDK6r4sZKXIWTc4jLp8F96XppnvEICAarT6tjOMadZAXAQTRaL5svUR9GVseyF2l
dOf7yqEBxrFpo3EtpqFUB2CHQmBsnEgoXlkrTCixpnXptWQFYnXUJX7kRCJN1WnSPHmY1teDqcXy
JVcD1jW97pNkX3c2fTNESYQVm/FK9ITVO+Cf8ZNvSlmr/UbOyToExK82UNtn0/iO0Qs3/NxhWArt
KSKeTgcDTqy5zDwmgKU8S4bcLHGt6Q0XUHTcC172MQ2EnWFqGlcYBvsJ/KUXysLMvkdu05GUhBEu
rFOwSLgQKYZ0ILxOuIilfLZNV4nbdMm0HKr7MnXtd7Qe2vJEC91cMp/CSD9XeqZ9WzeNInM5cxgJ
BKTsn8i8W6wtKCDFpHhdQ7mZrsaKKfA1Rusox7ercCT3CanCBN1Oo7kDXjO9JClDgBC7BwMLDpbI
4lviIzA+EIdi+ajDdYqECc6Hn6e5k965WkfBuCHCNqaKWIAjlBG6bsOMk29OPLrvWErYjhiYJuKg
tWVuPQ9OFYEy5QD4mVifKca6UK36ldniojszMEit3l/IBgFnb/SczoI8rob+ovdIbPcQ9lf2JSom
STVeZOW4MfZTzbKDTEgmzSynketBx06Xr6Mx4wJjFLt+GbrY2pAsZnPIOd3gwiBrSbtC0CldwGpT
1Pms2oyDIUKzxeNUdweIQnmqqfSgZ8RGfRrkiNPPSK2oT1lYOvGSuwonq12sRXxgzlzGN+M4mtNR
AxDNul5xbg07JW2EzjORt2fbq1nGxeLaaJN6RLMHB3oG644VeQULauQ9Di5AjBdAlsuLtulNDtFU
Oet5rjT9m7dkdKBLND7T0Y5wWxGPK7sRG0uCueaQrbGenlqGRclelauow36YF3FH43B0rg2YrB4E
HI0FRB9QXiGWH2Om9Qjjrfus1DHWQksonRISjNW/G3FeYfLpKHHOVQS74UzAhuCAXLEv31j5XBqH
NkOp+IBAL9M/EV3WY6ToNZljQ8xBvZ5c6kL7c6rzswTrhCZlF1GCDle9rlh4B2X23avXTghOaAx5
+S63q9beF0ZlxbddsSQ44e1VTWEBcJVQIoW1E6d5hXEpWw2NIrLMRexXmg3kQTf7GgvU/+HuTJbr
RrYs+yv1AYUwwB2AA1Pg3ste7EmRE5hISo6+778+F/QiKynqFWWRZjmomkcIBC7gfvycvdd2rbbj
Qc5ZxAmvLnFTpsuCU0ix5DwR2oM6D7LSMtzMszEVFyQ/J8MlqgWDo0xhVMC88D/eloDUb0BmeVfA
smV1RKBx++oUah1OnVFm+XWVyunRXHLgUgNSQf946YreIl6jGs19o+aVbc7p9fQkpsXWx9koqmlf
FkOD4ALBiXXTZ0n5XFQiQX6Pz++HlcBJOrVXDkVfcJDh+VT8kICGAc5Cemrh8V+O2EvWk7EApR3w
IXcZOCnfyFFczKbXUBoaPuT1gl9m3HmxyX4I1cF+kzIzmtOmjkC1YmCY6umsgqpvQGyy4Q/F5sje
qhHK9F9c2fZokY1uG3RUsdaISbwY/H2eWPoM2TTSlBx3hxfaAz5mL4gYCFDXmICTxiBZiyE6lQIH
MS4Nk/0wr6PxxY5cKo9Eeg+RQQTaLmnc8V46bTPcIrLB3glPI/6ORHMgKNBvuldheAYH7XJZT3OP
oAw4GcN6W9VjjXIojfX33rSxZdlGkcs3klPG6KGd0uLr0sTxRiRPCHZOVqGB+2YIJTL09QQk0DN4
85Z+JubGLJMfolsbIyzj2qm+igps787xtCrPyO8zntCap/7J3KCADZy1LkYOIMngnhF4gOHUsYbs
3i5h4oYZjJz2ii5gfJ87ua5OrUzl2QnJFNDKC3P0HptybR7HOupH2KApPMreMRvgQp6N2XZElAX6
yLRnxPfjRLXpYqDHdsjaVFzCP2djFW09WSGeT44OC4qpc1IMIbvFaQ5rligVn3vrspFcmLKy7uPN
L4VKMslwims2+Bjkcn9hQ9Mt8V73ZXJl+m0pTnFy9t35aHACwabtNr4+rw27enEICKOF0teYEQuY
NR1m3hrFeS/UWh4qkH3XBYcEnFyqYkpvJ2vqhMwPijQcESQa+6aZvIY+z0gGVVc1trjIynixSJrj
hPpKUZbxtTREcYTtWI/9Oeqs8mrIwZyEQPNcjm+rO8CjHZa2fCVR271yXfLgj9J+9hoqDmH9oNmy
IM71ur49gpyIPyR1sVju1sEHeiHZW3vWAAnimgKfQzWbsFhCYyzHcRfLqDGOe+rMGCw3RUqgl4m0
NdRnqOJcjptXi6ja9ZyRktk6wWgAA34C7V/fLcDN0uMRGaoJXWhDeS8LCKlThahnAp9ck/udi8UF
DcRhAFt+rQEIzQKJ844Em6nCr+z4z2SIbPY9g2IimHFgP0xxuj6hyBJfpxFl0YmnUoseJAETsDxI
W5qOUyhESYgZbc2vFjhCfAGyG3ZYAeyKTkPsYnTIUk2CyiKBi0SGK1bieafRPNEcnSTavsZ7rXxY
LIFuCn0hEngOCKZKa9kPjaAPuUAQv4paQz1HaxzdAMCKojMb08u8i5hDHa2xATrAxtDS7jKZeV7A
AaYrj1oO7Ke+Leb+tMv6+CoZG+iuzliup7H2a2MXu+ApAk4WnJFrnjUC7ryjhzfjpboD9YGXysYg
FFM8d92zLjvnlrJlvY2KbOUPt2aszcLvrJnT3jR+q+16hsuDPXSHEdwcg7FIuhOrydGEr9gfpr0V
Vc09WhLzSdLWpXIUDkbkepwRuY/K4B9KlrF3EZjwgM69Nu+mYMbV1wbCW6wrqcoGK1RKVk7QLU19
S0qPd93quLgkb4VoorY3EVovaJR5v+eyYYwQdxhW4khd1TKFozBLgJRtQxjxroqN5a3MXahJ5aTd
i2wwKfGVs9LHUyVKrSSPeudodIsYemA64Ekl0qF1Qt9t26vJGdnF5wZLSAdm/UeiCw5QXiy1sa/w
CoodVqQNTpOZHl1Vj0nQSdSanrN34h69mEVsFpCeWNOO6WqrngmwliRR8vnA1uYfZ2XpSlslIR0m
+9wZOqbJIBkxh5rtUrcB8V+gD0H8xhweGp16mMXKnJLHJcHTy+Lp2SqkFYcNGVLH9lq5ZMxhHL2t
Ilc9o9BTFbAHmx+Xiqf5obTBopeWa0lGlIjoNIi+19/T0e5eAXBhsy6GOPnhymqhNW1NxX1f+/NT
E5MF5Dc5oSkQ9vrLWZD0sO1P3feylcbTOExNtsuqFDd8rl3numL+c+/UG4YQlyVOq1YMax30vjGw
PLgTKlKsWPFy5kZL9bWnzWqiTc/N0ySLGvxHeUSVJqLIe0X5D/EnSZL1zMWllgUwnvzTXMKWgqOz
1Up9uS72ng2bumOVg48Ef0uR8/wuf3Y7XOIcWEsL0J7bevBgMgxVIXLu6rVbsnJBzF9ZrBRz1CxQ
NOhvBcolXonfchnrAEdu+ZJPlX9Cfu+Yhq7Hch3KfCYujpyA8npJyO3h664okluO18lu1BPVs4lc
c6OBsK6e+tVY3ApF02JIXTb8xozVHbDk6W4gCX4JWp2iuaSqtHZgsDkaSsKHgIaDbn6LYy/aGQ0h
4yW/8Lc4ETQAqfHSW6uIxD6XjX3qtlofGshTA+Qeg8QjXfkRrLrInR4VxRzIGnAil0QY+U89bYcf
dTR1x+DnJKYs3cP/EiYEtu1AuRfxQbsulmzp19MlVkX7bo3H/JLmWnTeO0vpALXJx2dh0yg6ED9b
nK6AAN4cM8nVHhmUrM4QDbPIrFW63rVeb54hlLAujMlEDmsY+fpmxB4fEX3Z7qte5+GpGiaPjhj+
w29+NsOwFa1iBJLYQPI4w+dILGgrEyEowfyGqb923zD+4B8ZlZx/gBMy+dfSYb6fwQHY0GooJlAf
m/6L3Y98eHx3bR3OLJHrbq276tk2knwNrSmSI2STOEZ/DM//lmBkOpQNqU0XhRGvaJ5ziomAlF03
p5T2QPgOfdWc5HNXUkmPbfHmmY16IFnBR1YxLsVdYnblvehpYsDxn8kLBaWtgOhDNx1DxmlbepHd
o/tOSQDEhtgi27TrRFZBnJf+M05LwHmGF9HEkKvV3BA2UROuzrMLaHJsvQkjLb+vsp3v1eK3X51p
Lvky7fg7zUmWuIgBJXIY327PU3MtXwvm32UArwAOCsBAErGsMW1wFZfJfRp3gxmalVA3tk45/CZr
BPMUQDNfoza93DrAdoYZ0rrThsb1MHvv68ZyKH7JsnPDobbtt0UTZR6q2i/eVnocfKuTwhaf1alm
N/fiMg3bNpZ8SlHWveLTmgV/31hdKGKSTPxDGVvUmq0a/KOwEuyGJBWlB9LZlnafEhNEhZOxlxsu
gNg95pbxamosqqKstzBw923hXysQj/foaXHl8BFFLxC/e1ytFMLYkmlMcT7DCwbCp3SebLEVZWxn
A+IlIAlOMKGt7ABnb2jCh2o2cEp5HM8gsFc2NPFm2L5ZadPA21vWEK37CeBVsZuHKTGJ9xpK7jlK
CJXPeYh9kMA8XkKogwLwThHBJ5qBey68LzCpwcqY0XDcr5HoQs/mOHLB6g+H9/Mx7m8jaYQVZInT
3nZIcvU2J8R7ScmgYBUD+0SXjSlgr2jcHM9u8vAPL8LMGzWiYLjoIkby5K8XMSABwDECU7cYqz5I
MM9ncPv6fzocRidgKWSp6Ow4g340yaWsZyhasnwvGqO+SJUVYfbNq6PP7+Xj3BupgGUxgUZJyyjf
drcH+k6DA2sidxD7QzvavqLZtr+YxBhTjdIvByVxWca5/sNv9FGhwCXR+zKK9njpbdv8MI9OEwGf
hhnRrqqSiGBGTA+QO5ydNMvyD6Po3y+FcgABqcmi6LlYIX+9O6NbF9edB2dnQM8K7aZmhKyZws1j
/qcp+8c3j+h1CJ+8D0JIBuIfL8Wn4i49t7szopgeT9wSGNM2FiX55z/Yv7uOjeCZqT6tA/VT6fTu
B8sXWWk/SggJmaQ8dkDVhBWgiz+8fL+/FhJvJt4y1gpkPuqD6KJeOmasyH92NLHlDYuIolQwRHHI
4jh7HshloEc7zOYfXo3fb056mMW3cHcLTfZPEdW7m0tzzyKvgF5I6Vb1gY6AddI4dXz4p48QcRuy
aPxsfMe+K359K5KUhU3BMNzFxIGcOoldMjFsp7N/fhW1iVYkTiobkcyvV3HmLBa5n9q7EVkQp0dc
1nlK6sHnV9k+lvdKCwRt6AIh9iCwRwwvPqxFSU+hPvS13JHZO9N8J8QQ3zj2VKmdXWEmzR90zf/m
F/J5amjlbXzE6qME15kaZ6KrBgUzt4YDDsjxRm1ggs/v6vfXz0b5hE7PRwDOgr79Fe/eg7XqCsoa
rsJBRVwmjpJHg9N0xMkq42rNmGbEnkcp8vlVf18tNmEpS4VC1Iwa58Oz9IfV12MeS9ZCaw18TRcQ
5D4kspFY95+X+kcpbv//m9h5Wf/vphEgo2/fyl8z21iq/9M1Iv2/SGxDMGf6UvztVP+XqVHaf7G8
ojznF+It8TYp8N+mRin/kmrTayuPg9ZmNfk/nhHhY4rniPnO7/hPTI32JmH6rw+PV98UbMxc30Fn
6dgfK41xThB/CEQ98EGtYwfQ0Xm6QpPZ2w00juO+xTKHR8pMT+iRwRsxFHWSYywtx1S7P9Ormk46
ixZMIZqTCXfItWj6p6FKdrI2pi/lmDBrKZS8E0bL3oXol7mKTOdDTxD5+SzIVuRg3V9ha2kuOqeA
xSInoLp7inT+CmG4RXvwa3hjpyoBdHnwsPTB84L+lZDaYbYdPWN36IfQY15P+4+lN/tOK9GpvkVe
Z3feTna2TySVjj3OJCZNoz3wc4FeoE/xWXqgYDQzrUXZ5BAlJg1LOdnqbILc1JzVKvb2a017nqmB
1QQycgiHNlvggrtKE0aOdGk6wfQnbFrJWRJY/UqSMv8uQ56Zlue+BIXTk+jRTyu9CiJmyDmeW0I8
aYW69k1kEFwAotX0qmsdwTZj4mBDvVwTmALBGuc9HMXNo3/SItu5o2kVmYileE52GQLRbc6cjM6x
YRnFEyb6WZ3nTV1+aZrZY+jTrePlzJwXPUU/3XsmNjRyUtMZGyWZQzsmB1gXpVP6zjeJFot7ILsk
vzPdpSxO3dUYJC54C4CnPsQdOKLNV1cWpO7S9t943ZlHZEUr5uievNvYOalTDx9kKDiCG6d+5ndr
HZizn0eHEZ3cqyatQoTEbjrqjNYuObJY8Nj509bN5/3gDXB1LeQDWUjUh6ZZ5um0Ojh0dQ512QOb
yXPmst/WYbQ4lVgRxwqnoZT4Di+BqNOYsXi4TgvMtYl63ginDHYfMSEOpt3ZWF+hY0ENZJxmOSGi
H/NpnhykNIXKEvNWMDDRR7SDogf6i3Ck7RWqNQl7UA0dMMB2gHUnux00HRSkZwsWRQJgK05gFhh5
MgNSj3urqwHAD15BBAODunTsOifcwJXysqM5TpfRcHz432PTNTvSIpKTaPLsH+zvBZljRG6dRYuq
OMRVVYSKoqoz9I6Grc4No2aYljTKJ4QiX3FKZtN6U6x06eA22DysZbb9C9pYpOgyTiPooZWA/gVA
f0iS4BjvWqclUTeZsuHFA/wNZLK11VususEPcjWbX9u1X+6Z64sIoNtSIWEYUsoLzKQg0IhBLLJz
GkdmdbF1RInmIiWPLlIcleWZbrMO7qFRNd9JvgY2Ch6UxKq+MRmTMC7tiQNDxQBpXXeAHbz8zDKU
bx2MekCyUwkbGOOcofQ4156J1TkCLLM9ELeuDmvctmJv25EJTGNkw6OsQmm1Iy+bHHJRPBig92sY
FoyHA4APxZ3ZExTlDp79xYXklYWjC2YgKUsy1dLENeO9G8c4pW3HHNT1Wqs5P8xK1g+q1d33AYGP
PDirMX9N2iK78Sr4+qS4Scy5EESZq5DHrHce/xAURqXmS9BPZBk5ZkzTAG7EvBeDG0F2cyJ0wIc1
msnDkuJcEKkQOAPn8aJ3vcMC5HnrTdh6/z+2Kf8/Zt9k5/tsK/4yfB+//a/n7xD63769hwz8/P/+
dnEiofkLBTFVM45zhamQrfpvyoCLVZMDHcfIjSNgCQqrvzdkzlV/CSpUjDJo0TFxbkay/3RxOuIv
l1m58l2HsyAa1n/k4ty2/Xc7Msghy6baZtribZUB9Jtfi0YBuWMZofw98U0SaK318jhZlgzqsjbI
Mu7FV5cpFMClPB8voihRNw6xRN+m3gEb4vjZ8PTuGV79qxZ4b/j8UE7y96C4Nj0OuCalMr2wX/8e
ggEiCyyY/cSE0juDydmcIpLIwxk04O7zS2239l/FCLcucM8gOxN0uXiM5oezRuKXiwloP32uoyOv
OFkLBGrE0ngohRbmHS0MKTb9/8Y1aR1gyuKlwKb26+31DseM2eOazA2C6ggBXYiJHVvW55f52ef4
7d7eXedDVe6ocZwGvaTP/WHelQd9CsD55JsZGHhm/nAp3sXfH+O7S304djT4DnOJ5uWZViQ35YYq
jAIa9OFrsztGqxO4+z/9cu6vdSRdCa7HM0SWKvjlPP/DY8yxCkUt0S4vqJ3MLkxLT5zoFBIYMkq6
DUdbxDwpZcXo7COLAKawIaFH70ZaYH4otMOMyp0NXBe1BIzAvKGsYdI45AEyJ6X8C/3OzGSo4QeL
Q4RfDXlbrEDTMGDLLhk5RS3SsAogfT/pkpJyJlVELlZR7kwgOiUTsMT7LsZMEB+SrCNOMD4YeoSR
yMhtWjoGG2zn1muNFrAMUtn1b12VuHaooUq0+5mcMbrUU5Te1bNZRSHpggvzK9aTO+LyLOJzyH2w
j0W31A/IcVuFzNFJ/KMkkoQ8FnVEJyolrN0Pof5mZEP5XZftLEYs3ZmE3dDTbLTS885HZ0OZPBnW
DrOcFOFa6tqBCJIwQ167RUA/wLoYJHNaVGdQzGhEMttocwDAPcwnnFt/wud8OCxvv+22IGLMpQrn
pL6tEO+OsX7s+5RT7foSW2t/1CI1Oh+HxfhDC+DjOoND2rItkFqbVxQg0IcPZJGqz2qSzF5qVRek
djBMTlSGEbdtuuAPX8i2kLz/GH9eiyVtQxBxRP5oeSxUnLZYO6wXTAICaX1cyyFAE1eaQdOZOZF1
blPcJnOc3DHQjr7nNb37YPA9mkZYbOz953/Pv7l1l0fMGdFXTDu24977B9whTmEFXrh1UpxRR5BT
G1l9fdwuCJc+v9SvSyzfJWu4y8+4NWU3U8uHp8w0KtWCGv6JxTA/ZElnhENKGNaykANob5hc5YII
02bln3eRWdx/fvlf73S7/HZh2sB44mwOdx9W+BU9JLOVQj4xsIBi5nttUAHN3TuZ88/aYz8v5UqU
NFIqRRf9YxvEm7DLpJawnxpG9VdTttoHDzrWHxbbX9faf11le2XZrbZm3M/z9btvo9NSLKqv3Sfm
UBiXldteiKiPQsi9y5lf28bj5w8Q/MEv7y5X5HeTtBWBrqJfcj8ayfray4uxciRBCGn2gsrU00eG
gwIiSPp2LM8JM0JAjYKBoGekZjrbr166hTVT9AObXWPZIMdqckjbluJwPZLu80Jznjj20evJXqoc
cJ4nA2MhtirQqS8zlXq2m+qU+X+RLvLNydvFDXqvbPWFHRnxydQRmBhoiwWTFNUhfVt1E5GJYesG
AqQygHzHi4NUAt1A/xwlqdTHHpDSek/P0UDUKycgB1GeNgRXxAotT2tEX1q3irKjFDmEd1htlft3
BeXyhUCqUG1mq47AgpLURBrhEm3F3oZu+ZbKtaypHgo1npRyxDKzkD5yOVVpjQ67nRzU0Saqky1R
yfJ3NAjlA+Yf7x61Fv9xOgjgdVlh6jHUbp0fE2RHaiMbqjXTptZAixbkZvZFFXWzz9FLu9Yx0nq1
XgxetKbHsqSou4pr3EownwrTPTBbGi95Fcc8jFwrz44bu41PZww/6IamNY2Pki1qnG8AFXroWYDj
Q1mb2B1ms0aVWOsuIkJBaBKNKpGX1hXR0wONbMRQ7ZHqagJDibIjjWsl80kjbi455RYQ7zSOIE//
6FSFQB1mCJus3VgtEVJQxPnQXYtd1ITOF+KPJhRKkLnU7xInQ6SB2oYk6cjWDyvswJssK4r1EJfC
Y447aPxfmm/9bnX09FBUCPnCUrXONVl/eDZT5nl5UG20waCPlI20sauYjHR+ShDtim3OzPHz7dRs
4aFJ3Bj225QzTzmzELjIsHQjRao1wT7QEglinpgF+siWU0QeDwPg2MeWyNVXMsC1PG1kCu56trNo
n+UYmvaoGYy3cZ6zMmjkmpVMtSv/fm1F/AOSRZzusXjxmPy5Y3xcEHzEvoql7aHuY3xADuRqSBuF
yCDF2fSV1smdDtbUKpSKKO+OgDmvDy5tC4gG/YDzDmnYWoa1CeZg6CX5Ewt6EB8pqFf73xZ4qg9T
1IlTDAjMkGtIuElIEwDde7dM1lW9SSWRXFHudG7r2gcJLju9y2Oggs8UTV7yllHjeF96vIOXeiiN
e6gVCPNHc8mm81IIsqJMH6zSGbpxMmG9bgFERAYVg3uUE3AGMJODW7amZsDrF6U2et6IpIOyw6Ko
3dxM9z5Np4sCiu49HCv/qTYgOweMibKvVevzmuJzWUi9WSPjpkm9iuqlN/PLZLGsLuzL0rveBrHf
6bX7P2TaW49dQYw1bHjAySctng2fx1q76bEmBjfeZYaf3qwZTbqgBXN4DfiREIFKl/SAkEMSI5w3
CI64hRlmhVAE7viTXV86mm6fPesy4zE2A9Vgnjdvqkgmh8geJ78jBYJBvgSugntJjteyHaKnxkOS
S55EK67p2iQPVj0tdeCt+fqKhCV/NoDsP8cMILiVmJEU+hHCcUZ+MuyUOcCo0DMjd+egwaUdNKjx
wjNokQSGMRkk1owZj2ooxxYd3CbDGSfcOLgCRpOIgsxRL3WGsQuZwmLA/O3WPMdQ0nU/lEJn3sC9
jXbFauQXjWv0t4k9EsNRo6i/iqzSRn805sxDMqcsiYSIBcisVPFLoDjuCLhaUCoqmSVoSp0NaVka
o35bnDytWBFLRXJVO1AoE4xjwoVjDbtqHBa23eQa5leNJDghbmm2j3B6uQMHOnPDgsZzsXxRurGG
Y2sb1wZW4fspD1CLY/Rew3IOIrvDcCqI491lmUIOxZolgIYqWbV72tmI9iLA+/V+zJlaEkFcuY/u
7PTM6nVkXDZUAcm+wJlRhwYZodh4kjJ/yjJh3zvKiVdUEm2eHRrU8OuuScpN9pLk3d7vYohdXYoJ
jORi2wPjiz6aL5DmHmujLiry9GJjCDs8UFMIcrugO9ZoJLlzXsbjbjQQQe4Auy8scwXwF5A6OEwR
46Y++epzbE47sVrTaSqXutxPtUjvF9qf1b6UynjLrYqtvUP33IeYd0QREPw8EOVTefgcbNHTeeTD
hUo2Vu7QhTHU6iowixKg1+gOg9wndW6ey7pvntCjoyDznKU4gcGOfTCStLkOgF/JcZKAj1k1/ZQw
EXO2eKkB3wP/Jw4vdg4z/VUcbtqjZ4hUwiczwXD9iCx1QvtsnA6v6E7hIhOO2p+JtE5uSnJe73Ag
x1DTkqg9p4lROwSyDFsRthYYvlJqIyQmbdeM4RpnHf4iIhOv4bt1l0zvCSSAYa9+0JxYTdSxkXom
6Lyr9iOEuG+jtvv1MBXLjJ1Gj/fePNYGg9Z2wQAlGn2pEhtvC3UE2H5tMaZvm8K6zuLOfSUSYP1R
4Ic+eEbESpgjEyOet/dcLBC6N5qAxv18ZxaThmCuGw5dJGZgfu74jDvs7G0+nUDeIANdjN4zdHrO
YuS34L5OmgQbY4qmJmQV4VSq0NReAQ13XrXjulHQRCVnPSD43Us6LN0lQCYXaNyY5PF+QhVNtMS8
8MgcBIShrcoREddG7U1Q1b4ZKu/fenzIhKFaVvaDEnY50znLa19dl3ZOLjNOf4/ES84gj91kQKwV
K0qoI5TARMGso5EhU6tcdeEUCcnzyKfjBhebrM4Hz8NRaKyDNlgjvO2gCYf4xisq/xX1jEX6zqCO
s84l1LLybdQpZTLrZ1Szyf0UT0W2K9TS3UBYRQYzRmZFxgwuvuc+LrOntCFTjrXJLb5RMaWvxSgU
ixejGYG0f0ivnEU3NbjyWBg04rWLgjke/UfQqMxpmDEQCEFkEcDZWc4ngOomzCTJg+801WVV6uSh
Qy8GKr3q1xa+Lhsn0QnSfm5yqMFhoys/PpTmNNyQbaTiHWHpRhQUuAm2iAWP1UDzrSDJtObZP8xN
y4BApmlyIQYHrx+U9qnAa5g15JYjeftC0gDmKM+S+RecZl2z+ULEsi+QtdFdmeu0x2Wo5v44Nkxx
XCw4V3kbo4sVAgVStbTub6FLUEs6M0TjIrHR30X4MxkSYEIDesh2bRWzvUPFvrHJc3d+tPlWAbyI
pqKxMrMKkwmensvcN29xYlveTrvpJMLayVGPNrNezJ0797o5TVsNjr7FpgOXOS+AACPR+1abRKeg
YRylF8R+jl3RXCMeQTxFzfySZyV2o6CYxLwRMgcESgRQkmVGn1mlktrBYJKcj4P/GJdNdQV7or/I
rESDl/ZG5DA+wGnxjMGVWVfSuQTf2YT7DJj8Af7OYpruMnI0sAHT0E8ZwLSAvmwqjaA37PR4W1ty
6mI4UoHTV1N5FKV5dpeODUsMCOy2Ilhg84yaTLiIaq1bZwqj2JrWg2ks6qVcFlg1g0TImbK9nxiJ
hyJUmpZ57a5zN5+a7ejdRxFuj5OlgYS9G9Yysc9wM0bFAqk/rYmcqrELdte9WWYdSXe2rQ+GUfnu
UUaUEOmPKP9fk2wwkpDTubyEcJ2himyHFJ1kr7rLvM2IKUBBKBT+EZP+ScmYzIdFugjix42WjBS8
/TOKg37prmhHjeYBQXt21naL9bWA1/Vq1iwJoaUrE0+StMgOxMav2F47RbrNlKPjPajNtB50KN4u
mIexNeB0IoBPMIC4bHwg8gbRulvgepNSrrctYVKux5k4cIrKuOx7c93AnuDY2E2INUawHW/TIk5h
tI16Yzh24UqQ3J2ToFXWXQY9i84iyNHFLp+tdoi/RdqsTxwOcu6hGQns9bB+5EG2JiyZPYeYq2Yc
Vw+h6UIqpvIX9Z3wWZtIorJMHzn+RZeUMiRmL6Juj20i2neCHEpmXaxarMVami9+pZdjxM3ZDVMs
sXdmi1oHnZR7w0vhvbiZOl+TeGeWN/bMW4YU1/XuOcriayYNaJxI6suHb6IUAwyHJRovvdboqE2j
GNdOXucVgNJuiS6WPsrgLNg4CLDbxmQB7YTZ6wdNzlp7PtabDV6O243Nbt7FpySiiksvilV1Fht0
xrF1zOqrQc/NDyKOySaPwYnJ6nF5yViAqrehLdgAaiaEMAbGKalQuZfInlhMyTxKiUF8dNrBexGE
EhUbX0BC6Yz0chp3TfdA9h/vXkYAp32EP6m8K3Gml7s4Tos5jFPJU9VZF10X2IrvsKXU0Y6oO3Uf
IXq8XhMzv+VQWjzjxTFVQAKd8ViaJV9gr7P2gbN5/GBUWGWdxh5eJjOfHsaol3DaOByf13lWV1ej
N+BACxzXaBt6qWK4dON2vVfxlH+FywagnJLAeRoXCBIHP4oJlUtwFEMd93zdvWiEsK9LhPMX05Eg
Gdo0hJzCTf8FsM1Ps6/8Ee0jTGD3Np3r+YYceJYg5WbjeSYNFGglKlY6l45qvgx94n1T6MGvC/jh
/CaEYbY70VqJexKrJD4qKm1wxumRaHvYTSH3MmF9rcbkxdR8/LsIR+cZDtxNcIYwCxYFawmy1YRD
zdIzxQ+wkzr3bY3AJSQk3j/0eO7JvmYX8UkyQVi/q+Oi5i2tFnOFUY9u4eDHsvva0aWhr4/12r5w
iUe3SIgScX/OgFnV+wwxrw6n2Z8fUyUH415AOSgvlqVWhOsta1ecxcKt3X3DH6q2bFfUQnNbU/cX
7tRhKJOjeNRrDIMCAg5RxwoSiLu3snL8kZSjtA9gPMrkEBsKc/oSd2sa1p7tTieMCBmtRvRXCYQz
q3sb1Xp5pXlox46GB3GiiaIYjis2i+zMSKbBIt26LU+dinCZYxOAJL+BxgRyiBu3RIJbzcQi48Gv
sTMVA7ueFBg0sR2l0C0BsuAy0bNcGXHUdt2F7E2ZEVQZywEoPtvPSFgCU39kTHGzXpsj4hDoMVbR
nPn4WbJb2g+l/ZAsDi1xnoVaj/lJ1HTI0YST87WSQwI4WcRXfS/J7Z79xiCdzyzGO8gB8iuHo7lF
97/mDzHyQyo8kxs7RDXnGz+l6gnHzUC+y8BEXuSzaUf8m11THOFCJ0LX1wsTgpySbyspquo2i/v0
EexVlhKOoLBDuJmT8SXU+LCPE5scD0JluJXAaga7OWJTXO5LBwNVMNOUuU6ZEqLmMOrm0crtQYdR
zvtwRgj6drjcPDJnIo9qbFhZ6XxFP07U8TQ61V0BqtvZ080Hev2/6bgLpy4G+TS4bvW99hNsFImZ
yLfPW3+/tuF/Nv5cCGIuUl2mLJbcGoPvWo3YeSrCJ13viWQD67xKZ+tRUgf9YVD1b6/iStJbUMfR
Kt4anu+usq5zA8Fm8Z+S3MU4CoJhX+XWH27lt64pkmObeRGiY9R+oG9/vUiGjKMt6No+zYPqUBZK
BLSM2KEZV5TEQ/onGOCv06l/PTqKcEFbxROCB/jr9WaV9L03JdHTiiQFhDdGrB719wVt1vIQjeIh
9pLlYMzoKj7/zX6/UQFXlLa+YvuDmrf1w989zXYCEeH2Wfnsq748SpaoPTMoYcK2WKOdg5v++vPr
/dZfZysFY4rknEmc4sK/Xq9LQc1NnAif0ffUO35IA+NcXu9qz/3TmPHzSyEh+/VSqnKmRUtJ7wTb
75mo2FPduG9DLG/1P9Kg8vMxluc1oeQxLeCHH998Y+wp7IEkPPfV6FMI583l4pTD3T99dhuKBkKb
43AVy/vwW9Fn6iOc9mATDVaFmMMox9D4ZaDf+4ehwW/fGPfz/kofvjGyAtickYk/G57uTyR9zB12
nR+f385vr96mZTBJvDDR+DEE+fD7NHTzTCzz5XMOMOGA5bm8JEyxeVqaTn6ZvNU4+fx6H9CQP38l
JsAbFxDVs29+5GB2WZu3sK+652WqjCdt1CXJoJnh3BYQXXa9m9bH5azvoryfr8xOzwdAJA2dSjgS
16vbu4GDT/LrjL3mDzOv399UPr//4OzMduPWtS36RQQkUe1rqRqX+ziOE9eLULET9X2vr79DPgc4
LtlwIRcb2MBuWaIocnGtNcdUZ0sJ2+BUWUoQ1NFHKMtXdzDYoHcIIfVVi/5sPxXty9dz8MmLRQfP
54f0hevjklhdUR3hZB7KQ9PTAGjlWrymeuCd2VQ+ex74fnzm6twismwrThq1QKCVNocowb0tmFDu
JDN5igr0mZEWzShv75TiznziwOA0+QBPP/KBayEmsMhK8Wb3EBfCECKJn91xoVEvBLiLizKZgpsa
E4GnpKroSmn64mZCj/MHQJ1/Zh94I0H/r2779nNIHcyNBlTB2N60xc8p9Km1s7E/BHoWqa5ndVyM
nCAydwlxCBhSrljaxsPUCNIw5Y61WdeYRUd8Z/f4p+m/TK8p6dLT51ZGjDuHduOQVkBg5zjjPtPo
lcMgM1NNkkKtf1GUMr3BCNZ/TWQq7myjL1CgIYv+IWQGQ8CpSMm6IyyZbx1nwJ2IPaAvXy+pD0cX
hz09j3xO3IjRZCweuYDX5wB+oWqG/AgnSgKslshx2xAL0PlvBL8IApojtbJp+/XInywzmxbyWXTy
Jj9ZbCBWXgJjhCF4kKQVDkS35U1nqulWx/Bp/c9D0R4NpkmRtFmpSwI4qoPUjlGvHXA4wQAemhNw
k+xnhE7/zEN9qJ7SYDAvHhWxASMqiwVdCOyi0MtPBwo6mwmPWai9+rCJ1f4PHMToIsZf/B+fDck8
oiRJtEPjGFHAYs0mkWDvVXk2C0pqbiTqd79CeaZRq7r496H4Ouz56eiksBbV9c7WRIb+vTvYLfkk
mFz9FtNC1bU16xwI9uPOwGPNYeIsomBrteet8F1kgz9zA87Pbg+6F0x3osm9exVVupuk2uTmE93B
RSnmG0fzDLwo+QVCrr0QYWCslXAwn75+8LeA8WRj4NdYBk0jEvN5/OLmw/DdrxmTtFBEWHSHiJvl
qsPF62JApbilakqpeFDtBy8CTOiolflgdQXuO1FnPNHGrZBucfDUrJXnr3/Sh6+HXzT3yqDkm6M/
ZTE/wqp7CgWyO7StEl7raaxsAsQfl+S0z62wtz1g8fSGprFB40XHJuks3ntmFn3Xa+1wwFMPJsKM
/WvpF5zdaafaGu8QKHDtsltteLKdloSBTAzI9gZUEvI6aX8rrAoKSa2N1BIsPItgCVh19lcP3vKX
5N4uSeVxu62YqN8mOZIntRfiKQEt//j1tM3T8uFRUCQST87qpuUS1mgsn5JQDgdMYbPdiIHSurK9
7MxB8qbvWQ7Du0HshlKLk3qxDSQ5OQBgk+MhU4Nqgz7bvJ2KqdiWskgfAmnabpk2wJrTUr21ohAn
nFZnxsah2Yy17W8tKFpXs6rygpvfcOYznhfrhx9nzbcFjUoOngini1nVqriBCjIeBtVoVwQvoIlL
/7n0+MaCDiPvf59yhF1gnXXcNugvOR0OOF81txKMB0oWlDw9fPTgvxVnNt5PHooWGQzfOMxQdy9n
vJINeBAQTwdhKnPGNax3WLnLVa5M4kar1f/HUxG4SDR97LwcIIsdQWsFTSZOPh56UxGXQqOpHqFt
vPnnuUMWJ23OZaStckndTgs/TIVfjQeQjLycpBO/0zzXzryh2c5ysSJMSFWzUJLdfX5Tp69oMDSQ
ME6kHnDGqi7b0hgebTP2yOjqVJIgQSi7pmpTKB5YH+W17h1ykqbQUmRyHRpZSbqLkGEkW3YDxkm6
wg6Jwx31qo2peGY9/ev/Oi/Ep+ByiVl0/lj6hpipAToKw/tDEfvhtiixGcxaPTjzGX/cYxmF/U6H
eI54zlhEKJWwJZ32nnqIMge+Taek67ECbgWNTJ55oI/Ll8Y5g9U0HzN8kvNPeXfARJBWnUgrjINt
kOBHLIRtslWZN45eDpeU5M/Rpz/EKaxZhppbaVlf5lJCOgJapqVJcQ48t7qzYgN4MAZySN+hxank
5MNxBzy2+PX1e/vkIEVrQqBP6ofDBKHZ6XNqRkImu2rEgZYs7YJdoRG3RQmy9ypndd+KLvZvgGwU
7TebTlkMtYzA+OVpKV7Nkylg8+gUxF3Vc0jAfv3TPp4M8y+bEymzzxHN+Ke/LOhhv4Hw9w4NPSvf
+bSDHymSsDOjfDLviDhmswED6gOtdqejeFqhYVodiUPcq7DSEq1cm75aUhNEMXIbmmG4k33mn/nA
PxmVpcWb5PimVXHZ+4rxp+dnJdUbLhdi72OX/ieOI+05grG9U9vM2MROEl9/PaEflzSNkSY+hlwr
EM3biwkFzTM5iYOeqiL63aMKo8qc4OhXI1LbRcrYPn093icv0EEzT/fn3N/Pizyd2lITOJ+VQ3Zk
jREicq7dhLT1ndkTPo4yWy3MaQjLQJi/TC1SbSy1CiLN0TSmV3TL9VqpUax9/SjLjYert8n9k4+T
BCY+I4uYnqKVVqT8gGPhWTdsTOaVFcBaCozc2H090vJxEPKy79BqhSyFuFbO//zdvpMhlVQL4tRj
2tho/ejrdQff9+6+HmV2WT45YOZhWH3c9NjmyCAutjdLFXSntbO2LuzTYtNWdhzeTs6Ev6RQB3k3
4l9/Q3HC6YC7mOmtgG60d3Iv6a4cozMAAVMLoAEfgeYEpgRGb6JmwKfo4cN4XY2KXQZaBbhGTwf9
WoDs+eZMtvNUYXpMsJlW2Ck6FeLLMx/Wco2/PRdrmy8GPsTHRm/oWC0XbKavVzeiT/LNmPblZTPp
d7QnnENCfDqL/xttaSlEa6bjZQ6jATRO1rLBkzMHm3LmmT4svvldzUcRcYfOdrFYfMQbjQobPz2W
USyQRALL8Zyy2iZ99+frZfFxJKLPuU98ljaRO19shvBl/GkCCnj0E95dL2CBUSs13Zl+sv7noaCD
oLpSCRA1XtfpOk+zks7YZAiPmTJoV0neU8uCnz6Lfs/p4z9cXQkG0TIgWOE0Z/tbbhF9lGDCkOnx
MWsEarxCbzDjhCGxnZpCWRt6KLj+2AWMqzHz/nQyG9aykv11AEO7Awerx2eCi4/r5vQHLR5e+LUZ
15YSH3MKenv8U8WFn2iEd1/P8WfD6PN+RU4YWzdrPoXe7SWVCre6KmR8DCtfgXaVKve27PPfX4+y
jFWZ3dmBhP13DiC4/y5GyUN61fomPyqdMrhGorTXpEaGK1rjnZ8UF7lnSifYTDBbMCoNojMVkOVR
Og9vkwhgs1QgUizvGZbepgH9gfmRKpx1DUzOXrGttDtpjOHaN2iCigOiqK+f+ZOZPRl0ETV5WlDS
AWjnxyZu053p9+WutbvuzDL5EJzxbKQ90RryXOxp5mJqDXOgw97Li2MQF8GvnB4HWuQgehuj2m6K
hG6sQNWp7rNO251vCtONcKzKV3SUTDgnkdYUfOabr5/94xZrWoiDrP8KI5f+SbhSZH6redVRpwH8
OhGW8WTTGUgPYwLPtfGNM9vfJ+PNLpczcYcFpjqL7S9OWiuMuD4eyalNdwNqgfuytMAy2plyU+ih
s/36+bQ5e/L+Os6sU0qhIMTpSPeBtRhQFmVuSTpSj55VqcY2SlNDW2GPRldU09nBi4h7+8mZFPHa
xENHZ8JUXsAzBFsuei+9rQZW67rk7NwbhMkmSN4eA4QSzZayavPYwNOEf3lb4aCRr/TBtv6aDd0h
Z6btkyVqW4RDcDxtBJbLTL6OLQ0I5ro+OtgM0whj11c5FvZnJuvjKNxR6bXTiFgo7RqLTBReL1Qh
gqk5Gmk9bKAVKvQu4N309Sv5dBSgGgpMHxJF9uJzC5PebHRa+o4moG5XhUa3pt1Z/utHjTgY5hJB
HiUt1BGL916z5YehjCf4+G2xVaCrbeidDc98Ph+2S8mXzJnHpjnf9mY58vtNeVZ1VErgtEcJor+h
n7YEiC0TjEs8v6luIjkoezr1+mSDcACzHMtJzkTMH055fgGNoCil5hiJBX76C9Jp5L4jle7YBEK/
Grt+dAOjctwcVuTt1y/udHPmyKV6MxPHNO7HrMblIlQhX9exWU6UCIuftHnmxcqc3bpnFO+FYdCW
EoRjfk6jtTAY/c+wbBdkYhEWfkyo0RPTtIWhTocG7NRDauV4O/h9R29uDFJMxcnHCi8t4Jp0+coA
5quJ9JoALsqSfyuqvP0UA+dDJNmgjlRQW6eTrQHY8DOdNFgz2Skd2xkcw5BcWDE47T+VPd+G4lm5
ySsIxShqLIZqaNVNsspERYKOZpejd6ElKPAuaDA9dzdf7JFvY3FBmOFrFOdMQDKnjyU9UNLVkCgH
pwh9XKGmMb7PI49eWqLyLtz0ml89dhH9bmtCPQf8RtP50h3jpLxW5OTpa0DH7QX9g2hXMHBS5JVo
svIuo4lN3Dt+7F/SwCQehUpJfpWxuh5tvax/fL08T7/F/zwFWwrae0niEM/m06cYQ7MaqJywPE21
xkLKbtQ7Xa0b2qT68WEaeuUa5Uz5O5VZdzNGVnbmGnb6Jf53fEk/DDAgruXK4o2FYy0SU07ToVNp
uq4FLW4hsRL6jyo/s1F/OhTnmkrukte2DO27IWsaAZ7joIdotFtbTHvHS6q9U6MP+XpWbWbtf+fn
f57q7Xun9WbWlC1mVUJ0lhkkrsNsgLxGG138qb0YFKZig+GOyWs0pXAuAyWI/inD8d+RkRNjvGix
t85Upvd7a15EVpcjKzkMSVm9RBwaG/5tfU6EBvspqaNz9fLPZpXEhpxvFeS4P1Qv8iwwkknwySGz
XCNUsi+xCcLryVCrM1/3/NtPZ3VW73Ke2wAaqPws10qHyWoXlvKgp2ypALPDaCsx8PilmfwNDMyy
4OfX73GBMJinU6OlgRDUIMC38H49nU6kpo3XhZNysKOqs7adrRflBsVV8NA7dX/IhoK+6hBXi2+d
Lotr9tzs2jL8yC35P545nD8uKn4LyAYDtBo3uOXhTD9nR6g3p35psAjpb8KZOpxGNJYaqQu0mFHy
GFYDzZ1Zob18PRGn4cfbPMwZM47NmY3xoR1pEvnkm42UB9/2u8tk8pK14tCR/PUoH9cSfTTU9MhF
8pkqb07C725rIDemAIGjc9BEabtQlDR43d3RH5v4zFL6OBJtMaxZdm8ieQqJp+9VG+oeFH8THSn0
grCJdLzxKtGubXGWBrpoEprnjmgXItIM3tNnce3pWAGV+bJ1mvhY+E72HMMs2tGzqcExpuUYD5v8
RkX5tkHJqz+J3tTZ9vG+89KM7lKELS6oJdaYKP8tCPrP76JfSp9bpmYfyXmO3s32JMrCFq2VHHs7
wkOsxqYHr3VMSUIKo1+/2I/Lh6+HIfh+aUlkvzkdiubmITAMPz1m9ZDuoPzmmzzQ1f3Xo3wMtQwL
w1zglwZpQxqSTkdpvBrGQVYXR3z25HVFiofSrtKjyDEwopsG65lWh+bMVv/Jo82oV+5ncgY5Lvss
EQZimTfNg/Z4K1iDjPaYkulnRvlkvRKOzyQDvn/+vHg0K1DEMIxRSfifeG4YlPQUCKFts9iLzsTG
b7XW020WHqUJOpRrhoSJsBjLpM2qraaWpLVi+cis8Ip7sX0RXEkvHu5Y6RiSENo3CLdUA44CQG8u
4PZoWaaL84d5wQ0YA7CpSoS9IkMnqbgXU/cgiH7R52RWglmvnOpHbQiqeKtEpgrKU5GgykWPf6KK
ekWu2sFiVZILVv5mSCzs1TAkxo+BbANcafYetGLzVWjVWBIRBx3Iv3IvbZ/TwuA30hHRQkuznEe6
YLvXto1J1UqYKMXa0ag87GndFL8nZcbqpUWhbxWl80uXTEKHXtkui5cKH0wczugDQk1MTyFGU1Wj
XdUWsnUKB170anWlhiQnk8N932ekznKvyoc1To4IMxuMSLLVEFWGuGrQJSlumsdKgFRI8b11hK5Z
uFrcaC8+qTmsx4Phb24gsKb84qGxH6ykPBqTDcMA5wD7dybbBLm5H+Y3ZmYP6iptwJy7g9VE2HEm
EbrXbJIpwr5hMkxXQyKB8o7GkGaT2jPoA9mf/YSPMXjvr7+5RWaRxiVORdpvNRKzRB18U6cfXRHT
R5wBO3u1Bc5Y/t80tbfocif7McshmeAVqGT7PPodhw8Y5525FX/YW5ejLy5yuCVBsLLa7BUo9g1m
bMVL/l2/aX6Z3wyIbqobtrvCWje7rx96GTQvR51P6nc7ZyZx6dAFoyaSMshkvKBXvBQCqH6FAtrY
mKPutnV3Znv75MbB/mJxhlAWJ3u6jJWTQev4ArPqaCJvDFYFfS1XsRz/hKlf3BfOrCIPxXARqi2d
L1qN2wAqp8dKN9ot1JFgXapNvB1bI9/rHLX7qQb0WGdkdnylGS65ZqOGLRJtD+tCP3PefrJLkrhX
ICwbpPMIwk9nLEDmOWjhWB2zviq4+2J8wFVY3Xz9Xj7ZJR1CFDpcSHLD01mE3Rih9OY41LPLLrri
0emd9Th1qDH80fh/DEWwAsYZehp1/8Wy93XZAwSQHJ7OZF2k5mzmmTTOHsTTeGaRf3KswUazKX9Q
7p+PmtO58yTazM5I0qMINMTEFJE4qP0qu+rEVAarqvGch6YYxod/n8y3iy1dSeSdlgcbZBL4T5aX
HVuj0tZSypxqkifdKbSDM3Hfx8Ce1DmRPcuDuj89M6dPqMoscgbTyY65lAn69C50A2jVF73eipXs
q2j79aN9kh0xFVA8ik2rDB3S+uKIA8GY9HqSkLCnnropS+oOcdSH61rrSE0qlvdTJHGwwUUSzzVd
hhudmv+ZmGi5iXADBfpEp6lukwmjQnz60LIFyUq2kNcaIRJrqB3eSKPxblOhhneKZXpbXExRsoYj
PqOjHM5s3B9WFRkSZoCbMAuY0v/8Lb3bw3TMhSC2pCo1C7X+xSL+A185B9oYRfuC5rkLp6/zM+/5
4yMTVgBLo7jLVYac6emYeLg4ESGHdoTSml+WqLjLVaGkcLyyvL6Pkx50Qd2mN1ZZ1Rt7giH59Xv/
sAvxzIRpTDyjz71wp+P3ZhKgq5DaUfeqZj0a+gD51ziH/39reX8fQHGdoCmT8iGLGWHF8svpKUVw
YOLXTL67Vlc+dtWQgvzaucpxd2pnXIlI1joNib/0Gk0hRBYfcI1CJgSoah43t4GwzefZeqZw8RZD
HZYCJ9VQcHVGt6r6XnkA82Jftbls8Wf0vE2D6AbLI6xaVzl16Vm95f21xjh/8WaXxMIEy71WWW3S
rcsxCtagkdQL9O+FuaJ1EnGQL7vpWWi9FiDm9xDZD2UwvUgIQXQnYyFauib4tR+Y/KIW8TQnuYAV
Zu/VsauVnWp2wIMyYh9/pdTOiKupl6sGEFmjK+nOQua/afTAuJah3/UrelKLuxz/GR2boEy5xaeC
Xz9Eg7z0DT19GeJQh/nGwnVTLGKAJeVpORNote5Qo/nbYVIAL9EbUjGeWSJvbMfTl4dqim1Wo7+X
o9ZafJaDj5Yb+0L9OFU4hoGQ6lI3jnPdJOZVzT1BH62iap+H914dO90ejS6a3lIQT7tNBd52jb1I
+E0KYT0VGpnuVT9Y+sPYh92typy0l1niiDMfFg3dLN2Tn60jryHHagBCV6hoLQ5YGA1qHxdojCUC
drTVbdQ9V1lcOSsLYvE6yshEITeeWRKaLJ3KbT1VeQymKD/qeHxTMYRy661Ny/f0XdIU9XXj183v
2XL4u9MKo8JNUgPKocoWg7PQqYarRgzYqGS5Elq7ru2gxiSeHb0gvcdarC3RxayywnZ+d02v/Tbx
hwpXFXQT8MqeNXjbIenj2ZqxQ2QPQggAXq5lSOMc0E/GdpqmKHTVpC5e4CgJ/MNykT6afYc172wY
oW56xzNH1xL4d7PovNj5DhctG8mu2SDPvKBJvkNzGww3rPr8jtutfxPRc9+u1DqfnnH+HXE1DlMP
b+jav2njBjSMMwqUMgHdUGCxdH0EO5X4nutj+HLR4q4xbNIE903M4ecmxCZG7eKG0OWoyMSt88vM
WzgV2HHEm7AZ7d+Y+003KVpQbQunDJuujoLGMaswdhmMZnwmIwzSoVMMNj5IwNYfrJ5QA7IPe9+y
OMXdroNj5Vw1Se4f8hpC1irSJshLoE+41WClBVhGVlhr6U31gGVO4bhKXeU0SSat8QIuGe/ArMiN
YoOkVwCHCsPosUzKXLlRqsGx1lPbe/klrS1esq2z2v+TeGkvnkZBK/c6UFQf28wSQ9CbpJzAC0x0
vhyHIi/GW8eIRfQNMIAXHczCMwQde2XbI1NWQ1E/SMXDh9HlbMuji3bqhg4/r2w0k5s+UOhCoRtW
mBcWZXnh5pWf/4gQQtZ4gArwy5EfKzVdCqSBVnmatDsaJECccAHzgEBBSP5jmU3z0+6wG1ipRoAb
LywtTAakWW/NAgw0CGKvvk6FCBRE0REA84GCNXzvRMXCzm9x8U3HjjgjxV89uh29QU9WAEjUfodn
dQkprI3ai17WGED1cVV0G0/YQYpHlhjjq9RWkj/kdczrUY8MwNSeBtOd9jnzhrRl9aLLWi9dKjDm
FVi7COXl4HEXwjCuWHdlCtqMbqBwgKekgO8Ocn1Q98XYSSrIZOqnPbXRTLkEEz2KDRkx7dqqh0Bf
p1jH21u9pdt2D4aqfPCHTmR75MtFfN2Z+KffVb200FqQO9qrbZ1fohbOcCeLMNV5CTCbu8Xn1mSa
ZS8KdEDSx1m2SK2b3qzgg/plAhWgbQr63sdQSIBYQ+qBtkgi76bXob1cDrnq+xe0ajsXakBkhC9Z
nuAd1sgcy13Zt9p26Icwu9ULMwndWsVAaqvmHeAJKryAHKLcTq09DlatvKD1D+Sbp/hInKeeTwYV
RQ3VIufnrnJ7KF4sIBn0f2KVpmw1XuwvZ1AyzI78pAOvp4X+Q6c0Kb6OZKCfKdl7GB4JqNqbGHv5
fQO/xVpB7kleOrVEAqEFwaSs07Fis+pjLdto+EbLdeH44RXez5DuBJSLcBVYZfAi69CQu/mCXtIV
X5jf/Bhu3CUU0vyKag1oBjPrrUPR2iQjAt0OvkFD4R4qEoHTJCx1a94oteSH5ZHeWNWwwR4njtm/
ZRtXzYprtU+rOxAiB2LcGB68GsK6i2rbKVYFrqnhDiNn/+cwVTRvaJ1dm+xPjaq50ktItWRJo2ME
AC90VVUTtjIlWaFiJrEFBrkPaSpbsx0pNzZQZsMVeDFuDx7YM+jvtjY90kqFGWnplc3TCHX9r11n
8sBeng+rXPr6zzgay98Fnt2YDIswYo5x9sp3Y1VYR17zVLhFYw0cenkQP4oiVNM18UWLP7vWwN5L
9bnPOuApCePxvdrIsAI+q4fBgD9qEFrBiqRMAjTeQPq/zrqedLYK1MKdoiRXNg2KynFltU4CiTal
kL+eelvucp9LmVtWivdDy806o04loh9I7o0fo9mUeI5adahtGiBRz2Q4fXutDU581w8pM2E4pXqN
+19zDStP+x5lmQm+IeS/AufSXmOn0PiumovwN3uGnro1OAnA9LhSs7t5k34r0h7qhDeO4LUIJUlk
4RMORZJHdcgWwXEiiYQT94U5UgJaw2+POPSkgi82fo6NverbUN/GScE1PcvZX1djkWJoHSbOE5V3
HO1NfohBBBZhRCEDg3OhULW/QVSbiVspcfiSh0OTwnWIkiu9SaYWMlWO1WM05L22Bhk2PFd1F/QE
0nkZbfNsjEGbxhC/wIm00NQwZ5DfiO1AuBWO6f8yx1H0+6TvW4B+YDaMHWLZgvxsohZcw3qfr6vO
JuhvigzaQ5mJ9AU78cm/AMOm7KIxhJ8JG2C8lLhqmnAFASettDRpngzdbw4FlJh7p1eD8qLVW91f
R3RRPeqZXTzQf1bcZ2lARzMrl2Aw4ca9xTc6xy+wFPGdaYsXs5QN3uqw9WGmDaKN6K8KcXhrosFW
N4PqCOhmueoMe/L9E/AMwMZXBCV4EpphF76CRkyhnZGc9ndeq2HvaEeFLn+wZesRpLRJg/tBsYZ7
ZyOze4vKgITtME76DrdFykp90vbsGWaI50LcJNpd4kvvJmyUnvILO3e7qhHv/WAr52gZ6kgH4NjE
6sNop3hwCOhXP0h6KNZViPFNvFPhwyQrqrme/T2TUI9dEDD9+NwT8rcrOcAt2bU1TKYtKfMae8SA
yutumHSO+X6EadLDCW12BBl8RznkmPHSiSbFO+jk+aZ9HKhF/jtTTGiHylRO7ba1ffNY2VgVrsxh
Ch6kXmpQovraSC5aLn8/qW8Ddx6QEohLE6brU5A4FjlNx3IwKB1xg9PtIT84uF2CkwMN129AiWhI
lXKb/yLgDuRSlYvSb4M6Bv1t4lWF8Zf31yrPsUebGDzTEFtqvHczf9M4lZZcB+wXALEbCF84E/fp
hTCitLqUyRD4276IG/OpAJJ7DRjefAxVvZVbWizUv/A3xmpt4q4QrxuWYr1Oe4Rc27qVbbwesL8r
KNW15YQUULZXTlJXYuP1QOoicKjNTLwp2rVCNipcI5ZscmQFuU5CzRHlc6fS/EtPqdINN5qaTNb9
qHfxsMsnrcLbPbR738UgXChrioJDxJ6lja0rm7j/g38edpR06OWHVPVEsR/TitBhClvlzlfU5rq3
nABaoZ6mL7LBa8SVYxnHW31MYv8aAEp4E2Ukjteqx00OVgLoq63VkcJ2vTZHpUXeWLmnLbonUret
+qlrgr7cc42Bm8Rjp69FoVi3BBFCbAWMgnFVV43Vu12mhpprsA/dG/hx5Tu4gZ21qf3GlKsxruo/
3JSVRzBJzZEdWuTbXEG+4uh96tPBZWr7WBX6iL9pJ38KT0w1885lYlvxaNcRl1UNR+Mgxp26q6wa
4+y6/jYoUcmdI8X+bgdVqLo1q1IZtgNGEelaptpYrwYvVryrIlaL65RWGMtVej9pAB1MmrZRoyS9
SVL0DiulNLXfQ1ByjncWNCjX60p149cCzUAOA32r+5Oi4wvfhdkzsVe0sYc6dxHtgXkuDOQyoKkg
rLmOX3KmaePImRtVk+/WXQpoP9BiWG9lmlc0pTiydDswdlwrzNiPMWJMpxAWJinuHXLCvtoptabs
rASw0nWRs/PEYaUq1/Gkavep05aGq+OMmq7auZjMbUcR5jqp2+gwGMrwS1Gxb4WiO9ApnVe1U63z
WlgDFDxBttroZrGsRuXlujX5i1UeUrzjy9L7l7jW9L+OPTkPo9Gr0T7BbJwiaYBprIZh4y+lbKe7
NMLCe9U3inHsoIDq0HWFnW/ZcwdaX6NUbW6LyjOqW60YphfDK/Pqshp76OpeNzOxQRRzH+e8+dvL
yuw23egUCharM0IRl2P9e5INkeSpaJjf9PWIVcxgjBOeJdCXnWsbnNm07tqy79d936e3SYsYGRhA
z7mnBgEYyzCL8vDCtLLglyBU/215/tS4cFUVpPxQxPj0paAeG2lp8AcecSofm4FKDaquur+hP3ns
LjyHAtKOVOjwtwSsR4iaDcZv0HNOsc65ihnrwvQdwPMz0CxaJTQVPyYQ5wKMaqgDsnVhIsHccuPk
YcPqmEexjft5pIUZlZ54eHVgvgNLi3BJ2LSi1e+4MGKISoXI0Dl8dOsRFICNckTTfIhOZEcblxov
tKUcVcvstudFtyBYLbGH+5CCuYQGql5Wajr660R2JNylCNofYT9DMnUztVB9e3G6lRHl/bn8RUEL
tSUqN98IK9fQs7K6wJU8kxutpyqOUDyFkgm+MLyvi2qeg8pQn4YhpEzFqdgeh6AfbynV93dhlI7e
XgfQUBJvFeIW/os/unjeds/orDrqWsOQ3yjxmMK6o/OdHqBBypcuCGvv0pkm+ltHqzYvytQq/0we
MNuNhkhWrNpJD9K106f5I6zL6iqQJKZWuQmSbZWUSfUdRHKL/rhpRlKZwlHqi8SIauMO6okFXLXP
sY+kKSi96LSBwJfCuX6FzA/wrCfxMsC+fgSbqbdKdDNOqn4cKstCixGrnJ+wwALd1QLujytrMOp+
1Zpd8zxNOUCG3LJSLpFBaF8N0FO8K03q5D1aAiplNQRm/Th7cfyYYOJfO7LosfvO8W1YG5Fl3XmB
bt5GYTG9prVoMNy20vJvkMTma18SNq8c5usAN7IGOxxa2hHRbqwxZDBEs/2x/EUaz/8ed2C2uJaH
Gv7hBP41nD+nuC9B+aKdywWbS0Hvv8XWA0R90yj6oDxSSsYWOspBfpLQaD32kYJTmaCgzq5Nmsdh
RuLBUO+kWTW/qiEK/36dH112mCzrWov6SWyCzPKanmoaTDfLooL3BOImobDXQIb19DMZcHOZszop
HZK2Ok3HglVVlNijjGZisJskqTsqf4UVg18MzlRrvn4wStSnI/WCNIfWddnrILo78tqMJF3T7gi0
gWs1W815/Homl5nm05kk23s6YJHBf6/xrHktYmrgzGYW3n89wrLWtRxhkUs3ssIXAE+zV7I8q1nC
Jl764cwYH5KK8wuiG4cuWRpX6A48fQqK8QaVJzV7zfb1Tl9bO7H/N6ON/5aP3w2xmKhhqo3Gxpz9
lRbyDe7UgXquQW0hIfg4xGKmUBGqUI54Cu5ibP2ZtqpXyVO5rjbTpfPNv5/cYPf1u1nWOd7ezbuH
mlfHu9qKgWC2BvWfvQZ2u9PDXdmSAtvpebZL/ItM/ES0deZT+nS9vRtxUc3RqrGurJgRTVREXrX1
63NVyE8/1ncjzP/83TORyeSQIpH2qghlqwt9b8KC9rzLuD7Tf/KhOLecvUUq20P4G1rtmL0ipNjT
EeqOVsUxm6zb6gZst6uo9RZH8Uo9i3P6dJugQwvuzNxBbCzWO9njqaBCmb1a32nkuEyfwsscc4dV
vNO/kySI19ENCPzv4/W4OmeW9OmSeTf04jugUjCaoWZnr51zxBaei4nfV2tbvir+rUiCnS4PX6/R
T/ePdwMuvgoamzM5Vlb2mvLFOc0Tun4XVvSZdfn5y3w3zOJTmKgwWilwMbYQdftwfw98ew1w6Mww
ny7/d6Mslj/yjEC2pG9eUwsjCcKsMNx+PV3nlsZi+WujLmihZ7oKqLnNhpSFOiMq3AEPrXPSqk+3
3XdPs/gAhB5jrqQyVm671tY4WAegyemZKVM/jIITNRVK1rnqYClmLt5MOeW+rk2D+qrh3XhP0xeo
2g6y/GRG03oM5t7asvFvqJBJ3JayxCVYjH9H+AOs20GnZz2q02GVOqa+rnLRuSr9cXSGFvaZH6rN
K/GktOWAgjL0uUxOzRYl9enOI7W2UOK69H7TMUopnvvOELvWZNFORY41DNdNKe2/6XyPXRVtBPUC
DQJ2KZ2srW/q4EgwtsaUXTmjN/2OUQZQ7O9l36yId5riktYDC5cW2yGr24qAzOVcF1912mQj/5Vw
gT0NhdvXy+nzQ2lud5hBY7NE4/ShrJISazof33Z0AdPdwLj9WD/7P5xvJCv3QX6LKc25k/DDGz+J
tz6gxNIobUJVEgWlNoalwWHy7kYmrqD4i+X0mQf89JN81xf2f+ydyW7cWLqtX+Ug58zLvjlATYKM
RhFySArZluwJYbkhN3tu9nz6+1HOOimFEgrU4A4ucFDIQWZWmkFyczf/v9b6zuYXdOjkJeVs7vJv
4ij26Z17Zd+i3XM46l+DO4vIzf6ZX1g7/nFSe3HRszEdan1joVtgnzfdz95DVfnEnb1/Y/84Ub+4
xNlonMomyWlustKirANCe6cwDpX2NpX9F5PqddF98+Lvz9f8f8Gc/v8Mb0lc0IvHH3xrv/3Xz6Kl
03P8lv/81x9fRf707an7+ZJs+fyf/CZbAo1ehBwI4nCQIOZZJPG/wZa6BbySnC58bBhIUTjzmv4N
ttQs4JXkdyEDWdhgeJP+Blvq+p+IcghHopPOv0bW+Md/wJr+rYv/e+5aDMecp3G3EHKB4ohUu9ef
ee0WS4AA7V2ttK1uh9ErbIv7qCr6Jvww0uNWtrEUifYhCRvSyzWjPADBkR/HAoBMA1FkhfQMMHyd
lOBIxFBe0QCTB1F1VlAg+iLYX6XU7LgPuAYOTkN4QVOJYUuO3cpzQr4z1yWnJFfkfCjiqN8R57eK
Os/6bhZmGThV8xE6j7vpuvGzqg6OL0OaFXcubdtm1Tn12K8qLOHfDbXLriaienfSRpRixnNxlfDz
yQsc+/uKUOluPRilSyiqYm/1EKpQERIKVETLzBYBWspULQ4ozz6aWvvUWaiJ7fyOV6qu+s4F1+um
4arsqnznmmF/4KK3XaJtqMHcOdI9Ul5OUDfG3cGZosQJJipp9XaO9VD8wi44Fas8ijlUN2WosdHG
QEjIUtPuaZnY16LTrG91PzR0SdzSJ2P5Hu+9cjVAE9q2VgQobHC9dZEX2QYS1U44CAWo4XU4VLWp
2MgBWcJg9PSqMLNtxrn/nsNcvKv0qaIBTxdPzRPvaJuDHZDp161VF9krMeifuoJV1a7I81+1JYYQ
pYxDcCnN7ey11VULwuoKIkNzo9W0EMemLw+Kgn63A/XAegodIFHaLqiLSPvYEwn2nNXefpeDBnpE
NNrjDDPlMNmx8TWTnrLNE5nvYp7fldt2OS+QLsWabaWBWLRF+9yaYCO80NQD4OjXHbmVMJVzzIgD
R4ZUi0W9Uodh2iGqrcAc0ydhq+aprW9V/fxxELn03bZs9vjArLvcjZWdU0kRjAYtqyqu0oM7NepK
bS1zi86JZ2hjtPAt2tnf6eaWjy5G4l3qTrk/V6N+ZSKWB6rgjJt8LilP2dTrIiKf93GkywPyDu3K
WGgyNelrR5f2yUqAVwtXQ9V6Oa2fVNl0uL+vh1JVDnbiaXQDomawVxngtW0o0fdNw9BvJ0tROYPN
cuE5DfbOqF21B7BB2tngSdPPyLe/NghyvUIjMDCu3fRQNpMF+lvQSDCRLhhKb3yPibrSJm/rFFOI
BgS+yWdvOduXrTfSWyo9wgya+pNixub9onRhpDhp0MAWuzO1EohNQ2MrdtrmezSbyl5Nov4k01nx
LSkeCvIttlZhdatSBVqmkv4Np6aPr4GfAAAKc2NTKbO29jxDgshVlfVolRqsHLWJ81VqxM6veqjr
recV5sFJpjsI5rSNi0LcFda47UflBlYCgW55uWsUKz+iVd5XbS6vsZLt2qEu7p1ZrwgMj49k6Nwn
ixxTlw0tMrkbYDAEsqiWB9Z/nXRP+cD28WT25hM4NHTfpIhu43qCI0cC372meA59U6EdXak9OqNp
f/ZIRNngiet2ujR3PVEeaajT0y9K7TgS6LFIFL4bUumfhj67SUPvY1mW2wqaKShxM3DD6Cae50+5
12zRXd3l3fQNg+UjoplPYS6Dhl7Qxm0LawV9Zd3YzRon1day5S8EmNGhVK1HulffnSVhoqiHcD1m
0ROhqTcutrWvAl/Jqpyxr9MAin+GNr3J2Dk2qM4O2ag8lELbzI1a0nOPg8YWh3wUV3asPNJOcm51
U5nWMIIf+sj1bWGirmiWanN8i4xgb1SOskHktkcvXm1ocF7jiN72Td/Apqg2ioiSRd7JdMHOqG4q
8x7ecbPNkomp0aHW/nGsLetXZdbZRnGiezQO5QqZ88HNeH7gUoA5FN4xak1lNRVjwc4YevvkAAgz
tdFeFYY3romQXbv5D9NIK3b11JSZMz64E2DuUPGy/WSX+j439aMXxc6qUtxw1VfevJOZde0QEb5q
kY+wT/4pZmVrKTqdRDP+4CX1XiQYCkdTYV9nxd+jNtnPdfTR7YudrUrSgcgZFW74wShrGcQDa0or
nZ9haLfAN+y7eBjIlfcOI18GIYy6/tgpfE90Im7AHja7MUbt4MT63aAba9UbbjMSg36lUQyzjhbh
Jm4p9JdSoV7L6pnQs0EPphWbuYZGYRvlFiiduqLHoKE+nGEkWaJfwXBRIV45h2Qxe8h4/gSAmV5A
wtlhZRT5QgRq7uNadkvM7deu0RD/JG72082a7OShitkguSL1APwFTYCkbbcaYWDfXemNK/x3cDuy
VP6YG/juJXe69ZAxbUtHcan29kOcHAanbr27DujatppnvF6x2XrDRgdKcSyneeTE0QsLqkA2ZE9d
24t7ZBi9CAgLyjrfjbt+2KHsSDa1Y991cYgwu0MzErUIPzqvpqk1q8Vez5oQhHDdr/MeTKepp9fs
/5HDgLQLUo8uo23VxYaXbR0Tt97qsHC2SlHjztbrdGNTHFhr7Th+q1Wa30HSGupalXJijm4Ayawo
SOu4BlrPUYJeNP34MbdZBvdgKtJ6red2GyJMGzuluqVSra/6dF5DqkB4M5Com2BpIVtA7KIe52ZX
frO6eA1SJ9C9MmBl8Z0q/aLWDVqcXqUElJoPY9K1VzyYW7WxfKfuAq9UO3z79XoQ6TrsomNopoGX
JZJ5mxXAp4OMu11oBzWbnqp+uiYZpA3CUb2rkgmlbWXfapqg/Q9UAgkO+LS5r7nHGrAa/Zhfrjpp
JFpz1rc1AnF4hSpygNkbg24axqDOsm8JVo9VFxKeaZZ0JepxnYxSAMfTP0JO4Nu0DYVZpcw21qA8
geVMbuyykdvcMx4RwDJzNl7k6xbxaoox5IA77U+inj7EWdjuvNooV6UTRX6mIOQETVutQyiSK5CX
ZDmnkOJCa+qvgNoZu1yoPUcrK5xASUTDh1SJYEu6A0hOT6bbfpr4t03xhbCccPadhYdHv0KIdTW0
4XVpuuERonIWuJaSfB7qfD70oDDue4f6Q1zXG/gkCo3q9ledg6mr+SkqQxJBTH/FNsz+mkCcWhM+
1jarWQ4kXcbeRgOU1ACR1Fr6ODCk0ims6a+n0VpGdeyLqT14iv2I5LdZq4DCP+Y5HzzWK7rJMWHT
FC1YBK1aPHV1KPZTXk+pbzsNygGOW4RByaAlsozNTZtSPIYcM60haxbIWXuhVyAYHV6q0s45D6As
O3uXRryPdaIoSk4vbUwRKhXRpNR3Ws1umlZLlrPamKQVyEPZjoYdGJM2SvA4Uw3LJ20nFCM4yUqE
eMMY59MGEddjNImpWysxRf8ABIySw0sE/LXq8TxEV46Y1Ds10YhayE27kZtcnUV2q4D91L42hjpe
1ZZnNKS+5hAOPo0qEkhUBXkaH7VKRVvCBAuzCFDyMGq+ERthtfcyZ2i3ddoMP8o2cnoFouKcTcd8
cJvy0ebl/gBjZiC0HGnqQyaNyaFb0c5rY4JBsU8S1TXn7UcFE/mhUBFEPFWt2w3BqGAC3s0YcfEw
o8MTnyq2tfvKJuIwVRZB5mjUsdiF4ML9WW0o+bScUhoOG9qhkT0CvGJqhvCr3YT2QajuCD0VE2Av
j+S3UywGtBR/bETVBCYHwTXhiUV3mCbkkPtOIKiapOHKnR4r2JSi3Mu5184ULPhloQC/5RLfXITt
MPvyqVuciLUNE1SbK1TPVQ8b/GjZKDvvEY/K/goZav7RSy3ryUvySGXd01zQENS4uvWiwIhX2UwV
plt15gxZ3TbnWb9NELnEV32fML6GsXJZteKi+VpMik26me0KxQcNpJm7qROV/khYvOLsiZ2wmYkK
XXQBok8TaNfQJLLaRaMclVMKpAjm7IgI5lQgFIMt5zRM1YYzIW1UkYS3W74ulaRkuxs6dICiRGSW
sKi1q0qPhILcRNbKFlddUbD447H84Gi5MPajpsfZOtJEmwW6ktrsf5kz5A8D4TXrTqwMoJay0YJf
FM6seKEXfTZhK35D8cwOoIQj/8kV2UQz1xT5sAtleFJbDSjRPDli/DBYM2QZKIjaD9dAhogad6IZ
jmVF47CyqqduOswEXRyVluVvy8dlD3uokQ6cOGRHWzOWbv9ZaVq1ChIiF4tbtQYz6Rf5xMGYpjeb
AQTnjm+iOgZ4pFnrrg8fyxy6llDT/Epk9MnbZbWRjcg5x6Lblf2Yor9MvHWSTOOuMZaDna53V+5s
qLdOraa3uip7Pxs83qusAKKuWhUWhDeE2i0EUPNLGBOnmUjGp9apwLDiIoRqx2fnd5qXPw69ndxo
ou9i1K0KCNNCtn2AczZsEYaMKqlCtjkFICeQmFRO6+1qduEPnPVaJZD16DT7KgMyAGRt6g6EQNrw
g5saJtXY6r5doxP0U3wo3r733CJDttCnH+0xIlBLtz/A75WbOtQ8v3PN46wDDM94AeROfdATaNFA
fe+ayPRj1GzJPnc69OjRoGU36E9+TXXSBDBkU28zVTGcJ4wquJzMcdX3uEJBC7vdN8U0/0qd+d86
1R/P+fz/59+loDd1qsPPQnx7WaR6/v//LlKZ2p9LhJaJrBEBMp5jyrK/i1SUrwimI9cVljpCB+IV
/qdIZf1JBIJBS5w8VowozxH6Tdm18b/+UMw/KWwBQcefTQwG8Zfef1KjOjPwOgbSRxxZCyaEEBbC
sJeq8YvG3kKgIxZce7LGItT0x1FLRhsnhGXRqJwn9K4nD02AchU3pQ3qBtV0cVeGpG35moLx9Efn
GrlU933RGOOXF8W+2991sv8quvx2Cchr/vXHUkv9u3r2+6fRmqA9QcLIktf0+qfpkVNWYdr9QLOh
lWtDCdHkWuDraDaMXeVcqMm/rlhjgiOphXx/0mE4RSyRYa+v1s+jlGaXIgqNQHSbcIvRIKbV3fv3
9E9XwcO5JNrhU9XOkTFxPDFLLDLUaML7keYJ1O/C6S+kTr1uV/2+F0OjvqnjuvfoMLy+F1ctvcjR
WZgrLU82fTWoR2+Mu11hcxoGru2tUXX9NJtounB7r1/ZXxc2UNMiDUS+cR7kXtde3wxmiX8APd92
0qbhSoJK2WiTrP33n+TSIvl7dPx1KdPCpoWB09KfLVEvBu5M+IpVz8hiLS0p/K6dmZfn+tugzL9U
I9cutKHe3BhGSb5q4mhJRwPfdTY6PKi3uAlIbk2n6KE1a3Xtms1P9hOX6CevuzTcFlViLoHggm8f
W+3yQ17cVqKmqYSZCLCQ9TXQE5GvC3Mw18DuBoScA40sGU4XYpjejEoCkbCNEfzAnpqZgJno5UWp
cQlcYGIxsUgnX8+oZH9pXRL/Z43a55tjMuRCtDf561zy09OZI5WD6yAeKx+tkANOJKrk6f2Rob0Z
GtwOaXzP/1O56pmyyGJPoLe6G6/MpO1WcaWzk/J6cyui9GMl4exFZQC2eNvI0K+pbzFcdpQfr2a1
/DB5VM05uRyRk1/Q0/zTUyZBhyhCWhVY+c/GEGdXRP8e21hcp/TDLSTZKfCHC9/FP4xUnDvkIjOS
NNAyZ+9SnROcYybPGLPCIhfWSmoSVtNUJVEdU9pd+DD+6Vk/p8qSuMJCYpxdzvRCZKZJGK8WH/Nm
MN2vWu8eGtfCy1lGF+bof74Y7ZslK34BK7wep1ZJuoBZczEOE8Uun9X2ThOLOTNVjGcKUn1pKL39
HDGUkBNtsESyJJ/n94UWIR64FwSElaE+JrH72Gju3iuHwU8N0h7mrdI+CpyRY6MHcwgtCbiZTzhI
jbAMyx8Fa8iyRfI5Vkp54dG/HU9o1Iltsy1eN9F6y79/MVUQ5Ef/yaW630WdvuInqT5y4Onq/a/p
7XjiKhQmibZl1fKWJtvLq2ihiGnN49epG5W64+z0gmwNaUzzNgoFVKn3L3eWubXMEVwPMy2vl9mA
B//6esYQqnVhRWJVqbLJ931v430pIbT/MiUcwxVOjugR6DodIUU2wBpp/ysPRKmZQNbDofzw/u/5
p4cMNmnZaqEvIHfs9c9puwLqvOT289Trmt3Qz924Gycj0i/c+KULLSPxxdssky62hpgLQUrOdiXb
hLWmyUuzw5udAU+XxRk5BRZ8hK9nY0bHjGvi1harouhjjaI+BQiKX4b9eaDAJnatjhvlymwT2JRI
xONL08U/jSbDAxtC+sAyOZ293VLLOPG2zIGpo6AzWcpEeeS0gVf1yu79N0dXnkf2aouwrAK8M0LF
uCZ/8/qRqrjri8SIE4o8Q1PvMhJoupUpvQaoOkgDlVKz633UzTG3KYY1DkXdccLDPi+5uD+I5XI/
4RAusO9DQOhbjaWknJESo3dxyyd29nXxXcZR5xw9GL2hwNgWQ/llvxVVfppgv/3SVlOn7Z0ceNtq
LISOUnPQx/RO4bCW+53EOnWKR8HCUwx1IxFGtHNYbFU8NCbJLBTwlECbrJnCJS3NY1yNnPq6hN/k
4+SQMI515AjrfrQ5nQ5yNLa56yl4H7pE/IjIU2yDAhEdTtTSmyPOr3kb8xPaNN02XmW0qzYvSjT8
xmT0vioIMQpaFYvZVpIZU+97zBlf2RAZ+fUCO9S3ue0IfEp1bqGJN41+yKhPZU5MJZbqS6xEqzgS
+hB+kByKo+wuVvpJegcVtZFMviRVoSGMHrI4xSXWx3nvUUbxtFGJ/VhKd3KJYItkd+WUYfvNxPt1
W+WZuEP777RgGvKyDxLJsYn6iAlJPM20+T710jraqgkOGJ8AvvRr3+b5DymVqqdUh8UEorGT5H4/
hN5tOjshONlEY/XvStpBHV+b2OtUg90rLYMCgINECjsQoxGLwKThFe/t0BBfejA+8jAXbKJifyJX
VWIWqVX5qA5mTW85ypQv0Gfc2cELk2Q2GiLPUnjAsVnvwyEqFHPlhIp5G3micPZ1LqOlDcI2K+iq
MbGDxA2z7UwTjYQcGsfVytCM6Fud5g0eAjOkilemsAPWXpSJ6hD31fTZtHC0b8LazHtUWaG5i+ju
hIQ5lDlJKlo5AE6Raa6hjDIqDQ28S0ANxYNuPMWyELmvaJN7Q/nfA9ntjPjuUxWjN8sroOxADjoG
s5UzVJSBEmTrtETnWZEw4xPPjRounBUZI84Z5EO0VE3onbTVnVJCBaJ7YsvrpjE9rFbMBsjJjXlU
TwM1l2aVG0szsjK1OfOQH0bwtegCdUGlRa16n7qjLdeuXija1hszUgmIYSmVwj0Uvd0o4iphqRJX
nGgKe4e4Icl8UpizfDsmLtUfRU2esMm08YdyJKqAyhkOFbYImXuMtSYbuCMMjBgoCowITP115jfR
XGAQnYZQodbbxD+tCSv8Ko2b0VvTq/KWADKrUfGmJBr4ccuccXF7PaRL5gc7DFJ4m5bv6a3aAaae
yRuzi4JcNDtylz9SM/XF+5zw6LoaPTIfHBkCQTXkY7qz3VYHOt+483WiLL0wAG1WHPQE3UmKlV5z
w1mu9NaVU2NcSkroJaua4l+G9TDKru28wBrQFhGxpmGVVfScC2OgXgs0GVFfXEzUm0bhKqtctPM3
zZuth2zSzGE9xn12JSICEoO+qJI0wLFUfaEtN3hfUtyDzQPYSHqeGO/T73XmanwF2JF18t7NgjgT
WVrG3pVORasIowSuMLvhAC2z3PgKuT3TNnU1s9bQg6yVILTV5Hvseni38ylWdzqnjmJdJZSsuJ0U
NxZPifSzRiY0HNgF4HKOKakAF+eDnnwOJRMpAugODb+yRX0EoWU+Zl6X/CpbO3T9oekwxGKpIBg7
BuH9iHgBKd+Q61Xsk2DLLEH5vInXHQXpZJWGi5IQjl/e0q5IrVPU4dL1yaNNLd+mokzBbEhKw++n
KM4OGK7r6b61tVSHL5i3tbnV9bhAZKa0sdQ20GBVSekyo8I24IG/UWZHi3ySmsScfoblE7npjk0/
m9h1LTqJ+W0lHaNr259Ogi/rC8JDi1Q9DdtfPDEWJV9Yx16+ux37SL9SCM35OkSJRlRKaBVJ4FhY
CPcxwXEFM042TutCkMZR+RI8mDL60sgHKtYcRIbIpA05qWn9e2/4vxW/P9j0v9htvK34CSmevrXi
VdFv+U9+F/3wm6t/snkF3UTRgPR5l9rV76ofxaU/CUAiaH1JjCfLzfufqp/5J6o0/kvkZ/C9dMpx
fyvTNO1Pk0Aa/jEVRI4iKEb/XY78q5LWnP39y8raWdWPS9gqG3qVY+hSbVDNZef0YrNpiZQgmajt
sbgORJGWdspRdPrBRDn8qOvUuaIhtjQ7ChzoKkQhRl3uD51tHjCoX8ptO0u2W34N0fkm8l7VtHnw
51UjbaTEH4dzejuQFImbxdhrxEJ9JlpTJySjkDtE6osugMYxuoQWsRGRAULzdspcfDUSJD9t4+ZB
nbvNx9HI5LanhHJlD4b6geiN8brovcdRkCLz4pX/9VRfPcXXh8Pfv9uDdeQiIoTWfR6iNSZkfNB8
S27VainjqduiaBM/01gncLmldyXxrnQk3Hbf6r13W7hatAn1NNsOlTUcuiaS37u8bz6DNTta4z7X
tJ/v/8JncfTfO+DnX4iUkS2JobNlJYH+9Xvuy8w0R5JabnMtU09mXvW/RFjQN5C2tabEbB1U3LGr
Wa1Tn8QQJWDpovlPnYsmYRYAdahvzNwc7goUgUenmMtt6gljNSgDbRU1LzaEUnFawRF7U7dddI0+
kSbs4NqBNWK9e/92nskaL2+HgzhH8UVLCdke4TrfzsthKzpggKlSyRvO3rTLe1XiWSXS0Ny4bh4G
EekSFMni+QTsmoYkDbWnWmntG8Ry2LFFP1Vkc1KYdLIqCSJ6UkerTduUzX8n/XqulO+4aIGf5zZ7
mSFTtspoFbcz29uftDV1ol66wvlYWfcG21e0wO51XYt2O89mrq7qVmqtH84Giwr7pgOHRPpK5G9m
D7azMA7wLh8VMoYeo1GU360pyaHjGgpH6KaKi6/ALudA09ufvK9aoymmGggEWDCPBMLqBYw/gXyy
HQc4CRxk9pnQ5IXx8voMiszJhjNHGZwsKQ673jncUU2tuokaUd7P2oSEc9bsDQkX5oXq9Pns8+Yy
ZyUF08hbyy3j8p5MmGqrJHO8zWbpxeg30ffBbfhQafFXRiA6KgIHPhehWnz0jO5jzsN7f0gZZ9+w
Q2sGO4BJ4w46g0oZ5fWQYnHE1Twh+Zpz5HWdYY/HcracwHZL97rTNJAFjie3dPsR6vWD9mvySuUa
BVh2SOU8rwrYB3uz9myfExHPLBn6QExOe5MlbdH4Sm38GIlN3ermsMujgW+FTdJBy1NtZ5sYTCNa
l9aqkPMuIzfiIVZJH4hGlKXSxWTsxEkJcLVRb71s0E78la+o69efyYJ1L5yXzyovvH3aErgk0EzD
UICecHZcHifbCNt4DE+VQTlpmj8kPIeGzfXMgUsgA7Cr3kfktUGIfF/ntv/+qzhLc12uz3ugokV/
hJYXdvfXr6LSRWu3ZmqeyFqp91aIdKZwhr29nKXgMma7QQ3FvVCKHsmP7aKDWSqbBtpE/rn0wRdm
12k6Df9Rcfyvn7V4wnDJEK5wHhsoWkvvjGY0TqU2PaDO046WiM3fO6nv439HP8t/WEte10X+uggL
MRUZKjRsGF7f+xKhQGTFbJwiQcyNzWlhtEt51cn2wsf3uoS6XMiiJoKo09HZlVBte30hXU3cBiFg
eaJOjOqoLONmVaPK4NAwjZ/zUr+UNLn8gS/mbC7IRK3CaqZK6FHUO6s4ybjuuww18ykykfn0083Y
aMQK2D96kQZSIDtw7fzSyrx8tWcXtcCBL1slXaUWftYBoBaQArnpq9MIs2iY5X08uf4su20+kjuQ
kCbkOeuuNgI1iX/p+iV/z9t7xgugE3lOt4ji03nmu7Bzs4nNYTwNOIo4W9nTXSpI2HHQZNw0rf7E
T9L3pttdBGadzeAgSZbkbnq5JihV1zlnU5lF11RdasgbhDXzUSXDh0DRcj/QnU44Wkz5KiNmf12F
ZclhPw8fTGwBGwtFza7ukAWwHJW3SVjr2wsf97I0v3gjTC06o3pZtNnYYqw4m2fTXvBlsyO+AfU0
3cEKs/bEaREXlTfh/Yw43x4zTrFhSvxO5eFlGJGEj8MPN+0jjoeF2HVsWjYcd0rmI2cIcpVxVFs2
y0NVXYLWnBkXLRIW6YI9c0IAb9HOPPtMFB0ekYI4+6Yoe78xCqJjumvN+uAZU4BqeRPBfQQIjrJm
3r3/pM7GjqvS/IN0iMiaPTrInLNZECxqQcuhnW6mol257WTv9IZZPxuUkdwDcFxljfHCq8cL0+/Z
DPR8XYQg5CwsdGc+1dcTg5YlQIAJSLtZIFBB05TNGqQ7VjtACZv3b/FszaX07LHBYDKgLmtoi8vm
1TYO+SQpF8JOb6dMVY5UY66LWVHWDGwYTJRo48m8pCU4559zxHj2ERLHyvICKe9s/OUcucQUyvmk
Oh4Svrx06dQ0lAdQ7Wk7J5vzddRH+ZVRd87V1NjfQ1VGm9IptL06S4q3g9Jvwjxxt0Q9ieRC8f95
fv/78wDBYONsxHbMMoMowDyvy1tjTABQmk2nvGg/lRpi2aiTxM7gH7ruesPydVSGK7VT48dETMN1
GInmKLqOZEyRDQcnE+V6xpcZiKGy1y4BZL5NpwotbNHEX8y+Sa90kiPdRBApJOzqmOvJ/EGmZr1q
R/Oxc2dtkxrduDeITbk0G7+elH7fHFm4yB5MHj7Kh9fvWzS0VtSon08ZdVHfM0R3MIYhXVfzOBNO
H5vKJsu1Zp+4Tx1VLZMqt+/Rh71jEH3Sp7Ax/Difu+/vj8LXHxq/ajn/0o5mGNIIeQM1May6T7tw
0k5Jmxo/LLcrdnFRo8LPmwIqlzJ+cckF2mihemmn8+Z5cOVlWXR1+lsmGNrXz0N1RrOkF6ydBNmE
G0nV3B+pgl9Y6V9/0Mv9YfCFOcZYR0CqP+98X5zxQySCg1a78qQbar+VhvVQN7WDOtFWLoze19/z
7ystD9M2UKjCRVzu98WVKPSSIGGU8mS1SfSIL6VbW9QHdcgHqwGLtID2dsnNerZbXC6KSw/kEJQK
bHz0hF9fFEoDoaKl1Z2I+ik3NpFAt3ZdNCssaC32FRxd8TQNnzsCqddq05MaGc+cMOBbBAY5LDsB
BD5IE6f58v6wOkfX//XDlm8YARcN2LOnMQ9jQXBo2J2AebABEbr2VehmdwhDsj3LqQoPYUpZnTUN
wLlaFXuWloTSATkyBcWKmFPYJsO2soUOp+/h0D6VkfvTLJTUhyvRX5iLzWUr9GrmWfZIPEMPmyTD
5FwApheepeFqkCepDzQAarISifFRo61T9xtXVvWejzTfwro0N55L56DvXYq8g45zBhOM6/NnNgSS
zvF1aDTRkVNW+2QRHLm1PBEe0IiVP3V6DXvw14ZPq0YcCJaa1r2JDjKtLO86JvhgbSKmPaL9/ooA
pv7MxCBN7LWaczQIId558yCPuF28U99W7iZOZuxtmoXGsjbrgIw82xddHl/YlJ+lQT+PMaYH1qtl
bmaInX2oLv6F3O7j+mSEhHB6Uxnuwqk29xZdrb0tSuu6IR1s1w/drVXO80NI8+1LOPWPqSvzDTNv
u6aujQ/LkpM/eel0nLCH7QFNFU/vj7rX2/rfvxT8Br8SyRfryDIZvPgEkw6z9Rwr1SmbTKwDU1bh
l9SJCASbErR4gtbvX+/tJ89unix1Hg47e5qsZ9drM8uOrLA6ccxQH7sJ/gnWL18SYRUAbLKvlmCs
C9PM2wkNvSzzNDnXCEBg/Ly+Zu64FGuwDpzKkaaA1AV8qJZwOj5nNXj/9v7hcS7yJDYo3jIA3lT2
FGQHyOPqk5u7JdKWJDoSFDaA3kmLfdaF6X98PYISDGKnoEU5iDvPVkgnt+OYPUh5chtP+ThUBCkj
HJlWk1r1RNom1QVVw5u1j/24s6CSENBRnn7OsH8xXJqmbaXoBVWPQdq7WZMVcVZxv7FxUq0qe/E3
Vnl5JdX+EpryWRD0ar5ZqgzAZe3nIyGnlddvcbQ7wiltblV4yvBlrMX4VGnV/Bn33lGvidylbKtu
UqHqR6UW1ia1Kusqi+WwrjSlWymFjniL+tRDluzmUpCem2LrMpWBMDaxtfmTAyK6YLgTd+s2cleY
huLXZicfuqyPHjr61hkgAp+vWSwZF4VYURgcdtnQdodyvgQ9eDNol9t1qPcvmw3kUWe3S+Qe/HXo
Qid6SM3KxciyyZlB2eNm0+79Qfvmmzy71NkOPiQ0Zw415gC3gkOtZM1jVQAjQgP/0Mb1o0568IVh
+1z7OHuZHFQ43lNJQNCmnk0DZq8lpT252YnRqu5HE6IYfHYPD0pJ65m4W8MnNrhY00q+reXcB8wS
5VHNy9iXMqcTl7sshYo7q1dmNq2VvCLcT2nlhlBTsalQrp/KRshDbdA5nSxMBbPS/lxOFmu7V/DT
jnKuShxWc3IASB2QkF3ukTRcutGz8yA3tkgjWQCY8Cijv61iKFNVlm6XnlBdrFsmxGttGsnFnFW5
KXKiIPEU3Me9QUBQl3l4tMbP77/cNzPSszaTBhE/g8XovKSAh4byfCrT06iAECek3jZ/5oM5bNiv
t5+mAY/T+xc8Kwf+vmXUijRm0BGSsXA23aoFPaAkjrOTIWp77/bhxuCwa5UszMWgyV2klOYRV0oU
VCYxkCRVzghgxkuVsbcbPe6ceAcaaRAWOJafLW2d9ByqJVF2kqQNbzvPi7ep6fxf9s4kSW5j27Zz
+X3IAEfdBRB1ZmRdkB1YMkmiBhw1HLN5Y/kT+ytI2XtiXploan6z17u6UmZEonA/fs7ea6Mx9uKY
pIH+m4jjdA+M0dtAsowjtmUa6hO3CZbU3RR33lua/+52/OdrzSCPUyzzKposnvfh4oy9qHu4nfW9
kdnei0tGMYBqJ7tAN427f74RH8ZjP24EDfmLnprd1mPB/nXF9D2ddhZHhnvZCwyvXoptTTFoCRK7
T8zNRADUcTStemt4vGHYtsQWY8F4VARxHmsDFLBtaUh9vDoHQGwkpAiVTcyVEzTihm5FbUO9F474
pPZxfMGu/vMfcCl4f10kUCGy3VwoGFCY7Q/f3zK0WFopLUfLQ2iFSTkj5HX1frMWfWDq/LhMOFc4
2hMAzJLkfOj5sRrYnpin5n7Skm/Z5O7nzHtpWlOF5JAk+/EixmnSLL4zNUgHWjwaOxhg6onMASiA
uvidPPPvXiA0YDCJLYYMiNQv1+Uvm2y8MhXL/Lq512pO3VVR+ptCifyYSeeREnC9rtVNn/faCV3H
o6jmcT/97izyobinj8Njig6aQoZnFGHlr18h0YxRoHCY7wxaBxtE8mMEmP076q18U7l9t0t018OY
j7+ItISgqqbfNM8vp7C/3Hu+AIAWMFMWbX3ihswP18Aky4GBnt7dy2FyQrleUr37/LnOdVKAJGq4
nGSD3CHvczWNKfxXD97PD/ex+ONq1anfP5TvejnYuePInqSE7KvQlHVFP7x6/OcPsf/jGl/K38s1
5o9EA+19eO4cu5tWOTvjPd1Vb2dac7JdGUwH3A4kvwpxKcWU05wMkTTbIUuRpWfzjF80jR8duRb3
ReOtbw4w5XPt5cuOCIL4Ffhu8ikBLb6zDDPdinQZtxDbRigHg70F5b5uswod46VnA74Bz2RVJzdx
PNM6Haf+tKRusXON9HVy0EWZi4vlQ6WgmAvVc8yctY3KlX9aV+iv6dKCP0/c/HFakM7ovQCEInos
x+1EHErafEaP06jTpLJ+NyHAvkq2/3wNxYfShfcWT5PJWRkkGW4n9/IY/eVVqSaj6M3FXO9bP3s3
lTeHQCb0IxDozCYDZBWXY72H7gxt4S5OlPycpD15nrSMu7LIvkhEPNeT7OSdlw7xJknTfqvBuw6m
3HNOsh69yK6a+YawED/0J7uObBHjoxsbJa7NKRZR3yXlHs2T/ps/7fKA//ICeLhTHIp7zpD0mT4+
HWalubhyU/2e48MAL2DR7uosjW///QVkyoJZymB8y7nlwwV0Mn32l7gz7scSq/qSbRLlbjDRhk7a
bT1jeEg9Z0+6zQ4azq6Y62Cq61uj2tXJc9LfgPRGpaWuvdkIRr/eJMO+7IbHIpsDb85C5ZJahdpd
mvOzzY7/m/3hb+4+OVnYNJDoslyR2Pjr3Z8xC62OP3j3o9tUEZk3Sdh5+Fzh5C/lYTVxxSKUBbRn
TI2dBoJJYYBqrLlGeGnh2qW5MykozjKf1xDSz3FNvffJd+XOHm3/CEaguZt0ZgyeppdfC79Lt+xC
uLrFlEQATJh0CjHvm9wvf7N3f+wg8GBf6jWOkTb9FUE//9c/jWhhxK6pod0vRDVuMbwMTIeT23Kd
ltt1neR1p6X+c++oITLnEWmsq+zz3E7QpEmRTDIr27a6ri4RJyIxA5aUnAHS4kS4/svonx+iDzUN
39XR0du7l0ENvcOPseVEibj97I/ivtE0g15z4x86CQH9Yvz+zVHlbz+KlqHHKIgS6iMgN1HzWibI
PO5Flcecv9py57e9syl4vO7/+a/6WD/+/LP4uwTna8rnjwYGopaMeR2keW/m67iHjkCemiLzPTX1
E0dgkl2b7ACAKsGv5j8PvhJ7X4/baMiSNRIGb4eeN/+umv/xnbDIeTRmkYmxLvz6WFgNBjB77cz7
LJ2/U0vLWuwmJ74rzdn9zV39cHD4+VEXShoDfSqjj12TwtZT10aGcL8Y1RMcbkxHONAJdSEiw22S
6TdRn3/zxLMCgQJDSuAy3vk4Lk+shieeqL97fzSbL47m+6GB9BEEsjURsoTw4XWZBUgtAtv3EMW1
r549eWuQ1csKaoMjx61UycZCzfWikcV4WLNMHgz6n0zeGshG//x4/OfOQ/uDwRJN0Muc+mP7k0Sx
ipbimj+shP1G2irmd9OQ5h6ZkMm8DUs5Ak77N1XRx9KQm8Iuh2CMluvF5PtjRfzLfjcB1PKNqWof
+lE4h7xh+lTVjtwqIu1uOngWL/W4mG8sy5LoM7+7Was03ViI337erv9VcP4fpJRM39kH/8G33fTN
1PxVw/nfP/RTxymMPzi0YB1hnTJpCF4sVn8SBnUs2hyOQXgw0Gbl5Ln6kzBomX8I4sBNegYMQxCN
UHT/ad7GDH7p76GsIjiZHhhqow+qzX9Ucf7cPv6nukD3hf8bgR9+cB5fLOQftn2CufJqdYo6FHrL
+CWX61FDV3hoO5bVmAjNqEHFhygAv3GjbyfRl8+uLb+S2vV5UuZRjMNbrtf+xibrYiOVHFgTJjOA
VqcF8MvMu2ViEM+he4qIWHtLsmXeXoDMaGFU5C3EHmntfJPkw8opIn6e3SliXSc/oa/uNMPM9qmn
tHBuRahkQjxdYtyIcbmtdJWF09TMoNWMa6/LxEMHNcIzjvjtkiOb4tOSDd9ELjmpZfN4roVa6f1N
5IWNPWh9wy74F2QNOClkWH/ep057JgrianGLV9RNR2uqklNiIfEYqvFAylmymfziityfMaQDyXAG
1Uedl2N0gSfs2Y/Oa9+KQ6yVJ9dtrjyVnTDiW9dZZt+NCmYga1Wgw8qikY94oi3ym1xT5WYyx3jT
EWBaaaaGpmPB1aP2+USUEqV7vYM8svGKfudiXgxF24NUZCNfhPM89DqwHB+hdj8GuStDGFvofkzz
IUmWM9g7wLvNve6rTTvKfQZdqFu7Q0Y2Qi3Ng6cnVxBmNlA8rmbiE2GLBHHVJyGg15An4bEsYv7L
1n3C71SHWWw+K9dvsO3rzJ0cnBVV9yQWgfgj1vbDKuprZVnlJoctp/VdtolNvsycvBfdEpJxv5Nq
cKOiTsUhbaUX5f16qNP4oWI4TpLFihxrJUMuZaXvzTGwrW4DpWLjklYRqrGM2GEP2pjsRY3UxAZx
UXrbrGDw5bbQrq0iixL4MLJNTrMkZ1jLoaRr9AhBxjavhiHdsMBdgg6jDTt0iaJ3v8EWw2Ep483K
JDfgqA+2kTTKOB/fJ8u4yn0aJUYPsqoQbijpkFktAZB40HY6IWUkDaf7vIWOpZvqjdiXz/5MDeC1
PSnZ9dVaVlBLitvKGW9ag4Krnx7jCryXVUbEcG9Qaq6BILO9z40dJmZ2sFwuEQ7YL+3FiuIV1tap
MXzpiJfJH8KRm48XJY6+j43hfpnEgYnqldksB0cr5mBShhYUIzgR8qkw7Wv2c1y7Z30t28gbnXuD
9g3+7OaK7kWyqbt2XyymDJFGku5IxZyJmk7H6EeIKwlRE9VGWskDfqgtE7iNq+KXWeF6KcTwpc1U
INf03RJkPdY1lLrEitRkva+u+9b1wykR6bsLWTBE//ooOgL0Rid7sLv4sLjGlWmrK5MDQ6Fa2m6j
GyrVRrOd7XLHuAETSBTkcudrNh0n1AtNuTylbX6XtGKTNeZDK5I7Ovn3Wc3T4nfIGaE6+U79KHKT
lLLC2Hql2jn4mEOr9F9gx0Vjap6tPn5bUafSJ2jvOB1EMh6uByn3ZJhagZ77IZjHvZGD6WSiuY9l
89UdykPufRVUmhxqm4fZ0I49wUNIgAki67qR+WbNIlGMIC6RHjIC6AjXrKx3zwUe5FouevPlGenC
KcYx3l9MKHbHMyXge/EPRViM7kb1Y0hs0SceUeCehThXrlVtsLDgZ2HBaTXtaDiYtExR3rS5UR+c
zt4SFfqIv+ZJzNXNZOAW7JZ+VxAgQxzOUEWEs9q72TexIsr0ydPmyMkyqFf+S5abkSea6wlFOq6P
bF+dZqhnEBbrp9R7qrxlxXnVbBHQqkibzbspA8mVrNO1Hk9BtYjnout2A1M64gbfG9WFg0VD0Geq
uc16P99zuCCBCZnGkGiBvWRnHaQZD31N1FWGjdBxryvQ1ITP2LT2weJz5oo4UTzZLvFpiJpJhsl5
S/DcBCoesBb25sEex0+Za99bJYmxotoTT3jLSPxlJOKMuBe7C+MExFnVsaxV1jlVZk6vaPraN6bc
mQQBBZx77sZl+lw1ibOboaZx/7ynbq7vfDnTZYkbPDt29TanqNOtqrtrWh2uKGRCYbPkump6mWHR
Bb2VNAHAN5yumv9ltpnBU2gdZ72+ZSkg1EWbX5wCV+G0pM+9VX8h2v3Kr9t3ZYnbpCpfWc4PUHIP
5YSMqBxJGjLGZ70DbDn2OmldHd3Umrc543LnSiBmI3KKvQPj8sVN0ZpTE+pqOTpgzTRUC2xgkxGs
CNpkOVwr4b2X01JHjJRx+nXmc01AEDmK5QCFUN4ss8XOVJJWlfjfZ7wdWyWqkVWeHDr6qskmd53p
qmmTz8usA1wtj0jTdxxw0Ji3NI8T331fl+kEavcmQ/kWrLVGuthEmJzPykAXqH6pjbzdOkl2m5nq
udK1b5OBD8Ofh4OFWAZBGodvxyWJyb2b3eLaaobbqmzfiCm7F6vhBp43nemJhAM6n2jol5NHDyHw
CnffzMxt2c77TbX4+8F1NumILn/ODCyPpvjq5uKW2/nEwtWh5JX7gqSkcIo9wibleI8R8RKvpK+8
7iwZyoHdNy7flsR4ADbYhIM2nQZfntk6iqCU5E6pWN90GMWrgbFmK5ptpqm7EnwjcC6v3VpNcUtP
6lhJ7y5rCtT262gE/kTCEArkDM1z8qVfvBInp3ZjWsV7L7xjCi4WR/9KLJEEOVz7mCUwXL3Mlp2H
w0pPrp3VpoHrHMiMKaesXg3GjGzu5Z4MGlzrfiE368XgaEzn6lJ2DeOVKMunsum/a765JwsFYltt
fq9IHNY67zQhXTlUsuLdmvWdZU1TZCbGJbZyNK4z+cnBdsv0PwQsFqliOgy2fi4Gf5fCdcU2AOEX
kijLQ7+dQdYR6OSGqT8c7ISJPVKzz4ipv4BaJccqGT3Ix/oNhtmdL9dPTcx9cgwAkqQfB3LOuSXF
W08E1MlUy4lgSphZ/nRvCow7Q06nUXqC577nca7Nq6yvLLhe0gz8EW700lTTrgZuEvrEo5vmWnLI
nq9LMso3k2NPdDN7/MtOH1oT/hJ0jk+2V5GdVL+3k2OEnZ9dtwkUPKOah7Absr1j1vPWwGIb5TYx
pJl+Jew4x9oM4C2eLHLXl6zF39SQZQkPLCKAPd92FqJgcJ4strZ11VYEUameVSM3jmoCCZLGycu8
tOOWPCxzZ9qDiFqBYbAa9GSb2oRf2Qnpjw35DwUiIP5uL+zr5lyTB2VIfKQde8G2V8OZde40mRMx
UwkeXpERYla/uSW3K9MsPYDWp4FBpN5Cwz7qeB+0YdC2VUEWWZEv9qbtyxtHmdamtL2nQah7Z8w+
zau6Jlkcb23+5o7ugItw4NvYxUTAbVsE9tCbkfIzIttbSSkQQy7UsbpusF5/k+bobFgXIXoW6mZm
x7VaEpqt9rqVMSm103yjCTOP5ta8GxYWZoOA9hkYwGCZw8lbBmTTmvZQzctOLcOpEmS2N6SkxqP5
VeKuOLnL/LBK76m3vE2ned/n1fJDZyEkspRbouW3KQnN0Uo3dmv4mJQngIxlxRaOD8IM57pYwqlx
ywjeLouOmj8pQllHy42D1J+viO69BIiz4g8Sn4VDuFlexvezmkqK5LxnyczfigWprtEPGKi9OeJE
f2Y+4zNqyAErpv0KcaDeY2tj/27HO56+lDxC8ZX42Kc4BmyuRsILzY1kmhtaan1EQYEeomwfSciW
jHDMUy/Uq+aCjtPMi991UY8i7q4wkjxWsXMDBPweqOCJZ7jits6PCAHbMDfsL70/XQ96PoeJhtIS
zAN5ficrNQ+JY4FIpfcRaq59ac23kdWMtxPO+qCrtG+iaa8rslKpB0pFU9u/SeyhIud7Os11U4Ri
5YFUQCT1cbUjrbQHUuvjva35t0L6h6FPvsfkt+7IfNuU7Co5nNwgJlodH/r8UnhJTjZR9XnUio3d
+QeNgNYr3UPDVQ3FSIy0c7b8vNxw9QLWom1S5NeytfeUXRtTpq+Nu7Dq6HI86GU17Mm8QEqiQXtu
LyGzxIjah9RmufabDAr+OFCNs6weVQqgfIjL+Wh29XG1lyes7Cdl0tRtM/9tGilc+5LwMeUDtHPt
oxy1iijdXttmo1ZSptDNsjNSnQbkRiEw2uNi6sWWYUMW6bN67UtAg4ilblMLxqPq882ldR6SJ/Ji
DtWVaLJnr61PWeyZm5g8yY10ijdT8jZajUv6CqOcpfNnfqqjDJzsoCOyeptrjoy0HFxr25W305r1
6ILiOjTmNrvr0vwLRMb1ZI0o3IGVhFPLkriYGmD6hAjJfIzDmAjTjZvoZzOtbtPUfhtscMmA58+D
BvO07ZqtRhR3c/nE2b5zXbTwq3e2qGKDfOCXWDwWGrBar3lFTwwsCpkdySUmScC2X1M9q88Oaruq
yp54Xd/p996k2eV80VWCqrz76kuMwtqaPjj1u7o41EwEaziGtxa1NSdYMKdqKYh61cpqW5Bw+Tk1
GvTDqUw3jgECGrOcCZdXlleo0t6MVFLDGfwUIcA6+PQUb1eCyGNI12AlM8YpSj1ylMYBwt+0Rm4A
Q82AHl4pT3vN07uKQhDD+MmuDab3Wf24EnPMMQQHfecGJtAIQxDamU1fPYTOKieshhLEPMQWiAgY
wtUgAyNOrH06FfeOeePXeRu29G8C4UJlVf1BSnW0GkLg9eWiOLG3WdyvUZ86J1/XZn5991onKV0T
tICBNTrYGOH9s6Nbd4NOy7KND0Ja25pD7lqZB6ceh8Dy2pdlsrMwbtdn/OpUMeo6ZvWOCWBselDt
sWsS3mOHje/u/Lo6kNN8Vxcxeu4hO69Nc8p6/RqsEkZVOtFO/dQ33WOFw9AvmmdjNvZ9StajbfRE
iFkb8HGPtBFgjPv9rUuILpXJJcBYMFYtxae4gVEy9mvHYXd8zfNz1bdPXWXrEdOyYi8c9bVbLeYh
HE0tKrB4vhzjL/x4OZJiYKcG9kWHvFj012XH4Ec3a/CU+RysvU88Ju9xYELiHbAnafG7KV4AnWym
tb1DQZXupqR8PWGdvG5kdT1NCOeXksP1FN+kHaAB24uPNZ/TVcoMbSf91rvtldSBpuvVTpOcpnW7
vXLHKrRcYOZORr7BW4uyUr5BQwyXoSCVEBH+IKlJ9FwPxx59cWbEh2o49x3DEztu7pdxxJSXVRUG
1PRBma520udxiAY8Ltt2mqj1Xf2sXOuxKbwnEx1HUPEfAJ7FBlAAaW1AbZrNV5t5S4Dh9dwxu1/F
OO/GTu51xzjLno52PO2drn/MUhTitXrD1v/mtq57KJbvebkccjoJVY0nVo7r2V5dBo3aV4Nv9GKR
1s1c5BXSdrMfh+JrE/NXeJOazkohFcUFHgonnSO3tb1gyHKxKX095Y7HxtYtKtSVKd263As0po7h
3IzazqDPh0CK797wovhgZr53RHdzySh0LDHEuA+b/HoiafZo925+cgbzEp5NG2AWRUFQubaG/Wg/
/Gim/m9vGToAU5Z/6CuP81s2/LWv/OMH/gSCen8wDIYnxggAdfhlIvizpWw5f2DNQ9KMhADVCJ3l
/24pm9AE+BFmo6buOpig6fP+2VIWHjgBi19HCYPMgTypf9VS/iDPdJExWDYtah7BH4Kdj4INVbgj
x2chI2Pu0dwlU+OP4cTkmTAQHes3koau0eQawqDAbN2NDsJLTeotXeK4041wWhLAMnVSNOoSFxIz
oGV3PIoGXHJIA7fFUesvUGqq7OLzAPxOwEWXG0l8PRZO0Uair/t6zyct7wx5WSu0WNdA/hajYUbl
MC3HRk9XToKTZ9yRCp7cEw4iKfRoUHMstJitBN44sumW9DHIuZcGGAG9KQoaFhNnEcNt68PgZIsW
GLLTr7UYRsK+7sv0Cj+ixeptCWx71mJlt5VwybpB7O6mYZz3HCGotzxa33WMtrtU2Y2+Dmecu955
aXTtWviJQyeCXJH8Lo9V9ikBqc00i6Tlaa+5pljojGa3Keb4Z8wbeh3aK/+zHmLLplKoLHW/xotz
iyFPMx9iJ07GrxBONHtTJnXpHtN61uyjB9on2ZYOVmKafzTFW8SsDPbc2GItSVUnz4mm0MExWROC
o0+Da3Wc0pXFNqmakMOUv69XgmR2Bc219K7GobEEemIOe2llQ3w7dC2E/hmnNs1BTi373GzkaWnb
2qIlogD6E+QjvgNHs+FN+/ltaQpHhhVXmbI8cx7AV5ZXoFwmlNrLqvh/p46oUumZ9TZdF/meFpcV
v2ZO8koGD/rbuGvpFil5tmnHWk7tRmvFZQzMARkD4XJx2ZUvblHGYJ1R24d5wvEhQdcEMDpnR4oz
q6Rg141sgzbzZih9B5PAvDpTBEwGxL7vzs0ULEWf+bu8Wbrf0AmMX0eJl1fHsUF7oITwhY4k9oPY
ygJmxiOCxEom5AQlWobrW49rwOvscHNQeM40B+AKOdmaFk2fpdd9OGwwjOzZlCfSsd076XIUWj2Z
Xse1UT+py5UTKl1+MxS2fh3A//ldmVIxn6IIwjDwYQBNKrNelMUYJXqr0ZnOzbi4jbPe87jTebFA
eHLYFbNFL5lOi/4zaVX6cjKlKCj5mWJE8MBqK/B7a+0YEzDGdgYn+e4vNnQeza/3tDmsB5EWZRXk
zAi60M3z5gT71onqtP7u5N41w+7m3PAibuu0QsYLwKeIEuS333xl53fYOofPIMKcNhBTjXWVdCfT
DfvUiJ8rW9O+qSRu7lrLK89UHQ2Y89aU1DE9v4L6JU34YnGc7MaqmEje0UpKyr8s67c/B22/EEAu
0sW/zN9+3HJEE1xPgfYG7dKvlzE3FpdMD8GBscjs+6bqptexdZ6KNBN7RaL9wdaTIqy7lBmO0+Vb
rRhcRg0j1RsEuINDd/YpNlISOcqJTJdUS7duOxRbpYnpN7f8b76qgxZJYJrivoOM/PWr+lMN40yr
xwgx7fiScjc2M/PCbTPqgtLUabc6exM3XszN7y7T37wZP/xu8CWMC8Tmw2XyUdx41OA8bYvtHOqi
8+jUdz7GFCUfPW0yzmYlhi05ItVWEdy1GRtst6vfbCtsNRu98L9xwtGuLLqdHHo8cVwKq/iNJ+KD
zvbyTuBpQQGDSIu5Li6DX6+Ql9dL1TjpyKgqZzvpyj4aE9zJFMfsHQQF5GHvLTCoVjWSWO3Elx6T
ieKIkaOf9PN+yhzrFb5iHxSt0M5drPUbw5uqvZN5ar+45bhLamHcGWlM0OS/L7Zu/j+L/zMu4pB/
KKOyLhmzfvi//1X/WkvxUz9rKU//QyAIpyQis48p/cU2+7OYgrIk8NFY6DEvWosfFdNf5vMOygD8
wD9rsP8ppkz/DwMxBqN+Ts3YvijB/sV8/lflDU8TRuof0FCEAAar7If9IMnoT5Re0u6nluWv6FI7
qirpb1Zrocno0qL8y9X5m9UI6/R/fiSuLHAmiI4R7AMI/PURVuSOSEk6077vOuKJ3Iy3J4sB2cSj
EHtT9jaZNKWlnRekwPRyu/nguplN6nyr7WdVy9PMUe0rbRPtpoQEc2vExYOTGpcjpUXDYYBMcxhK
MZvB5IzDdZ4X3fd2WWHiFZ0RR8xTrG/TVNIFt6eKgLaxsh6LWjHcXvqU1AgiMIi/Wczn1lMS05iM
s1t3qRnD9HaWD8TT1dZrAlX43Wh97ZhPOBCDrLeKll+oxTc1kCRMnDY9u0nvAsZBe93oSTAsy7Pb
pGoOmsEWL5KouG9GliW7fk7rLbP+5gBbjqyVxe2wRqd6vll717mrUpfmdCZWAmTc/iXNpv5gk1vy
6jnz98mXKAyyqeTgRxE+RIWZ6ICocGE/Mu4qj3pj6mQHze07w0EnYlAaB+aS3qh0dalElWCovdZ7
axi+ZB34oAS+VcT6lkYdwRdbt6Hr3Dv5dnTzK4bQiq70hPW4YnSUOC+D9t631Q0cGC1o7XL8rJET
EuUj40xP0q0f5+QznhD7nK3XxJEknfNtHsiTYsp4r2L5Wbr5qySII9QEnUOHREAnFWvAO2cwwoR9
uHjOZgWLF9T2sjCD6r7MvgzTkVmJT8tJ5k35KcO9jUrB03Zeml3b0uw29kp0RV2dOqcZHtyihUM5
jIfCJ/uFxlCcrHuHBomdzRtLV/uScVqoe9kxhRp4rOvk6zwPES1MhIUjjZCq/WywFwHG3/UlIUNt
TsNXU5dwwgbHeul9a9j6M7O7G0Xf7AfPfhslJ3D2/cDpfZv0RYYMphn7wVipfTGnr4Ctnuk3An1s
NR5DYIDePkYqgVbECPO8mg+s0UUWGIYY9wQwapvZUS5eIncl5IfZ+btkiwBpHfsqqBydR+AOjJQW
FrO5y0U/HnyolsjBUR+MQ4bGphvpMRkoHkTJA2HBN9zFsDkfe73MUCcIFCtWcb+KtNoa/cQFa+f8
vUx1J7BnJmB6m2tw3cVI2y92EyLcM/M0423OHGbAujK9DWe/ic7jIEVQVOm0qU37eu6sB2emFw2R
f9kt83LAbgA5sAHNaTvtwY6z4ewRknnLWCp+HhOzehnse0TQ8c7thpyYRsd/mEpM+GBjXBVVXtbd
Sv7NRhZze2DkZeLCrdBGhtrUPa0O5cE0VpGlI2kwYIptB0eOR05vxnc3BnaW63E46u4IEaxPbvRU
R4w8pDI0hqwnR6egqNNbeaQdsYYeA+43zc1R3cnltBCNJ0abxnxf3c+JQQSO66tD3LfONXLMZIvZ
dE/2AxlvS3dtNyXSo3zQn+pu1Cgw2/4NJDRdeuYMxQBF0XcjYY7hOvrnTlfD3qZfqMWclPzkXCgc
921eNwhziIlaypuyrr73GnpxM6GH2fJUcXIaOF3MT+TL6KFsI5YcdeCbkojjNy+XtB2YmjmYp/YT
vNU1pPY79nP2YIxcyGQSUY6Ap6yXI+iZQz3Wm7K8Aj57t8z5uWQA3KMdMJP0GeCrHdCFj8+Kg3CW
k0e4oJTCu9MEVSmfs5xpn1MeB6f+pqUtGJcUdMa1T0G+L1W7y0BnIWkv+Nb6J0KIkhMc5xzT1mWI
ZvC6u4MWGl0O11e7BmBhXE1+LU4akqVoYEhTFs0uXkcToMpKKDMkQILcApCT1fWwyk3DqEgJTYau
k9Kms3D1McqNkKXMAb7tfVXaNaIFCQp9Sfe6/qgNfbY3Rn1lNcho7K+vUtda4mqLcQf0tg6I1nzV
s/HFqYudgsQW0dMAuf9jJqenEfnn2UmrHVrJIxL/tv+ktKFlwCZUVNoJYXWc9Uw1LegRLIDcc3IP
9Fwxw+ram9Ul7bEoaJSi5EiQ9T3KrH+p8kJeuXZ3t+ivWnNZEONx1zNBCnRPHRcdyVCDzdbzrunq
h2YH9YVg85t8YnxWkHgS4MaPFB+yJQgrP1vTOACv4RXyi8+inOn3kkLXyQkgcSyHzxSptN0847tZ
KvPzojH01hv74LR2EUIiePUNhgV5AVgZB6RHdyOAMq6/SufUWb12szgVem866ve2gQikPjrD995f
+mfeDhZChl7nxcUE2+VzvSsIEHH7CyygnzHz+DF7W3sGM3VLkzyqKxk/Ybl8cv0iP/TSXiJhF+Ac
J9N9ifX5hEJQBWAaXtKZDFVUTbGF6mtSLWfmdpyOxShxGErke32T2U9Vt1i35mBVt2tn7Dwrt0mQ
jPuNNajtrAT+72J4bfW4oD0wDNYujd0D/PZNysn8cvOuk9gt6IXPKhTZOiNwXxmTNwUBU61r7LMi
HXZl74UMQP0IqxbDTOYliB2qS7avu/OkfCnpeF8h3LuHU8PsjWmcI/ph16vmSyHbz6M/Ry3EVujS
sgiWtFi3HASZzZYBhpwbpTHcTGjcbIc43UF/sMLGNr7TvzmYDaV9KmmvoqGw+Cya485YwiSqjAhd
0l3bNjS2DI0Qybx9kka+h1aMuKNvXVrernhwOiG2Df0v+IoIC8E/6jCDUjKAmXdoSy3uOW3XV/EM
GDgZmDIRkoYGetHlc2u26y5Nx40jFfokrCJx6u5FhdJyFYpZ5OiHsidDlSiQpPGyDZNgi/nJ6t8U
ThI11bytpT8dwVts/MuYyMfVtm9weAgCuTblBe2QIr7oiPwqZzxIJFDRkpgsteuTeLd09bZIkGMu
xf/j6Mx220a2KPpDlwCn4vAqUbNkWZ7tFyK2k+JMFsciv/4udQMNNIIkbctk1Rn2Xnshmq033xsB
mJooyJ1NEh87T2ur4TDzyjcPkHReYtYRLJKai0GwxrqWg1o7eM2Z9hsyMuuetYAHpZuzet0thBkC
+Fn3jNkY9ve3NCHprW8qxIiqwJDWBngT8Ry5Me4w6xoHMmekQ/1AJOYBe0+8djpO40IBXQQTunY7
87k1NIGOuX+HRDzgrELpV6nw3EhiJ2VuvtcWCbqVpqFtLRN9pzNja6EeuUiPqglke5oCE07DfRBr
QvomioVpmINV4yPzo1Vel1P5NdJdHDqDNVw5Jk9FYm/8ZXBPEgAculSfDSyDQvPQJDHRSICdInaT
1ruUqkXr0L7xzuzx1kZjWdiR1U7Z38wU/TZNUn8v3CxmITbwyKX2N8YXiGyJunUYZNZuPvmbjgqL
cKiM+5fD10dXYzxTkDJyjZHzLk6K4NLDv5P8q43BuhmlzU02Vpe+UIcF78zkAqSPm+6/sqdYE2I2
b6GqArTRwbidKn0wkvKvtwx020m4t5fhq+zt4BSLuN1o+oUt2ObkzwSuYDswMNxWRc3U1m48Vh92
jXugMZevzk5h8AENJFwFgQCJ0/PZWCjY+onHagkq6zVU3o8T291OiR7Bq5X6VJBVus5aU/OIGLJ/
Nlu202CiMUSqsf0UBLgiIIHu/uWCS2bFi+QmcPPmMbUCvYceQM5xeugt9ez78zm9SyhcEg6fSzwG
G4bu4pfwmpooSVGdjTxc1qO0gL1oyT65kZhpig4n82zh0uuV/RfhStxgqW27o/BqRCDWvy5wfqyl
Jn27kaeuyKM4Vl8CPv5jDWJ7I0gL2JHiWe8L8c+ZuDUS13mE1vTeSzZaC4NcnNL1G1SjABWod88D
B+fFhz3CdrG/k67ch1IvF4rEnU9N7Wc56Oo5HVBAEslomNamE8Rcq4IUJ3id43pMHzzCEtHaOn8h
oVG090Tkuml7MAOo8sZA8Cvb6NBJLkZDPmfvF4ygcxCT5APuJzEzJndeBj7uC3Zr/m2+AlLsiN9z
/YGwg8Z6LAbi2lU+vy1Z990G2RP24gdLSehnvqUfY+bmzDJtLq+G3G/Pryg64Myt41lWkH5yW59m
S7DNp4p5XIJhucpqvOd/kkUqJMqmzKe2Z8SpojYozYdhghA+qX9EEkLNrS4lOFDG181G5i2VGve5
HJYpclviBfh/OBtZJPVlGuLpw8E4si5IF3ihb0T/icJtTSM7/Ev9IX6Ja2k9ibGafp20KWBJBdOD
3Zg2y0fLK75lG9vnJHaGZlN5qLdneNxUXmPzkRAqucti2/lJxdieOiAWFOMwEcfGuCHQs3Gj5Nu6
LcKtHJBjOc0/rzFQFbpQFDPPWZVB8JawrtgRcEAEz9h8wrhfDwZoVxFb3HV3en6ZNXE0hjiSV0W2
HIQrIi9jonT/VAvqw7XyFgvRvEmvaIa7YLDHc541h4FMSuJq5fAwmpI06QkdglQ6ijNO0ApD895P
ux+yjkm8sIYILxD+eA9mhspel9SakOQ5COqHbjIvC0O3AuPTnJPWCozCP9nDt1N9epk8w9Ohd2ha
BgaUYaJNuksTkjxYLNsAZF/oIHBTcvmsFjRIK2F46koMUHh0PSAdk+O+B1P2LNywPBCo5tD8MepE
efZdJryM5AdXvyQfPgulGXY63NiZv5L80VDi6zOIP31IsxvdwSEb9qRNr+schXRxSavmMAvP/jOB
UtuwrH5PmCM6yfhAn7qsl6L925YhMescl8SY0Mi1dG5uMWws7AZomo3+nPdoenIEZsto0mRbzrRb
iPVElOi3Z7dMiFo3K8ghthlsBZvoAhBr3Vfbgo/xufGYnpS2tx8CtyKSpjwgzjyZxLeDmBT6SPyF
WLeGGb/rBV2cXuC2rn1VWpvawa4w9r3zqOfAWVtEhR+dnrUAVXN4yQbazLx21K6P51tKT/JNUK3e
opJ3kedO+QvjWaqC6d4geHKY0+1kk3Mu75EO1lTGz2HYVIhPC79AnGGNZ63s5qXsh/5szm3Srh05
pdu89JMnO1a47JZk2tJK1rspzKtDULjTPkSjFYkgB7paYnjZ4mZUBPyEFxXOw7kwlEAyLIEttZY/
jau4H5+bdglO0vJaptxAuUenwKec1JDrREGma/7uiPGxb9S8LobZupTW2D4rvzmPTkLJyxu8CluL
dkMD64Q1iHVZjESODIT2WrWjDx0c2B1rrJGdPNRZUwdqJScrfYtn+m27ro3d4Jnjr5tR0WxI21z5
2vmSREtwwPOBUwLQtyJeffeKgmKTqFjCX9mmk4pbfWk2AyHbySpoSHRB5eR7raQdTy0a9sEEn2fU
28FCraNcQx5LrUNsCoW9M5YyeJvV/J5oyrSi8Or9RB0WCVbw6ByNL91wz5SN/VKTcNzbeYV0gLHM
3LIKRah8sRfeScIdj6AIyXXVGWjo1uBFGsmKn4k2eO040ohfsblUq+IyyN/Rc7iKiMnY1ENQHcxM
Qd1AD7sijeDVHBo3qiUpZ2zj9IqB6XwwrfAydVwDBNLY8Kjtgt/r0c33Wbiz4i6neHOrc23VH92d
ADonmUnPMdxD5xE9Mpc/21w2Nrlpq8pFNDR4Iasas0SDU37rwgRvNSBKNmFu413Jj0YXomAa4Lwt
Ir00k/Ej4+rGBPzvUORbM5cvfpMlb20oiJlQhoUChJ1YvKT2zdQYYk0RvgWjx2U/FdN9Boa8iqhi
vMyJ8VuDQIKFKF59X1v4wVGx1aa/lVlwckoPnabFLgFeUjS7+YlI+XIdphmVjpTP1mhf0dFiN8FA
N3TWE1UqagpLmKfGC95Ux5RSpzTFjjzHWRqVEl1S2gSPJCt+qE4/ZXo+cO8/DH230eTMC+wqje3u
O8gHaxvpox/Ya3fJ9743vbCjzHCseFpt2bk9oeG4P1LMv7yKgOKRa4J3PKGbhSg6SQ0vXcnkT+z+
xz4lBWabFim+/2SYo6mD/8RgRW47p6Mi60vqCg+tV7E8WZ00/sRFllyWuYoS/uOoJhOdeGy8WUxH
/zY1t04/lEfR8yda8OJr5cARiPPfUlcHmkArkt1M/4VQL5vEph2KtyEb94xjqr9u0vPlxVKta6Ng
z1whe+qN6oV5/bgmY4UU+RzWSRoO3B+20z9ooeEmpo61K339gtcKzAe7cuRBuj7UjvvBhJevrpJM
GXxRrI2prnYx4Qhbuw0S2OrTU8UIYp1rri5/NLb3TyRSjAtWnc04oV9GoFiMqcyWZiAHuh+h/GaZ
OjLYRAaFLHeurg4/b+ZT89MdQoLosBthKYS7vGp/mcMQp4XyOULOO27gqKk1UjOGwFM+finOQ2Cz
9Yto3YPXVU+YsW4s5DCXzL662Tk/5XB238tZPxoxk5oR+WGUTE68a7U5RQNxdE9DmdpP6YRUNKig
NkzxZ93Iy8Dzuyoc42mIExuq7ZLcfEycPSAJsGLzYVqIMyV15o6jallpa1ScqcHEq4RBaY3Hduw3
gtf6lTx3/7uZBPAWWTDlcxi1ukN49sypvU6EODPJZVNrNN/DEq+rethZ9eBvUf9eUjs8TgWs8qZM
v5gev1YOKqUJ7wL9lXqoK3KNfaLtG7c9s2vxI2E1+lbZRPOkMlbrZPKRFVMBqTUmjhZFfaj3AtcM
+Qv1moSdnv5ynh5VWZ/GLusjLaeSPgLHQMha9zBNRyTNR5EIOF21MWMnxIJm+Qs1EYf9SsaMmvL4
nAROHvmo6AVZJ9FoqS9DVWpTCn2goDXWLruBI9/h+BDTOwvyq9atTTTTyiXnkG9Q0qfUT0W/9Cyk
K4P6XE2vsGeGU1gvR5j5+akOSvlAmdgxXM5fk4khYiJYtYah9l+69l4J5AbWAwhU3RLs0zH8Alki
H4nh28VKPKjQHWG6L6c5t/8kfv9oz/O/kBo3TkFMLLkJrTxl5jZrRCAMn/8RqnvrWuvUM9AMTXJo
RB9vVSlxtHT/3MEPo9jgc6Vb7yKnM596177Wy2RuZ3D/W+RmGPJyxbwcc4ZJXuXJNVVxxdCNQlo5
1S9q+VuJMLyXcu150xyFKGlAZZGovWoEZrwUC6NHpt5ulrbaLEiMeXmrYFOr9tz6jbsTec8BNxmc
EOiB1yq295KodD+ul2te8bFzqabbmnDB3v/sieQ9V2qKiSGa1rHWW/LcGG5TgT57gdE8ysRwNiqm
fSnLZLgWbXoyXTSjATUosVb3mZdNQFU5PBe2/xCH40bXjMgppAY2MMV+yOt618TdsfLhUPqauV3O
yWQON9+7JpYnN1aHCh/TILIK8pQIWHQeDdWWp3AIF/h1zD9U5W9SKmLb6PTGRrtzdK26W7PT8FjA
13XUt93WdYYLrL0DHSozFjH/rZzsr9OClS/s/MZ9WeC4kLumbqO08NU+ADIxOW9BYoPPIZaYpoGs
MFq/9G8wGJ8xZdCqVZZ7aBPPXHexNay7kYohT3cESdwQAeFkytShz627+W4sdmPjHzQmUt/fOwOG
U68jNIMJe9+b1sqQPu2DlVa7Jslk1FvppV2K6sopLtm1mQCvxBifBaO/vVXJ1NyFc9sxcvqoMhsc
FCMcJA/aeW3o31cIg09e7YE5Uss2CxRbiL5XZxqLH6/AbpqyTuNjfR69IKJIs6okymXWrGTS90+J
1Y9rVmnppp1JmAradp0kSRdNFDZJPVFSDVn8p8QYtJlxEm1UyIOGOqbfWyG+I8B87RsW24Kp2OSq
Z3MehhcWtucmG66oYP2/NJdPivSFy9BPafkgVN9Ryokk+5Pa4lBTOun7LnOu5bmSXvwEis3D6oAW
fY5RTyFSqZzVks7tLr4vClRZGE8Q9x79zvyBKldsdFbePbjjnj0BSBjlPjdxe2I4uXB8IooPew7U
2heEopsPfmxj2TwHlRm5ZYBgWRW0JW3F+mfMEezYMcDCZOaV18sHTOV517flE6NZzoKBCW46MglL
1JNlO922KUuSG+q9g7konhCvBH1gbnL4AmH+il80Yi72xJkICEnNgMalfEEggD2KON51bgExs4P+
F59rT5fn5G90BLSrI/ZQlDJmj0S1s8Ek45WE/aLp1yS7BOJe8kwgQzLG5/FOeHYGCfG93Oqx3hsN
ofJmOF7nHrOQSu11XQC2XIigwtay/ASUbUdZ/FiQNrecg6JZ05KyOjGbh7nLiUQxSuNhBkKE8P2i
KmTE7sQqwTVqnHWMyrAyD2NwyInxibx4eUjNsd2RQcuvg+ZZpXEYrgqKqFXJKVcK9QCl8d00GdtZ
My4Rowtehprt4+x6UImAXd/Szst3BDFOqy5sxRH12Lq13PDNdDDCJlxoRLGO29p/bIb2ONY2em2b
hMc8tTcdw72VtYwBFmSfvC2rvORx+IBJ6ZoPTLUTYNcLHVEDCMbthjianDBfJeaytyanj4IGmwSW
IPpFmwHVkizMEbB5r1icoM6DbRKhsT0mcuZlx+fMgDGNcte60Nuv2rj29p6uG84bZM+BnLHO3l1d
2KdWpqZCKSo2Il64jUkidMlBWJIDOT4FJdCACXnEArirKRJdnAGTvSWb0N2HrbYOVUyhw/IpBhBK
US8jsuDyxz5rjChQmf3K+hVXq731sEoh933kytx3AYaGuC31uR4k1lU/9etilYYdr/9smDt6Eb5d
t4JDYTafthjsZyHLjxFk16MwNRyK0g26TV63mcQbaoldGiJnU2MTZJtgtnDIQMC5GVl6TcCQ0DTY
fZRpXJPx1MxfrUfjDhXZPAVG+ca8tokoUY11YvjpyQGKxeZpSqJxSZ5yV2eR9uI/tuE+WBQnU/XB
T3YdZtQooko22TSWfAnsZ9PhNeNqm2yMHf7delqKPZXmeVH3hcBwpLVnC1RiT+oqpqOTvjZx8TR3
unlSyJ6wodEu9XpX43QIC4HcYFllZvbpcS+ZxQimR1/DOUf9M/RareEU/QzOn8FTLJXTezCBA0jU
6n+E+6App0bhb9W83IKG8QCSumPZhss+tLp0RQrGJcA52aTHNPe3idNd8Oif4AtvStJiopT51lNa
27+BpaaLoQnj++9LzuffEJvcSAZX0dKfLoSCYE2bHuO4SDjKR3yyDSaq5KeZ6nfp7SFE79DScvvT
uZYWpoBQJVETTodlrmtKPmsKMaXG1A/kjNI5Mf8LR9YTpsFkxDUOGA/UrnI4xrAHspstws/SmJ5a
1WwM5T4UwFVL12WK3fV/CLE7pvhzJnCu2RQHRzcewpW7OEdBCsVqmmPnhGUGTqu6Qjqrd/8NWrFb
MqsMxaOrBMumAUBCZQoj8kG4RaGpOFrvGVNlGgzY06cw8qYQmx1JrG+TmRKxJHCF2pZ/SkV/0WDb
A6/4mYRzM+aWV5Mb6oK66yANrLa5xjdYYD3zHMVgo+Yk98uGlNH0rfexUPr2mF9U5xx91dJseEbz
T1Q+u0ssn6hR/MTCemx89HZTrfycSEg10wzUTiEjMikY4BnF8lvlSRt1rWy3DsKFl2VKSmQ2Lfyk
TtV4csA6BIcURe07QCvUFTMJvDtp2cZl/G9DUYjCy9atP/OjHIKs/MQrZr/r4R5SmdTeQ4sR3til
luLxKo03t0j92xz71SXrGDNuM4+GG2wEz3Jt9w+V6JOzHDzjMRzt7rPIfHFtax3+xmPWBKtFT/mZ
EYS5BVDIGmNWQ16tmpwU2Fkl5YGFZLwRfoLL7e6LYocSuy/dKOqdBR6OfbCfQxNokPKIAnTkNHu7
2RT5r+thnnBin9mOQsK9qzMnoFkNk2k3pOP0MDiF3pk8jFuwIN61wB/6IcFurRxzah4IwqDe8Vvx
o3V61o41/jDIzddznGwLVkal2eyVJnqnVtmZT6s591XtfJnWbD4uYz9se8upN3V6B9YVhGRKo8Qi
hGUoxby0m2fIEULN4skJBuu3hNa7sSoQos0cz5SA3S7wSjYAtLznuPDeQ9G/oSKwWa3GW2h9aqvc
0f1u3PrgY9cJNagMngWeoOwrEzO1hf8odPlcGfp9LJkZE13n73Tjm6vQBQpBmNlTXFjzJuOffNWP
hYl0epJXXEp8k6OOz2E75g+zGWz8AiDNmtWITwhmMVBum69dE8gp6rQBREKl2RohV7eejLFbz5ka
2ZwkbCJwVaE88ehPilKfMms+mXYgsaR34WMtu0jAHgswVENhmO4vW8ceGD3Xr2sTgMpEAM2MjfiA
6yHK2F8CrafJHfU40d0hybTzzLkFIA7XabuU67THNprKkZkdtnoWid6BEX6wQf6AB9wDifySkAOL
r6a5ky/AVLA8TLuMDV2Q/k1U11/nzrL6/USmMrs7xLEQ3f4rtkXUFYn7OQo9ohRp2CcI92ckLM0v
RbkP7gMY9P/y6PlGFbFwo0s2cRNOPcsxv/XlmYzj6YhczTiM+Ry8qxa8ZSUUq2t/No557pc3khEX
xOLglh5aHfYbNgTVfYSMsa2jjpaLN+PMpfNZDX1bzStvsKsfmTcl9lc1nvwJGykYumJXVI57spox
3QTdbL4vi/jlsvrynfCg0kmcmUlw+SvH8P7MqQxOqKZx9zO2gfyWkWfDy3w2tBSXYVT6uUbCz483
NJg/uNarMdkqjpjZjue7GfI3m+dub/kBQIQeYAV3dXuS0Pnh7ZDbc2kcn1C8OB5+sz7Jn4U3DB/a
VmTJus0wL+SGSsb39rTEUHqa2H/RtjftU4JG9gyxSBSV/VMFBOOGiNc6KV78g7bm+tBzWJ+I4mrP
YeoiQBIizrdOV+pLblbGb4KzdoM9Q36baWDuwc5P7PlM7XAp92m+IlVXP8GNARKSLeW4KTqNJcyt
7G1pYJ+tchz2Zg/eDxolwxI4GVbKT75vLjYl9YaW238DknGvDf30MOWMbUovbm5to1C1eGhgXF9Z
zzjYk4Poy561FV0PAVpLcyW2j+SgAniQh7f5DtCTf4oGzkZqVSjo8qk5iMwt3tHkqbXbt2AyffFL
xnCLC041FzTR7Yl8hOSVRQJstgBZP+VZckWshSsLTRB6feHL8VDJfvr2h6p5sZBeXup6xuZbXxCy
8fO2TOOeDFg8LmE6frb9XPztsQRCrwwcNnAOYh5GD2YyfiDBr5Y12DSs+TA83oE3/UvEPDyQNESQ
hRXqTUY8EDhLL3vCGETGdVEiGtFjdhsLeLaorMpsnw0WEwA55fHNxvBGd8drbWaVdebd6qIlMH0s
pUzBZixFB1JoQcmkBEujs9ABX30oP43eny9VCAlAMjWB+dCmBzNpAY/2ZF8vuhq2tiDXIphagxIx
SaJkjPmeiy6LlOHrWwMD4w2Ge3njb8pP9HreNy5gtjLCSDF2FG1pvaIayJhDlq64JoH3mPjdu5v1
BYCCwEVjjQF0qYNwnwxW8GQyP2vJ37Hza7KE46XM5uULvBMr4HwpPzEY/tNL4d2AjBINkFTGVUjk
kVZsZAcnb8sHGN4es7EWU67pMRD0+/pc0mhwoWPITTPs6bHIk0cnKO70liYBUGf7TBWG8hbHht7h
6M62QFxYKSy1/2ARpnXCbB1usIf2m4ygGs3NsB5IKj53VsAjhT0UMEmbcG7l+J861/7AGCGvKm2m
LwlgZefOSo2rtuvD7zHWAJWk3b5OciyiWqnwR6ZC/MuLYrxpZ46vndBq2rAHK/asGUKIJhI/JAuB
e4UUBMWt5ctO8Sc1xW+5jOkbRAnm6cZdYBi2+YORdG8ZHLy1kRf+n2zQ9fre5Wxw3wQS8Eytz46l
SubgC2NTUTTX2cFg3pUtv2Y23nYyOOpDy7BfFjGm5iprU7cFouLhsuo8xFc0uk1wSZfa3de2M0XS
Gft/lWu529msOUxqBnecgHwJfiIbuLVpeh0IsIcQWHZRDK7nMlho+Qp0uFc62iTdG4ym2hVqTf9J
Yr0ExYNbIOtDvMTV3ApMNYwZSYOpmuPoEZKCqhZtNE9O/9sHo3JWEAutE3Hj03pkNH5g5zdEoUSx
t4T5XT2nTJrkwT82voBSoFt5mMNlOLtjnCGGHcTICq93N8bUmB9xA5GLXRoLue7mtJLpPn2twRNE
AKm+qeDZmh15FXm2vMye6M5dAhHxzpq4S/Oq8jYXLlLOsbJOGeuHTd8g0HMNBvYIxo1tLSfyIXGV
PFap40RhTF03mrjZPKxE+7xoYbRZWshTKZjXs2E2IvRxMqqGenpPbQ2mdQrN+8oPEVRqVr9O5gW3
efbLH90gDl/7xf2kdZmudKX5m4nJZg/rLtNOICbesrOjaivYAlEcBSQrVAQu/vSigrzWdyGYKFVt
mPTa784UL5fJLHlq3fCDsQAKGmSGsgFslf7Uk3cPN6UA0Hn2L1PQ1oa248lVnuoImAnVjTFIvms5
fbeVEs2bVYzeQxY/4uqdmNY6zXMoY+SILI3N14xdM7itKpv/aEMzuuyYQXpeLAgo9uP0b+nYXYvh
TyzPKULOdT6X+rdx0CpYfmZ+MxROntgJMTFeoBfJvjbeU1AJqyKeEzQncBT03T3IdtZ7yEvpR0No
DH9JHLDvGy9tu+tGFebe7Dq2aXWLpsdkwcPDn/goFdDvoq3yzeXoLXP/bRFo8CQN6DyDo8271ovP
NGzpO2xDikgGWOsKEKgrq4z1ZkKy5rF763lMR+1yh5BUHJrZTWsnMhxTPc0pFS86oYxvDm1dtKSK
VHLtePNpSjIaLTUtAKpkPTMP5TFIiCG1h2c7ZRq6qqdO3AKDlVnXzsOrYffeKxa/fAe1ms2sSHqm
CLopMPxXeo+CvTu6TVv9DC7lJVzakm6xG3aVveQc/yp8bcvB+zViKt1YzTujTqxNwV8YyUF3J2o4
ZP1GZ8kVVJoa+lOVPJFoZGxkySgm8XEOOuHM41oG4gPNkjzTcNRPFgFsDD2ze1GpS1B/gQ5vYEON
W92m6WbykeXJoi6ezF59BR0SW6xxDxR7YCB4w++5cTWhYXOfnjMgRM+47FhqtuZ9h981HvIstO/0
S5nYOsWUfcjOO1pTTaeYetlZNIb3OTaEAo95n/5F2EWyaEM5dJi1Pz9nrWWgIO5hBNzR0sljVqF1
QiNgnIsiLhiRO122T9O+fmBqv/xRZZK+ir6xrhyL1cLT7lnfcCTDH1EE3Tcyj/mwjL63G9gh/fDa
tR95T8uUD1X8TD7ikpziNvns6kJsWRrYF3/0ZsqOvh8eS2729zIXEOSqLkcJanB+5ZW4ovJZ1g3R
2AfXyEzOPetbO0P50tnTgJu8rzgWNZ/cuoEUL3AaJOJKyBoAEd9FK53ya2EbeC+L23pPZZxD/XL8
CgIRXLOZUYvFSyd4RFZLGBbXLC6gdFQtW5SAyfWLl3OWRQNDTDoU+y4A07o1+gter440F8LITpaP
fBJBiRGDrzGyNcwtmexnyGfGQ5Vwgo2za25rXJAXM8mHYeu2Mv8w3BhqIwriW6kG//EeFd6wLqGR
XBl1ab144dJNKwD0KJAb8iBMGuiNM/jy2YyHYNPbrXskzKd7jRHknPDDDBBviv6DaXKOuGtA4OIg
0YwqpZm/Yld5dtLcAmKFRlcPoA995ac7NZXPgd1fbXKlT8OUOhsdxAugSLN8bxaBnQenM54eJoVd
ZvvRJOkw6UtzVGxV82fI1ACfag7uS3w727emwBmm02xbV4izcgY/L4Vwk/UgxBLFXtJE2ojF1eqN
9FChGT7N0CrWcwJQbFgQYyedH6/xJNMGLmhYS+ZKhn6R1MynxrqD/DvHfnXDxsU/YZSPktyZ89CE
9fOsRPkLV4T7pDTH9OIKi11vh3ho4wZYM9lBuf4qWaT55aBQupbk16DxCO5EPiFumeXeA15S8yvr
pvHsuiUX3jyY10AK8BytUV6dsK8eVauzdyeT/barhwSAWpleJ+qII/t7xs52C0TJoTnjimCtLgMT
YLltB5sqF/41nHwdwU6TL4pC6r1pGGHPjhefR9nM20x5wW+RiuzTRXL8d6qCkSCMNl17i1PRK7nl
NiywHK0A2ngPztz5Xx708JV28xxvzJyGJIdkNQVZ5ievqQSGxKiWwbAxIdCdRQcr0xbOgZFw/GlC
vblJJ9C7ps0AUngAGKraX76lArJn5m5/yozJ34P7QdPhLnJmtjyaq8FgkmimfOGGMLKfErXqiwiK
4Tw2Vnucwdod02rhxne48AyN6GbxLTfCxqFRylegQBlZ/J0SnZ0md8h+prGQG523yIBcIUDYL0PK
0d6FSb5ZnIzeeuBU+QagJ/gdtoUtIGRk2Mhy+mMVYfrbpvkTxZ7edxNcxpKdxA+a9O6UD1l+iFPf
gwHo8f5xmwYmmZDhmPwJVD3ukpAIobAjYo8ZXX8MmBytOVVZUfNSXjpcL2uwnOM297RzmDCpfFG5
J39DRI2vpAY5yc4oQ3E0A0nwUqhYNdwtSSF6vlK+yGxigd9bRrh3fA2DEvjszvHdgM0ghCn68fqi
bbw2xPyQ1ucPHr4az6/pfsTBmPMW6FG19Bv6Dv/ZUhlLPJxm0pmsPx2Bd2+NBdVRww1YSyAEL1Za
0+nrTjCnzJnDqDpBa9bIkQ90cPUjiFbvV7tqbqOKR3Y36XmiSYiPHPI223M7vqYIHv8ZAXkVaW8l
gFSNCXMRKfA80JZe+nldBmPym4rK3Tv1GGxt5M9sYTBEW5lsALN2E9U0aquj4q2kusGdfGjvfRSD
k/koWjX+xKEdv8pEVILZLHs67Qfqt3UXfysShGm2bvkETGB8S6GZhdj3KXCr2+v/nDKxZuna4c6V
ks2x8OZz7SJ2ZHFlf5ueMj/HUsz7sdbTdRns7L2Rk/6o+xz/SGui2zhre2gO0zzjDu5TvfHC0sFB
4IaRrxAl462ZV+x/6xXS93ojuCchM4Cj/XYoos4V9odDxnxJrv7H2jpsITWQvBKHxFM0Tv8vWxDg
/J+9M9utHMmy7K8k8jkZMONoBLoe+o7S1ewaXS+E5ANH42Cc+U/1FfVjvejhUZnuWRmZ0UA/JNAB
BOARcunqXpJmds7Ze22EzSyVIL8Q09UWahM59ntbSLRafbTs+2Yqt7RQrGOZxO15i057V7d2RSNr
+QKzs7r2IZzA3NQjE52+9Dn3KekwWXV18dAzCi32OQMJbIIlQ2LduTWzXyY/KDk5Fl0Kr4e7lVvu
pRnXwjnPx1MRzxAOABZSW0OI26hgSp8XADsh3MOJoRXnozuOFFeqS/v3NMyngy5Ss58tK3lIO1TJ
+zpg2D45SBkzp+kvdYPaXqEjI/2ZR6Tt4vReT9aLX3CA7ExhnwitTk5VatrHaUkmLBvavYvxCp1K
41a7QHTTIcvm5O4vTkeUQeYG6Vm7SBgWjRUeam+NbfFpT6U1It9MPrJDMZDvVp9DhxhBbIwHVLyz
mu5THEfoSmWOXcKp9TJv4pLbLQhs88r6UO4pVLCB17Oz62dt15u/pChqpkqM/jHjYHMkBAqFR0tx
+5cOXpJKnCI5m9DZERSNpNjy53wv3Ww8phQiRwJn6v8Lb/NV+glHUvW1+18rf+YTv45JGT9/s+f+
9b/+3RzQtvxdkMx9pd+K9O1v3c/fvuNX97Mnf3El1j6SzEO0oqGDrf47Skb8Qk6ZxBVAH5M4YRvr
8Xf3s5R8iRCEMJCkKCpv5QCwB3fJf/zZkr8whRPkWq05Wx4O6OCP2J/xXv/ARnDg1JDqIkn1wGft
+j/Zn/0qHFslOWgEAEne09FpmQwL1vvfdz3/aHnGrb++jENHB8hm6Lk/u6ztNGvJAQOf5xdZe2nh
OzynPyYp0GBTJahTfqUacVPFX6r/wWVNlsEPb0xJCD0h0QaetJH90GL7iWYQAS4ZEWyiMkWBIrpd
1M54eGCZaJ7HRGNXszaBaHqMBqOuUXeqtk6aU+oHkcK80oVVk2xL7Xd3xqUMQp0yueEBrOdcqWOu
khBkC4oE9MvbobMia1VfZGPn7VIVxthNiRB1RLSjMolgKOcxqK4Q9ZbVM2hnLaKg3sxL7xKnZDgI
oyMJao8J8gUThnn8JGlWD9Fm4hYBoqk57oWYC4QDkHpHct8cLFu2ce07H02p5xQ3FRKiGP6WEKzP
G6+Fq9JsqBkCA888TJUOz6ayiCcq1Lx0ohdvHrvliY4soEFc39IRZ4RN8vegwSEyAV7X+AzFumEJ
Qmh+uQMBazOMJT7LnRdYE7RX1AA+NMyqgiSNAN2baMcpAW32vFh8390J44DW3idTERBlY6dIxDx0
r2lob/FCOGgJ3MT07o4oWZshFIQQy9xBmWfF1f1gIUDIeeMrgqhCOaQ9WTyzeTT+eZyFOZtAvUgG
1KRkyfi1jYXGEx4qors2gWGG+HWGwfcAL7W0z+nhrzOZabENagqHcWHpMWGFyKuV/eDKFnEx5oiy
X8m8afa5ijOKUV/QLDjymZOzMklXmUNNVyn5hIVCOV/KanEZVHKbofe2qTX1Rdc40totDpJ+SJml
O6j33JV2fqjTuUsOrg2N2hDsUTWjtfULpn2XqTsGiBAYWkYXE21I/aEmZL1ialJaBtW1GOpSbpq4
sYpLlMs9+vbYCP+qqPuSlkM284K5VeTiuhjF6FxUEpz1FreFNaV4bJE100WyamevVetQRc32OKw9
SE+kcHbbMPLBjMWNfzPFSd2zBeqyri4YU4QIlelpdt25nHNhwB6t/M/9NPZ+bfZujKizxxcBQJoe
YFME1SGmRlw+hoOzbi1klvfig84RhbCR4gq6Qk6XhbeAwm28vnGHH8OqVK7vrRQC8bVHEod8cE3r
aziZqrTOMWPos9kXauP5OMnRN+UA1Qc3pV+BVK4or9NB6fRqIKnH50OfvXrlBui4uRpiF93ktjDU
nxBtRg4b6JJppJw3sB79U0b1Tsjv4iZwdIPaxy3b9oxuVmnNkpAR2DTjios3LRawWtKY+EjuTTve
xYOICme3hKYc7k0+uUWyoeitsp4TYpG/Vl6muwtryIHWZTHAC1afRUZdtOvpENU88ThIsBAlvaub
5QOxJl6L4rPt8TwN9652LVPfoyl00vCaNQsn19aMhCr2SLTDcuovmjqYjXpfuqbzAPvbWNoeGDm5
1nzfoN5BY0A3ctr5lan9EZVtEGcgbRZBqUo+SdPiYEJIvGmDbECWPiZ+4m8HiRuEMoWlNLzxFFMd
zuvcfFRgFAUBtXIuULwSnFCTmWaayByDtgvEDecdKzstVmlZe6ftVIRfyCOlYCKVBQdCZqUznw66
93OfhYM5WY4/4VgyFwfnraBgnfKuNhdlDPULPQ6XYxNYMoPP7rr2rHa4CDuahMtSlyFdagrVIdw4
pp3A5y1V7JrsI+qB2YQXwxyCNbwLS2XG6CoeNCYPrE5wWf9ZMO6P2yW7inICm008AP4m0Y7/RJ/x
7ZQhjGKm5PRebJBPkk22Kfwlff79/fJ/fB2FgMBnr2RA8xMHiH1fdMwWEzwPhC0QcVMP9wxewz+0
LX/fJMk4cTibhJxDftokEW6pJgBthPnICv3zhZE0bdLz1ngYbRJ3sA+//7bWn/dXEtP68Qk6rkS+
hI5HgtXPiKGoCrDT+TYf3zL1qAHLXuNEQOxZBpJ5ro6BjbizeMOhPf4TvNH6if300pwJWEUch0/P
93+6cpWYiW7Kucc6DwNrNuZgERrSVoQw4+733+XfXzzepOMGNnGObND2T3wXNmtPDzSKNsjzops5
semN9Qz5f/9V/v6zXN+I7YQuuKbg79Kv+3ku2sBBE+qOS4tbcqp5M5H2XtD9wICt1sSPOUvOBkaP
v17G/8+M/LMjQh8u1j/GHd2/lX+6ejPdf/3nD7ij79/365Hf8h1yh3hoA0mW9Aoo4lT965l//RL4
s/X0boM7QizFSfm3Q7/6hXhFjv088sSAfkNLfj/0S74kPIB1ruQH+7b3R4788sdHgVLE9zgcc9+4
0LQw2q6H9b/JteqqKslmGAK7USNTNtIfNqHXPOFBcav6iUgJpoNV+dDj+NjVWexu8yIttoGYhkMq
h3O0jOMGT7T+J4+N8yOA7NvvpdZbeV1dbf700+81Fs0kSm9waMeO46Zrh/LMM+ICYcA7YTYWYr/o
Ffa6RDy03Na1uc3LgH5eUT3Ni5jPg+IYFCjUTK0eEQRAbq/Z6hhUhvFSXAZxsY4PEdBymifVLwJW
PWLFg8hOVg2knwMycBf9PwcFRGRutW2n5Gi3qEo4pmyAac5718WPtJ4Qvt1Bf+hx+t2a+Ida+mb4
YrrefOE2rNs/Hfry81uXVuXPFfcPBTiBVd9/m91b9/bDf+zLLu3mu/6LmT98aXGD/cbSWv/mv/rF
P3359lMe5vrLf/z5U9WX3frTYn6tv62Kpced+I8frasKM/QXY966v/um354r+xcJNgvaJGg8YQcr
9/S358r+hToPVogvgaOCzoMX9ttz5f8CP9Nx2XrIqAYq9t+1tPR/8aGoyvV/8khIytLf3v33GvN3
k77+7v7lYSLI1qWcp+SEXfbjczWosfUnO592ve+0jziVl49JPh17t4Agqt1RnsY17EU3fvVlWib/
NrWW6YSlwTrR4es/+siBL/I07y/swmW4ndrFBxigtLr++P32L3Zq/n3vtbUh8I/vtUuUO+WPPRva
IL8R68D1sq/6a68CzC8Bddwyv95nNj0bVnUucyA4x6iVZff9NvNYo1m0mBCuXQ7v26L/ffn2PO4z
18eNq1wWfno6f+Q+c8WPN1og1gPbCmjkX4LNHQmD+G8X8JymQhkwGdnRdyq/apwRH0tI7Qv+0v6I
jy3+kpcoADZ9PKmP0QJBFPF3P12JpiVBiDvKffLNktdgOSzA7Wsdn+1np16OGVUSQHgVuEB/0UCj
wKxsiRTALYpyh0q5Wk00HoWy8nz/FE70w7f0ezGT6CAP8HN70bxS/EV1kB4ujQuny8kUAPiVMwX0
CPQy6LU/EZRO71h7AGg2S63IWIsrKUY8h+NcbJWD9xfPV9pkWKBSecgTV4wEHUUCirsushenUBBa
XX/A+dpC+K/3GCcZjjqD5dCsm5oJSazvVhQKrhFn9phbJ7ikBBG04wJ/ISq/4vJDZpiSZRsh6vsQ
QGi6Q1cUoMBa7JbeMVlQb5rY5/55lj0UBacX4VVHEX/tYShDOJ2589OMiSzZT32dgBvLU33A0yQ/
zmxjNBBqF+FvU0bLC5zTGrtOyJgRtK3x0X9Z+EJyh/yGne/4IOmSwTJyr7Iu+GxGKyVDq0vQ7JR1
6l0xU0Fm3DQsC7sUmBZiszh9il1eBg66osgu28AKCDCLGXcUYrSuZBIGyymbTfw44xmEn6fH5XlI
i6relH2CBblX7aJ3aSz7blug7HuC144X2+gqbI5mWCdMlIsIrsnFHrtT2joRYsyF7t6+LBL2xDmX
gmyzpQyYRZQdaIwhk5/7PnROTg2QbDNKhsMkCOb9NSEPiX1sbN4Ol9cBYYH5cvIOmKz6Ew1tgmdA
pkAQyaMUF7i0NcDkrg1gOpWGMpFpSC9fiB8GLwMdkB7eCl/tMSoGzL57LbCiNFW4E3bbX/bDKopn
d+J3GIImHs96P5jfHcsrXygb4QszKpve3Rr7wEa6nWX2vesiyOoYMEXbro+4lcyckiJg92V5aYQV
IZxL2+bORVn9nMmFFZ3Bf/55jEok+bBi/EetM+RqucpEzaWKs3xP2dttRiXDl25gXccGV6D8nYP1
0lcTM3JUFr1pcNf11jMKs9w/G4o+/ipUPs7HcuzBFdKRTfMb3PdIVOjKlEC6pno+JowSVsK97QBK
tE3yFC1x2G4zgDXkxZs6VIDXnOWJiWjG/GG2SUrq5laSJ2HMmDDasYMEo53bF2xN0uk2Pd3LyxaX
fka3ErUg8KGwe516BPGrnSzaOZISHfECTpsrB6MWCB/RKn3ElJ7oE37v0j2P44pwLUeRGHxoi8xV
W21PHryoDEj+zTxavThjIrTQaYLBDHLOSmyChEzErM4U4eJt5zRARW0aV/lHSxVwwGp8n/gemdFN
pwkq6wMmM55ksaChwQQO9k8RhyFPpPUU3tkE/Wq8pxjK5WuLXlZiU2fotJ0KOdXgSpb2xXAjoECv
6L9sGMbiU7HnzJDEoyTIftQP8DJRnbdcoBtoV150hyKXDi3GbZDKNvrT8RK+g4OReijd5Dp3wvRr
50/JQHM1pElRTkXMtU1zpz0OtF+eHAYDak+kVPYpb6egO4ycSOxd4FRO/O5ag/tqqgWAAM2FzybR
DMeSsnfHy7QngnY7AIIHPm7DD6hZR/bGl+RWKtvNn2Xl+IjmcUiFqFT9+DnQdttc9lIA8Clrr3tm
jlfMO7hrLqLToV8w2rVI8OjXZmufGy8CBsnI9uM7e8Z/5zs17qK2Wd69SE+k2IxsJ9vJH3usaoq8
BRqbjJMWn0C6bS9kX+0KEVjNpsoGkx/tQkSnrpJ4/XjZ9rlxi/bdGXPi3k3VAKnsIrj0m0i65JS0
nUX3xHi9Ujs0lb3cB4lfpYgnIMzhdZfZOYaX4GvdNpMP+iVyJD0tVvFzxBehs8ezz3qVRkkFbxqT
hQA/1AR7xttw9aCQgS6IkylM+Xz8sTszpateUjYAebQcW74bpCiGxSPD0GJsdPqY1qJuOUvS3ITn
Q1V3n1rT9DR/u2Z5sGQUPbSBUu0ZCs6PVlBFCPndbDkWSeyflsiM715fxRe9T0dgk+FTGza4lrd9
hWfduKoD9dDqr6hvQnUUSTmf0d3qWD95iU915tVf0cyJFnmcCNhMxmKwt9Jf2MnGIsMC1dC9f2X5
RjRNzzJ78Tpmsg9WhuR2UX73rBrZAo1Pp/6Wjo8ZAYhEpAalVoXvkG4sC7HJvWOguS7I1GYy2+eo
sbazQB59AOtOexjeKH2ZKJ9tUFg+PARaGMPRNYV3X5FZH+/0kFfRnngtAJpNaWH+A7IeosoC0boH
CJu85W2/KJCxGe7xJQ+hXKpISRdJ50RXnOVo+cr7AdsTWZygj3M2KPcyIr0bxUmZoJlWpZnIIkmI
l/Y1zsUtIwj7ldPbUO5ouTMVSdsSWin+IjLKkjGa/V87K3+oHvsXz8f/dixnapLfORX/13++v5U/
ZC0zGPztVOxQLdF5+H4SdrxvaRdeQDuBkzLjrv8+CTvuL9zjYu1W8A0Ytinkv5+EHTojjDp9GOfk
azAF+kPsZtopP3T1aJ8o9WsChk9axzph/fEkbLpBVXAHJStU2kF2HfL4cxE6Q7LVgcqvBKYNDjFd
/lEHFTJIuudkuKEreA2U8cFqZnEFhWylLg014X5pN0bveUgBujNkd+LfoxOwLcuVDEWyV/kKtK7b
2IUhnUjkVk5mHLI+Rh8aSJluJak2rVg5yxD61oFdjQIPVYvEfw31cfwKHM97LIswe0BZnIOwG9gz
cBcjhQxGFxjO4NaXNJXHB41I8toa+hl/5pDGl72RnX8gXIGDiAMOaydZLAxmxtm8dA5rE8NIE5Y7
zubxNfFpKGwCv/UfOZoLtTNWWaLUqfu6RrU8Rdg1ppkTdl9gNlReX5P/MI/5xzitP2MtyfEGzNWe
a4iWsrFGHuVBIw7auoBZmc/Eo3h1l9m5gqFSPTNPu4YvyjHYIp2v3OasHwfUs2xATd/F4IbwNFkK
pxZ7AuXxRtieR3qTR0eWJosQp7oYSufgAEB+ZWWhu1TC9QjJB0Fat5Ib8fI6iSpgMsUl5Ar+b/NW
Yh2qtjFVvc9wqBjvh0xl121LLqIjENLz5mZotkWFI5VxLkqFXTJLAVMXcdUHlpD5FfmghrMjbHcC
5LgAtm7CctzrosJGjCMovmUQwdk6QF2UYSXFMbNrAif5OGEFnreIWvJkE01jOG85rVTWtgp0cwaN
yP5UVEN+BBsVNTAiZP5V28r/DFExa06LaQsJmtnyv/B5IeJnjyEvD89dR7bjrHEXTxZev7DX72Zu
a6IG22k2ZL4W7RXtuJAIsNRNMriXYZ5sOWcazNcLRRqSEgfhslDRg3CW5mvlIN/ZYsxBup5DFH1w
60Xfw5/KCpLRbC037PbNySyeekFE5bnHuO2FOft/1m34N1tNvZXs/o9X0/9dAsU3Xfr5B2nIt2/6
tZ/FNOS31dT69ufvnQTLF794xNgj/AjpJ7C1/XUBtZTHCiqlTXfZpvYP+dof6VkJ+mY/rKE+ZTjt
jFWZ4ttrqyP8aTJSzyK360xBV+CRKVpja9x3UCGU1KfYgcIHixIZcT1qrTGJ1EGbduKWKBxp3fkQ
Q3I4AJU22iBtanLt2vsKMlprXTkcVifU64psnOaE9Xtxo2uRMufmyBpHiYeXd64652iKAdz+fevC
27T2i9UQIkxfzCdL8RrZ6cyK4JYG7qdxe1QZlMedC/FtktNVHaF2Re0sEnmGIZLQPNF2g97P2g3n
T507KEAvccfRFts4bYJex8Y+1hNK9goRVwdAY9tFrQXFNkJzLQh7dDXENgxC0HjXWmBswOInTodI
bNYyP/Sht1wW8dDk13VHutmpTYtaQV/006b61E6O7p6Xaoo+cPHCXTUWfZDsMjnapMW0yG2e8xYz
qlQxMINkBKg8xHPYIIKx6vouHLz6kVco38Kwqa8nK1EQSzInIY/JjoCYQR6fT61cII6XIZO0Y8Qe
uG55TXcx68S/RcnoVdTmbRVlly4Zosfc8dXwQspYcx66MF+W1nffgEbE2zGdEdwj2039raVFFR6n
2CKyLZTyaRgGM+/TwBVzADF4jDmvxhnu82l1oZUCmts2HygTIxQF7alLTPWMTnSmhp4tSJyLDi6m
sAexYy3BQqgtcHMa+1V5iKqWxF+sgtF8lnlttxwnCzmpfW8S7p8nJuJW9rVlYAboz7Is8oOA9QY3
VpFwAG0oCOjXM6W1z5Fq9PSttBOHF0bZTf4uGKwfFRaAnYBNdjZDM74YbLfZxtPKUO9FEQK4mIF2
J2Ua7Bo/t256QtF3rY3ypZ1XgOuM8oQU0/x2mUczss0n+lXh3z1MlU02qYzxTnMORSYqLAx1bPV2
ABYI8Ss+FSs65MHsnE9Fb56pxKhyMKkaQMGNSB4RYYy3IboaSpJ6SR8WMw093DfTTV9LWddQpByq
0rvSA8C82JhCbpqZXoneW/bccPAmSDdK9mXSzmctqCC165wJ7wTlu7yURlv7hDQmNBG68LlhMqag
FyXof+ciNYHxQetbsbXudW0Ihw/diAIBrNOe39KkQ/XkV7oc3iDGOweo8AvRg7OXnHqLaIltaY+R
/YUnWO9j3OYnzaWz4HNWbntG/ip8YSTw0AInOzNPOtB+cgvXeaLijjC1BGBWCAkFVd7U7vBl9Crn
Gc2yBpDTWS8D2S3R1o4WaqphqAq6bEtxjzCeADOGDYCdwz45VIsA1dj3tsHWj6HgJk9slyuflO5I
n4b0c1IT6o6gswY+1W4k6znch/3YN7sgKmPgk/heVqsUtF3yB9XZMo4QkCdA7Wsybq6u3FrG4k4I
vAOMiYsg/uQ7jnkuCIGtL1TVgLVFcdCuyT8BIax9kjq0hQCOnI12WXEIjSw7ukRtW1wNSqUf5Mjx
qBni6rFDePM853O4yxkNix2LRLx1jJ3jdIwx52RbLKoKxEIFukvmFNELLqMjUvZ4zZe15THuWx/L
vIoBglg1AiLyxtRlBY7uijm0321pAZirloYoYM+Kfxh/dXm3C8japNGgicDxszm4DtyYwtRE/kSo
0BBctQkh2zsgOmV1HGxUsTRvsS3QKTANJzCjtmVUxNdK5LrY5ZVrH9DulPYrSuch3HtzY9X0iFk7
tkNr1TfDsACzbVc6g6WZ9W/oJeUs92yLO1y1WXA1NoP3FCmWb5xiy4C/fZ5timwaPFelJWnoThOd
wY+2qbLbpY5DwudzX85br5qIHXWKDqQSziZ9X/lze5mZCEc26PQDibN4sQT22g9Jk7g3pRWT2Rbp
xvq66E4h/C0rmiUzSiQfbhsgh31izwV5KFEOTgjNrdcV7GRU0DQdh2qJnlrEgthDZ3gXtzgabMbs
mWmrwzja3XgXeDLzz+xyHI4IoL1XzKYgqXkNMFyCqiQ8+DprzsqExhP4Jy6fU8pkp7yB6N4tGA8H
LJI9GNosPPHpB7+brIuFBkz+MWJ9OlmRNtU2RDUxbWtBipbv1TPURIeQk0HM4q5iHEaIVu+5d2FA
J43EkTn+GHjl+NhEztqyKpti+dK20ntJWJcaQEST4DIXxVGsD1Och0ofWh7PnI4+GvWN13GT0Dps
s5saX6kAoATAMO7dfmCHG8ZwP9hBV+9G6NDwkZqiEmdtFXTjhlSKJF+/s6veG79dX6LT7L4gCeIz
Ozc1MamDAKpeOT3ispCv1SC0qBsUZiSZsb23nsvZmFiVKdXhQ9j0Lo67GIKLMQFj3g2uOEOnW2EY
5FczEeJ/ol2WUxB4441KK8WIorDK+jDh6OQ36lnj/bLuEpJDyzXdLSJGL9mtLr6DI8Ry6DuWCKY5
hHZqt9E9Q+6skgc3l8NJte1k81lZfnwe94LYic7utHgfGVQQgEj4AAcD+C4RVP2il7eTFhYKrzYO
xhvOTDPLX1Ycx6Xj08KzzZknQ+f7NujaVSC5+rkGs61Dq9pMZSbPyCxOy+0Q5nw2ORshBpdysorH
sNC4yRt0VO2W6jTbuojuwgMZ0diER41VbVtj1+RNldrQQ09hxUpoZGumLh/CkS13PLcwwmiara67
Z0/iMoUFenP4sB45wrmdtObU+BFp87W3SHvTeJP7qZSLic8osExd4XTphg99rsfiSogwvy1Dlj3w
hmU9nZXCIRyjUoV9Zyc1aQxeH7Jyy9LNnm2ec3q9iEnzR8pC8SBqXEv0mt3wUZiFuzdgsPSBTo56
xT5jfczQvtVX0TB4BvpAvIrBOsQAtc4IU8V0h/DTtu3hFjMlgTIyHx1wXevk6TmPk/hdpxHRrFHX
l4bcY6KGL3uLFv6FWizZbQaDhwPVp8AGFMaW85mfFCJAYtr0QVWgjo9TEHMqYYznvlSjEeCHKfgB
GNRiLNEK2ORn7FRHB7KzhFfuqbugNCWoQHwoTcAvN1a4ZGAD2eVeawKD7K1p48k6jHQi9AeyyhFc
+FpN4z1a1PHzAhX9ZZYlK2Q5TABSctKZ6VgURFYBBA39u8FqRu/YJsAeH1G0RvW+habG7VsvGUwq
J/aLQzaa8JJL3PWb0WKGQLXv3aH6tN8mv66jPYo+KQByVob5jcpxWjtWnxc7D1sWtipy5VNu/IAl
PEXf7O9VomyHc24W1CfjT0Auc63C6sIIKvHm6CzLAkcPQ2xUHQmhGlFSZGBV597NP7dB2640wsLa
tW07gP8uE0WMjGtD5WDCoO6BJFryVOL0gsIlRFkdhjKrASnYSGJQZUYcTYo2ab4ZmsxVVcQBm3Y4
MHXoaBu/9Sb3OYPw9pPtLO34fcjRk97CnCLAtPNqIIpFF30w3D3esfJ0UL81nU4XmpdQefcW6XLN
h8nvl+YOnfLCIrlMOajbwWa25NP8dLzHZhnbeGtDBLiA3QeTa/CLWR9h7SMhj4xOG0yyanxn+OPJ
00TDFzdMU2L/7KshfOySMLQOAwSCS48jFx73LAb2j6uyyvZyHGA7WBkW6+0IgJ+AJLak/BDHnguw
ECvy2TwU4XQqUvKMmUTVgbsJIp0zA5mG5UM3tai4S2tR500pxQS8hvwiVLIiFYfGZcXncgweiBwA
RdwWzD4PzZDWX9Ni5UaDAvIeqnVH3QCkJqml7530o28tEu4GuI9przxGdbd5vQTuIVZjk5yC0lbv
uiuqBmZOFJ2CQmekvzOXi4Hs03rbuhaROE5J7ilY/NiBNROboL1VqXC+GEpEyH121l81E3XCedB0
QX8hFit+A7yWXCyDgY+ZWVZ6KCuXjphSY3pF2dlsa356h8S8tXks5opCAHE5rrlLe4QJeTFnOJZ2
fUtuc20nvXNSfSzyd7dAoPtZgCyFZ1cbxwCDwtrwjIVbv88ZszVIX8XFwBgRFGiScFCL4/cg97Ai
da32np1JARLIhJU8WQHZpPyUSt8RBBk88Z7pu/k16wG2nrCBE6nboWEWkON0akj3fhxEZ0dXK3Ei
2LMqYYOKLaOdKxla3nwI0qlonkbHb9OHvKdVufMRQ+UfJjFrc9LCT0EXo0B3sB8sKi/OAbUKcTVO
3A/7emrjHshWw/nOZzN7cbKqjY9oD+YHt1yE2OMsBXjtG5UN13AGotfe5kPeD0Nid9lG98scH+E5
EzJjVXT7v4yiq73Hyc/JftDLJHdZ5w3HdG7iD/0SiCdsI/ajJkfuXIt0qZ/cxlp2xre7jw77k7rL
DFDgzaC8kXvaV2KHV3HhQC2B3AFSxDt1rEYZq/M4wBS1grzdbWi7+mZC7nIWmFIdIXQNZNokwdFA
mL2SU0SoOVkuT5bQQHTsNvKQZJUNHrK+HzCoDBzhdl6gQyKxKN9u/cUHjmGY13Z0M11nOTYpsJE9
dkdal02OoWHvZ0F4xVm3/8gxlGDHHgH+mQAUdtl1nIKIeNUeCQcg9YIDp+dUbhtaxAGGthU6wybI
E12GRFo9J9wL5VXtSUqKqaXkPQv1wuEC2V32oCPdzpjxXZtCeGTa67hudozKdjrXlso/VZz5iamI
9T1at0hcZxPpwEFKkNE0yuaKvN6SAmKCo2TpWQAbwLwcvSlJQ5HjctzeVD6k6qRXaXnyKne6HoGB
9B8ZiMYnJnrNyYafnFwwphoQzrXLZ3g2QbDv4O5cF7E7HKcwrrMtE5is3cIfyQDiBvnyobRDNTC/
TGlmkvzc3edTRuqWndWZvRnKpcLtAszz8+Il5jFy8LqfWoMzc1vnoiHuJA3CRz+y4/s+cUhnyqle
Vn4FASQRcTYxIqg1gN2a5b01uvKJMJB4G5vFWvZFlXTHStl40icSajnaYhFgk8+W6xZmKPoQhWGz
tfMWemHnu5zXMA1zRZhJbuxmyoajxeDoZsbGdAwHk+KCTDvrwAu2CioShCPgfMl02ZNcFsHFckGm
K8+md0oRIZkrmsHZ9hKJo4DYBYWHOW/+4mV0Z49C1Ubt8pSz/51sOMXeUlSr6Es5ZPFLTMu03Ezc
pSf4PMD17AgTf8fmX+44B3blTSVj+B5gQkN7bwN7PS3aEcBxJl1/WjNYg5fOGnyfuEDlu5cWyYNr
qWpf5VStK40p8V4bJxPnamakSVpTql/KkGTrk5F4qe3UC+8YA5Oi1ecmv1eggsgNmKfKO4tbHM/b
JR37Cw88Gx/2WMEQgkdXvSwIlAGHQOm+hUs1BZu0aKl4UIyyuZFaMp0xvFCPU8jDtW9Hdy4u8iTo
oCchXQh2GbPSN7w8zpXjW9FRVo1zDX5t+LS4bl0cK3pK+7gL42OQDvEzCCuhN72NDXzr4Fi8jAfp
4TWqSGMrptm71yOuHIb+BDqAKq/ba47EwYH9PpTHyo9JGEOTg64m0qhDGs+dzJ2o07HZLdhP0/si
K7lzGAmMYAph443szQ1TkPOkLbubpKeb0Pu5k9ynoIK2klvMecOyaC7SIcX25mVeEJxkOat7R3D2
4WnJjjZEonPsVNGdZyl1K5xVkoBIQ/tnliA7u0Mgdgq9jDE6ETzVYZohLFhLos+Y3dQAp2KK3kM/
BqvgyA+aVx2pQj51fjDaF3VLG5jFYnUPxQ747X7lIm1JiKMdsa2zUPFSJiTuiWPEfZItltmI/8PR
mS3HjWNB9IsYQYL7a7F27ZJlS35hqG2Z4L4AIAl+/Zyal4mYafdYSxG8yJt5smp64Oem2V5yLavf
YAc4b29yw8MECk9TY9k3mraItOIPR858BhxU8eNaEueTkaprL+zwur8DL7N905mB5i0xcVt3nOkq
4R3C+7aokEwOaZ9fx86NRYac6D3IKp/Dwxj2w0Jdmtd003usSR891Zuzbv/6flmf6WZQ9rHa2CTv
aARnrGn97nHLHTn/qnDD2GwAKry3MVmZwxTCr4Ln2sKYOpD/atRjXPkU9Y3oqA+DDtvu3Ze3UH7k
g40sAbUPBOrjRlmsGaUTofmKaPoeutYlxQ6Z/jgQil6BtClaGwmN1SJ9IcLMyoZqyCCmCwiX2b61
uT4WBPdoPdtk+NOS9HvEBhD6OBBmLDsRCB1881Z192AGE5mReKbTCpXyb4XKUoNf5/57XHAnVLgd
0vSeIX+gZano7BGkmn3iUbbvbZ4vrzonTsWhuEgqIgZA+ITabHP0iOqcbJfIACkOsxhn41wcKuB0
H2sc1fc1fg9OwYhAUOZZPiCHBXZAch6GxRQ0IPrVeoEXs/D/B63oA0oFlWszq7VnX1j9LsmA1VAH
iFtdEt+Smhqpl/rRynlSu9UaSNfTRuv6fpraaL4vJe6kYXbd3w09m8EB+AhdLlbZeXm3XmJ+Q41t
P5beJYAIChW7XUMaK5p8e3XcNURPGhfzLq3mzDTu6NqDP9JMXkagy/d9rlJ74jjt+pe8dlIwZ1bG
9UvQpMhvTpFyeK/pmHxVErll1xOZxNpG0eCTYM92aqOh+73RB3/vRK0FdeiAmNMDQUqcH+hLcwQm
Dg0kPJfyZgIBkCawFg5x/deMLf1uQSIxHY0Uovraue8gw57nztDvN3nh09yn7u96go3B9zU8SSJr
51lu4V3VU3VPpN1zzCmyTvjdJX3T7ZpZ27Ox0XCyfl58Q38L3utx6+RDt/YrbjIYqr+qtuleChB/
51zrjst1SlOVh2muzgoABCyM0+1G+lFLjKvPKREU/EZotZtWmfzxmy34b6wddfGRZy8j/IQR2xbw
Eb+21U+IBlsHCneZ6VjBFdL/FojxPEZx771MeSjLK5JmH1xLAgYVGUMTrwcS+F6yb3WlKGSF1A+8
mCwfTVPp5h+BpQrAiMHcK3QAofx948iAlz9MPGZ7L5DpXQ7Q41cX5U6QrbCnkP5E5dwbsvPxN0Jj
q3iDJlTEOsLN52NbG6RnGBbbzVuVnpaVmdd31uGxoOklYOGbFgvo3UijJzg+RA/u6thbLAUC95HB
gTRX5kbLjjpwlsS+IuKVhRbI7YlonnuQ5B/5DThSEtunqZaALaiGaUkgsntWmOdA0oaXzAx9a7YN
QYu61siyfJ69JX4JJe+LxwDWN9Y+ZaX7j3Mv/9hCQ5lYFFfJA91k4hmFnV+B3zrnqegp0hGeTy8Y
5GdxDcuhGj5j2SRfJoybhxwvDvGBevxIh6GG8ZImTKibMydnz28hYUwMnu1xXm6ypauWhTjD7Dr3
lvJUjDVNru0OomH9FG0Q4ZqVdoyrMyYtJOloSL7gZgMZb0Kf1rN8oKO1BGh/DANUfxZNGy9w5QQx
hp+O1S+JQKD0MJDJ/UB17pMMsiH9MZDskvVNx0V9YgUdXi2lal/bBmaSp9Q3u0JETrJP6QM4hykt
gfskcoDlrTm2WHYY6rfUCYS75TBbWxxnJSaPqJ6uLkm6WdLcy0TdJrzSb+Nb5JQZLDWxrglRhmu2
GclaaMDOzPv2v4Qh5750lYPWS0Prkzc3wZ9CmP68jY555VxZ90vQtND96JC+D4VTNQcyVqM8qWok
Lk0JR1cdYBZjUKTyqXrdlq6KD7O/KHEcJxeZANTGrTDZbd4nQ8ADwE76z620+1r0Yf+rKTZozBX9
fL/ggsxoVq3T1gd3bcMXlTii5wDx3H9TEFmqLrTfX/1ZMHdHndUrp2ETwG/FANFmXHQ2AEcW5e0F
aQQKU1jJ4jkeZK3uGpuq9U6qWWLjcnoNbMcRyY9O+P74HHqQVXjvp070THwsPSF3+MkJ1yOBUN2H
y50mAAEsJ6Fi+JRQJoSns2QEWA0Wi/3E2sVwrZroRdIJDwuHcM66K6rD8OjOJvE/ZbpigmtY70N0
3cR8Y3g7WK8o6qu8PYqnNn6GVEGRaem2281CAW1yh5CpGTHtEAa3yuLuD+DhsXxspnnpL8EQ++6e
+3AC9KLjg8iRV8tfaTAqFjDYVN78AWcevg0ngniPr5ZOr5u5j5dJkEVzXb3JWi7efnRqj5m3SmZc
zxM1gOwtQeOGaHLbPmn7EE2a8s8QSqFpckp+1shibQyddClxzjaou1mE9/W08PS/bW6CHYd+OcRp
O3d0HmB1KPgk1+K/1Cdkv5vkGH/w75pXWfvDZU3QXtktma9NaPHLTZX9kVS3NVWQj5R31H6BjVkM
/oa7fF7XjqzwuDU/myVdnPskhoD1AiGQrSdBUBGxqIv6H049RC+ApOfuWldBi0ttU/G9nUcoTMyQ
/fDSpaDdzkMuFB3v7YCFbSmH2HzmKhf9b5yUW/u9qXWzHEQx1//AK6vuONaUK74AAEgg/8vUo/FI
1nr5O3UppcVbbugFXlZTRSCwepp7gEbd7Hw5tezoVMhlDCzL16ChTJx7fpw4nePlAYu7lo92oSmB
ahyJKmUkBvDWVx3uc+j+zWekxuhLaMvlLF29+tw7+fQf/d462QWVGdSw0z0F3JcJmby4cA/3rwaU
XZmFJCMKNoWYrNZaxw9NRKNP1loTAndJ5v6JfYPrnfwBVeQHL5p4QuWJ4gbakF8yoqBqmHecB/l2
dee+PeEQWqNHwuIpa8qKNGRLcFQPM8jZMkovHgoj9kIctWjr6B7vZS34lG7FbP6tg9jElQhZL6/8
UoM7lg0enbBAnsxekdoH5d+EoMnWCM7OdYHieXsrW/INbObRSf8vuN++UnhtkTD6uC6LWd66vhUH
PBv2Y2hrLkbYgJW8QtzxZ5DvJR16KV6ESzQ62BIrkKx7P2mX+j/Ededg0oGWwrQfRHCKTF8/bKFf
YsQXw7KvjY5vvwXu8hOi7R1Id+/VRnDrklryVCdxOJ9FMwYH47p0iDN19jsiaulbPoyx+kHYwiYH
00CCBFrsLc3FixxCHOvsHRY8pXdsZIdfVtcxT++KvcruvXr0Hrxl8qD5Rx5tTVwfmIMt3NK9I1e1
dyd67aBcd827Xolyb8Qp8nBPWAAuU12Hxcfa1+MdoziLsxVnvW0Yd6PmXSR2+3KNJIAQ4Vj4yXsv
lztoTUin92sf4JE7M9y4i0vlOlr0R9FA4wPX44Mi2LhdcbOPVQ9HrJ9M+cZNlbIC4D3kwPMCTafd
gTyat9+YyGFp0fHdDiU09ZV+GuaIKo3olJDc4u5bI6g5PATTMDvquEGwjtJTBdgy/4xj7Pn7kE4f
HfwHrMnxdwwsaDAQI5L5BcxvOmzwElVbXNa6L2WMWqkHemomL1Cc/kUQmjs5NzqBaV7glesukidz
+ajDshDPfT/H5UdEZ0CDCUBxBcVnPlXRrZRQuM4jVPXA7lU0zvpk+7CwgC6q2j1tngtpFtdbn34S
Zkh7nWF04MqbWeEOy8ExqcLBUqoYy3eOMH0EPjZgwanWSb2NLGBq9rs1O6Afnl8XOQCNWqHZX3s5
OPWa9SGpG7ufqSIoXMy1TenIPQA+SeojRZSW6KzQMc6hdZjwHrvKj/v/Oj41TPl23fpDyYigGYpj
gZbExyUIl/smZ1pgwcSyjCsCGvb43BKMWZ/nWlbtmBFdyQvKuLDlxPs1cIPZ7HyymXBX1gGZ7exw
d4VXZd3G1KeibDyG5BVx3ssSrJDmLJGs18wE5CjuagGb5YmTA1//jtUu68CW1npvyOpW9UtIbber
wl3heGMvdmJZgEse004voO3yZh1w6oGBnOPvPoin+N1LSmrluMiO7WGhBbbY19T9BJCWp3i7G3PT
3DAPmJg1zx/68s+eAnINSdxvugPLfg63LsQ6ciGp79WPCGnUQqZ6WmhzkInOT31Dncr3hGkHdC4O
JgLvZ1hBvb8PbGjTMJNreLMD9dDEwuXA8mqJr9Fat7gkc0i+bK5KUaQMEnJNuKmvtqG34gymU6o7
DGRa3ARpYmnU2Pl9+RePNS4shvVO0TG94XIU4alZXRkur6oeCm97S92JsiysNOzimZR04J4kagwU
W7oc8mlXpKNPj2a84XbJ+rir5kwngTZ3qzPK6iBz7Fvxhe2F7s9xWqz060S96wMYb+YakFdRI0f1
urFY3acymvITZ8PiqvPk8hDtlTOyDm5q6yyUG8cNLTYw/53iyPcXThe54SV5WZZydf9VSe6gbfNU
DP+NhcNi5R+5MBLuTdB1AUsshmUyEoUvyr6ijGqgeRX5OOQN6mQr+obzPa2QiffJ4tNl3+AvmY6O
tO6CJIwUzFIOXW83FLYxj34T8hVL8jTrdU5s5DxWytY9LaFenT5j9qVOkfbx2gmHTA1L1b+NMayU
f46KSnuW0+D2903ZMqGGJAlWNsalFF9V1Losu+h2KjwqX5QjWKWGU/xPtSC3d5yDXXsQiMsKDsYm
KMAdm7U2DzP2zR+u4LJMSTKpvf+qFSjI0YKoxM2JbxjxpGN9LOvC6y/bihPhh/F1C+S6puW0eqwR
68VxHlkUHEzc0j/l9P2QHvCGmeKDPlahL4GEbPj7tiOILooXdvzJ8TjoLFmaof6Z3yzTjwruiENZ
j/KoFkyaodju0nZVN6pPJ/rhaErOOt4WplppaZNOIo7Jhpe4P+QikdsxBc8DJ3xqAPs39JquX0mk
CvGpEUPDe4QohuddCnUKOS+gRfbUcXkA5O2BRycSFG2qutWr4DxEFkpVmrJFdfH7NAZNzMW8bKKW
0mzMBMTpumO8eRBIDoaxN72i5fT6sjEfbx8wKr3gOjq5cVy8VNOY7gcKBNcLPh0BN8YEYfKP/7Rc
tFwKk/QjDQkcC5cbl7W7rr1XYQ8Wlk8kV588qS5L1XbOsUQLy4+YE2vQt1T/Zi15Qaot2IJGPVKf
s87cKkDaUuzR5fxoHjvWV+mvCBSQTTMTzVZdl7jw26vCupCfhMdZ/bxG/Jdz7Lo+HPbKVZZ2SkJu
xHyylApX86xHXpjZBoJ1QtQB2JlfoqXogQEvXtO+DR31Ha+cH5gqiMZjeXyt6pb4OvxXzXFOwKm1
94WTzC6z91y2NvNIcRm6S0jmfM+tdIvvaKB65JUTuWcTNQQKygtnjbiHG0uWFKGy1j+5giXFeStQ
mL7iKWdUOdYCbeqJD/kyvm/rkDbHwi7BtL4aOHXBfeMtWh8YMdmfWfApNMxGHubnD1v2bFFtX9li
u26G8OMxoJ3V+xdQMzd3O1cnLyGbgAgkSvAUFzOxMLYUIV/kU2XbPFAZMyt0wksbz2Y9Rlq7U3dA
DhznL7ieEGC5zYeGap3ZeEPN4tRSq3qHDCIBAax5FKZPdkv4PVEykfD8/qmTcpvnp9kQ2fsj8phL
ITJU2esoA4Y99f69l9ThDTaIapWV40gNkqhdODueiSPnQAWRYRclvNpzSBy0gX4NIBgM4rTc1vNv
gozpcJaGNyleHDrY4KN0IIaqz2je8mE4JOWCW3OHT2Pe1mPtsucBOdWyyH8oQs8Ej9yiAGPhlcG4
8dzj6/OwfWDdqs/YT4aGKmsU7I9cCDz+h0G3NIHzVamIYXWe42Q9qsDwl2InFy/VbIAiQoCmRZat
xpKt49i+h4FnaebalP9XLnL6nEsVvLQOuSqc+VQ2m3GA+BUG9HJm3eRW6SNtDD6G3TbgYMcVobf2
lCdhsh2mhGQtxWIogPoQuZPbj6wvZvlKlnHyjmlONcK3npH9nvByieVTmEUQpgCfHsRUqcXc83bp
lkftCcuk4UO71Z4Htd+6gb331omap5YUGZlCCwNJO5g6yxrDnAuUnnulU9Li63jB9NypPD3nycgO
fdKjPG/dNsFqtkCuOw8zPvIhNYRLTY9XUy3bawAL40kq1lasYsbqk5xEdCpniFKhH1EGvKaTf/FC
x/mMooB/PXdQeKItL34OJo33ZSTdL8bN4KTq0Lvz+G1k7jyElvAKXg5DgjKLujCgKCXEoL9VG3sd
VfrP3dzOT1I6jqBWlhAy9Zd5xGLRho/FOoHT9Tf/AVy3y+IYDfrSJ3P75q5UCkdrF78KIZ0dOcK+
yZBqSWqzlsDgxwnxs+NmDBNqMx8xNuKsL6kypHmJ2uIxKbMlX9TVSb1QY2eDTMWlCdgplwvJUjbt
8vvWAxuUDWKIMwTH5qOqOtbKcbf+c+Misk+sdgomtKkJzrLO5V+llkZnIZ/x22kpiUkE22RBbnjF
aYRiPh3585g7aVHlqQjLx8T41e+2MDhbvEmF7xhm8WUENmI6mI1/maKOhGku83sR+UiMToExRdBP
yG94CoDe9uOA2bI3WGigW0+YJumNkQNlVtRfi3P1f28usnqK8L+Cj+Wl4D5C2QPQTytH/CxFyRqN
5rHph6tDfLt8wfLBr9dF7NKSD2IxNbTVUVtRXTzcJGSbb7i/oY6hiIjeEUtGdnbbp461jxGE+ewG
BzqJwqXYotNYcXipCD4a4+qTL+0oKhsQKc7dMkYnanFo+REQuXnpoSeyFUbqrhr28pn065Kb+ood
nvRngO8W0eQ0RTL4RMq6Fb9U64n6nOTIlgyxENIgOsFSlZcVT8aTjbvualPJtF6RUEWfxMWqaZzi
MeVyR0rEYWmPYpBs4T4ew+ZOw7e/s2OX7KTkypgtLHcRKmWLxysCBM6tpmY5S/XIipEgcbrtmAt0
oywshDqwKQy7RxRJ/24RAVuK2o7J3hFD4uy5zMNc63z/Uvq1Os9uPUk2FyK/5Jw9F6On4Rxvtb7I
EVWy6VpzB4Vr+sA8272VhstpsgGzmTWqMHeGRJ7L1l+exqUu73NAjQ8uQUhsX+TzH6lsQIN2oyh+
lW2KpcwPHdhicw8eALbxfy4KD4w+IEFDQGsy5Mijj8Hhvc+d5odb6/5ddDa9inUSB0qNWIx6divO
TK1sNfJZhvJem+RnTIjqyBNM4lt72/2AdHJvlkr1rG88734p5fBQYmf5SMYxFoeprf0DrMnEy24B
h+QcEOaCOkzA/Ep8gKfQM237NDUaQ1HCS0YGfNx3LWno+wk7S3nUDfysdU6MuQY4XjIGPwgKybTq
RzKY+UfnY+Zf47A/czHujpOl7A2OnaBdcdbdJ5/n+g54ORWJFdPGYaLZ5mEgfA2kXFfRo+blhLeT
PSdvCXZSZwJ+PG5Rp/MfSNHbveGG/qHdoLmy1Z4OPWZSevd61MFC4CaWOT196ZBs+6byw0wh0x5D
MLyPASPqfdpseh9sDQWZpcfg/KwWPU5ECMbqrY+TBeRzxS0kD0Vx9Dhzvi1e1uEgNu5WI1a5L+av
1J47QRtoT6nYa0ew40xykMvtro1UlW0jqOCK9+xn2dgSgnsNnp0PMNs2GCALl+omWsv9vOiZVX4U
/iHknr/JYQI/uTK4oLQoGlPPPluPJrODokEVKSTo9jG7rWcuTgv3gbB9V3iF7/zBT38YSPQhYOR8
O5l4W/qnDZuLt6Mkb30vyLs+FsRcWFAM6YuHhnRx12m59CwSaDi7IVmPNncJZKE3f2PADMPndVX6
DQVSOceiHE26N8yuMJy9AvlysxVoiFw1M3GytvsOqdO8yCh0rrz/q+nHVLV+uqcJZuwvlcKoexji
IfkBsTgVu75ZKdlb6Xfkb51DmtFY50WPjQiUj2/LU//NYE3eb46IhGAMBZh9LttDWdTgt90xlfZU
iNzdPlo9xCCp15V//8wPHlYi+llg/hYr8Acg+jRZ7tjs4/ZxV0EypIrd8qItXumDE6QNzSMNphaG
QZmqqnvSeTVTG4ATsX6hx3P6/w3fgy2+C43lGpm7RQrzMpmXgNM4bjEaQB9ZGI4c/CoKc3dT7t1g
ENiQ260sDD2q1JVAfRerRjMDGlneJ3xxWBHYEy4sjPnTvzCSt0wrtRnNHRNYmu9oIPCfwY+Y/sWB
nuIeHfKjyaVH4gq4QHIWXnkLrtkaGhwgOURSkoJFkjI9OQsRVBwwKNvUikzNT0mSXGKswz5/BLIO
OrXWxsB/5f6HFzFN1WdQxlwUk94Pj1R1DvrvzKUwo1B81FfOLufLZdQgLx0avnunZ/hRGD95uEYO
kV09AtzAxFnY+BhUQSzPZBS3K2J/+VK0t8DIBlwy+Bz0OI6/EuLu9X5bnLTN5OQIxFEnYSHLe4oR
OEakLe8M/swKTExwcx6uNJ2Nd9S/qPiHhIqanEKxpeO/Fs6Hg3WAnz+z6sixf061GuPfaLXLETED
02sbx6nkVTI09U9l4X2dyLmT/NZFFx5pbarGP2RqBnpBSXV7r8OESHjP8oX6yDhdVezt27WP+ws4
VUJNB9doGIAZGdgwvKBCTj+4lApJ6KPurlCfaok33fXUs1w7nXq7IV96LFUj7/+fumpjSGOAdLY/
oTchV9I4xy9kY4NuUdAKMqO7SZTpmRnEAVc6K06ovbv0JUpxTIUB+JwYPbIjX5GTdxsO9eov+RPb
UecY6qn+M9ECjV3ddduvYgNQyWYMDQVGRJhP5Ki615hmyczqqokyepoVBVrA74+GrP567yC+0jwm
Ya8dCJup5U96Q+xmeZW3d8MaVPFLjv3mGwPyUl0i3Y4rGzte0Ld4HOGLvij+tCpQfHNbjYy3utE5
CKPqu3LUcmW5FkVnnbr2Hvfvt6timjJOVVz63ee2TmTokL/CdjlG+FSB9YO152uO2Xpx8I2OdB+x
WPVgRPgBFn/GLQjVyTix8s1+qdjM4iK0rTr7VuZRk419SA1IxpUudc8m4CqbRWQbaBZug5yqtkLM
K/dgIlRYs+okbcrnbmHffGrTTbcfDuldtnAjPa31kXrL0v4uXSiLu5qxfcjalnrQZ7xPgDLruNff
W5yOaifaLqCGDdApXNFw3jDsSOtw/PgGLQbyquK2N9GhM7ieXO/wRcfkO2A3h847WY9UtAwzy5z+
HVg+bg9DTePDblpKPCwWC1j9IDtZdnt3LmgpOBWbVv3JDVBhDi7/mKahQjUpe2ic9+u5nNo01ZlV
YfffuGnEvOuy4smkyzgSrbqGoFbzLVOV28egFfytDtrwDeI9mMc7KhQnVBTGLrOJ/ZijfGNOWZpu
fZSKtFafsSAMxhgLjw4CAjzo4J3JQg83MEqn2+yjcrO/IqUG9UbNdFMdIkCvfIyZXqISHpAzT82l
rnXwh7qwreGvcmG+HsIxcabPDt4JKIuNFf2E5d/H1EQ43mJckrE/TEdFeZ4+gC9qYco6bWC7J68P
CI3vjQgr70GbYXVeXKCDUfCOWFVFBzeZZHoqA8R1bkgB5Y3dzoY9DJZEEii7pxYrgprbkCBt/+la
euKPl0r2mETKMfy6M1ggHz/7y9i0hX/l4uuFmYgRdl6EGvCj9sJ3l7uV8izvbUIMXw8BzlfQFiBA
L2GNBWrnUkd2yMdldY/ehECKO54ye04lWsocMld3nElFlszspq749HER0kHxp2aruK/xIvl7wcBE
pmmprrHMqcme0i44+iOl6T229vlrGjRn0EHRHjLRCWEWLz2uQaB4iZJKowLERlYuF9qAQicTfH01
uQgn+rtVPXGcLZyq3zG4w9O8bLY8Cb+NQ6QihAw+pJbdejPJ6JZUdTwvK2wy78pqMceh0dOK2sMv
4BAGRj9MDbFHDoW+e8ECm1/FENIwgzU25zY5rRQ1+OOHplVs3feCnsTZFCR5WdQOy5PvTLhk7RR5
2J9wwJoLfovtrvZ9QiV4cWlMmw2vSSRiFIIZSkDaV6fRnSb+p3rTl6mR1VOdKi5hehXlM+p+1N8F
fQ7daXGX8oWeFAmMJnbtgxjxpHCJZm3qsxKlLkNtyn3qDIvU2+oTx3rNLfh18OaEsGsDuHzDkyd2
RZNUHQ82oOKLL3saalqCMeOxi9jPZ3EO/XiIRfnL96omW1KTQJCUNZu0BrO58xhtjTo1BhfbISjz
nnbjFQc8Fpi0yejvTlZoUfT3HWnHk+ZhUwG3OKJuasOuULOKIki08u0yu6Wfq3SGH7FsYSUY0jmc
g2OutktLYZt34mWyfNmerAEZHFw6YA/ku0hhpWWudjpcZWSQprsZBxdB0C3dj/VczvuhWYMLYq8v
j0Dsu4x2WNZtsKbGnxFs64RwsbHfMiSxezfCiX9t5RKqSxxu8w9viWJEFsdUp3AAlHOEvAmru411
cFZlJVauz14bPCmUlOeuLsfrGCxj+DjGerpWDUnBUDJV63ZaL+7WpJdFq+hCr2H4By7Hgj4hkceD
oB6euR3z6wLHY9rpEJHs+BObojq3pDHPPCpA0jxJsWmvEN2upeVud/GIhRDUrKctfRgmTILn0cER
c3R9y/zWSoc9qYOzFbtMvrBYb1MJwGaU08EtmVN5ac7jty5Wrrbc4SOUv23Z9h6tjXcVujxPM619
n6lkbfNG+3owg3pTCB4BkTbyG5K1Me9pwaWh06dBx3D0l1mx6tUFrZL5XFNZLkIsBKgFqbn0xgvr
fco48DalFaqOP1J3z3MJ9qMd2pHJXbjpU7+onPGaoOUOHHf0Yr2KGN8KcOPQALu2O2hf5pm6y+q4
1U57tTMYoiWY8R0ZSJ20zTEZTwUuw26e9KNtanItPHYjN05Q+ntvrqZ9ODJ4sC+mf9iGon2iFDrJ
fATOfSLcsr5SXgIjBF8vxYO9g3czQjSXLIy1/244mBRKahycZOJgbyrLObqt3wuDAuw3uIoQenr3
MiW6cvaRQ3ObBc42nDbWX1cHaw6ztyEAfMQNg8F5iyse37Lue4p1kojoUiUwBUqXtvudMBFlNiUG
cfLWi0mYMgRNNR4bhLN2F+B+fo1OJikA/UtQXJ5SCkV/hxOe3N2Wu/5FGIUhBsBdH+8EauKNH5f/
DsgV/Qzq1jjZhGvqSsKsP8rQjAc36NLqU7ue/xaKsNxwCLCl+Dk63krVd+D5x45tETfDUqS0h7Pt
GQ4hbI6/jjHR85hvTnMGwVK6Wec7mIGh0f6hKYZ+XkKPL50d6n2Lm7mj32vF1wDpbsjoe3YvI8vc
56q207PWfpO/lmxFnwYqgyV2hoi7VI3hCCG/Ay8iZlWEcPQGtp6lh31WuT0XwIV6ij8RNQv5V9f1
+T3bBJ6yjsYkn0sInCmWZNF01hWuNaqtsZ0+mbbXFaF3rBAOMEIP1dlWP+TodtT05W508NgJMfwY
sWeZvCKXYY6u3Dh/C0KPC7AmmoURrF3Lfwv9pvQCSrT+XeMXHKqEV5x9Aikwk6Nv3aPAN/BGHTfm
WgQ19zSpKSk4Nvtb9yxBiz+JsxEHc+ckG71RPbmVV0aHAn4gP6nK6VBBGDkeSBgP0x4FM39cmV1+
LqPLNxjpUPIDyhfa4emWJV3IvDHpJsyWqJ5fufTK5CHWuri0lDveJ4L+smtKlgLIYs/ufhfNA+kk
N2jF+Is1Cf1hty3ddFn9ae2OBIdabLysV5MKFgz1vnw2Q/eBvg86O3EemC98BM2dim14y4PMhmx3
GlK7l8/9fIxGkGoOTLtHvB60c8pgRE0r1l6dF111X73f1ssO2dxe+Mf+o993eGb5LTrUCCFAew8D
cbXHJfXk1fFVe6a6d/jg7trpezumq70sw0xJMZZctHHajaiG2C3QC1HJ4Ttc9e2y2vYjWa9euXN1
UStUxtB363/QbLhdDGs4/YPKk9N17PGBJeOYktTaOZDEgF8yVvxYYu0yKARp0UeHdsihTPIAd9d2
HvFCYJ2szk0y1c9OQI/SqW1vacvFW4hReSTrxncl7UabLH2TEe4yasXC4S+hqfEOwoeyGTFMLJNK
uaDEGiyrzQEPN9OIK2Y9nkiwDfEO5EDNMNgadWZ/l5KpARay5629PDG8TtMHmRGS5xjU/P6SMDsl
5y2gR3yzzvo7UsjFdnBbXEJp/kFjtK9fbiLy8jHGEcSwkC1vn5lc1J+VRb/YcX3d3j0cNXyi2fHi
Xsy5jz0K2XruvibOgEmOhqbz1MYiOQa9nu/4FqEvcEOY/lGZk78L2DroySOOv6opRcCix4NJgAmz
3rKgFjo+xexE8ga0wFDc2mUQqYkh4i+a6SeM0Eu3Tw7Hkh0Ot3K/YDVBepaFOxvPc7GSmD6lYQ7M
0Kff4mFJNhfahGoCXwX70RCEOG2inP4TkRleNJ4EajwAgZ4TPgps/htMpi914kW0gqscPGpt9po6
q4MzzMOB86XaW5Hg1dU4ySi4m7FjhMCOTnjp0vE16dxC3v2Po/NYbpxXg+gTsYoZ4FZZsmRbzvaG
5fAPcwQJkHz6e3S3U1MzChTwhe7TqUjTdu9xAeRMXYt5OZoAhMc2mfH8blgvuWdVsaWy8MYcwSPZ
GN5EQzLgYtjeRIx/PcUbgy4xPsRI7U4Jg/FfC4TMR58CIuDS0jFGZYnKpsJrtLO1fTs2U1gONBx+
w8Yns3ahClR4mHJfb3FLceoYyyXSeJ4X7CQgYPDHKDsb0f2OfHYNdon5FpMT6oA33bBe2IzJKMm4
jeVEyvrERSMtvPNUTHv0GvM32Y/mQHobUAHKWfg2/s0H1SB6+I8fYp3i3k+Ge9pKEH6j9MunCF3k
H5zBgOeJQeuqB021Xxo9XFC0sNxV5OtucQS0DyRcWsdgdvWeoJkSYe7YMOBLXJaXWz4X63kYAjzT
6YJaNZds/BntkM6mh5DPtaQT2Nq4Ez5sEJrhv9lulf1lzUgm3WFB6O3MGVU5vuRqo4XuHjAdyaNy
bIZIhR4iuqgE8Noqu0FACwi7zGxqsx7Qcj/39DQH1aWabiat833GRBgxfzAjCm373rIOBAlTV3QB
fv2dhQ1u2CykCjbYq0O+2UDJgPKpWHjK+GPcLcrw8ZVRdd/rWl1ivvAzuiEMZmXsBDx3PYbidK4w
p3UJVhMhh+pEu+lvsYTIPzUGOFJ75XvE8+k+3hplsyUFuBHhAlQGASdOgxfSA732LW9Tn5WSFGZV
MFkpD4FoMeIWqSo5FyRGeZbFdQivU3hZsmsdH4AAbY0pVoIFQPni9EMgWajy7bGKZ8tw0J5QksTA
2inX4+Cl0aFilNxsS/AsSF8EW3W8sJrwYwc5t0nxB4Hxt1k2B2Wyb63Odh7xmY76MuIneahS8ulX
0jDkfyT7HAU/IkkfVQN7tb1jJRnDPr55ayWxr3bwP4Zpnef58pBMRvFPhBh5MFS/TyzLXqgzETPC
og2rO2TNmTnb4OoQ6BlyAPdVO0i5a2RgqXPmtJFz7hc7JOHVcRHdx0PTHQKGN++IVfOvKSp0i7ZQ
Io7lLmpfe4s+yubuztDxoctTe1NbKeQDJ9jjkWX4GLAhxfvaTggT3ZzYybj4zIhR+fOkH17LJArc
y+JUJrujH0DIyO0+VZuUWQKDV2bP9zWsmV/pldmD4uu8ImEnCasQZS7ZibnTrNfh6DvxEfSL610F
WmRv6wFUhc/ATHyAMoOJYR0aNC8sL0rWQjYdWbe6wX9dsWLdoFEYJpSmUx9bFOvRtIv5B/8rK/g1
bM2tKNmKJBvpBXoHK2OeDpHczRkVH64XJCZvYkKuvpcxgpctOQTRcR5zuff8tH1oxi4jlSQHLrLh
1QxYihDnHVVt5n5tSOt6N8XS/gtlR6BjOYdYmeuQCo24gHF+gHwL7G+yF3AJDQqoswgZO91PyWL4
dDziojai6dkoy1QwyI5jJOyXRSbl1RJtKS7W4qFkCXhoxd4yqTq5izVvm9kJTyCe4197QuzAKRwq
cRc0SNYI4HWqZTPbdgcJXNVlc0rLwX4oIURvWFnG16aZ1EuBpFitghjJ111DfSEhJi0+K7oCqV+4
9Pil1lFljSRFFRVzs4SZtvkaRz6g8mbkjJG4B51dHdjCm4ckj+Nb5kLVbOekaA/BWOeXZnKJD2Oh
7X6wrJfoqgsqhxSWKC7lgbCiJ4uO3l/T9Ut5nPNgObDVmnHBddp/nn2yJx8QR9DRtQ0230uE/2JB
zGd5AEfxI6gpYhfuOijrQOjb/i63XERVayuWbvgJ2NfLX/pa1RN70RoAEXasyKU+bni/bMtBUWLk
6lLnBTcPBwMSB9e9c8ZI3hexnjYqU+TQ9MxWeLl+Ez4j8Y/GK+p8QZPupBwDkikemwr4Z9018oOl
u8MvWmgowjbmAL6VvvhnU9r5r17VWhF6vDAg723QtrwzJoHv06QNigos+YPipJUxLWIGgOHP8bXa
CVnawYUYSFQqeKFUgEdghCkJOIoZkS0DUlBZb7F198BAd2KcL/xQum0QKBhF5RRtSjdC/p7Z47hf
LCaKq6rzoQjV8CnjHWqNABQ49bgLvf5cYezAVDF7yRXfbou+wKFICOk7LyUk4G8j8672qRfwqTy6
FqaSA8AoHAOgDzACN6sRWX+JmbJqSn0pRETKm8AH1W80c3aQD85ssvNIB5HuK29g5J1rxl9kGXmZ
3nuNhR84HzpxLnryK7+wyQTea4f/6rsLeKFpX9X5rh05BDFBKwhrnXFuF44It6jdR7FjjmsvR595
0Wp2hnI4warF7Whg0p1HL0FeCWgH5vNST3PwNU4mdA7JIGi40Tqx4UhVyL1h5/U4/82yaJ97Flzw
MNlpICZc1yVxfeu5LgrxrxzqJn9nAWEnB5QNefX/xTdakS4kCtd3grzfydaj2y2C1vc3qhwryXpd
dEefioKNtNuqatn1CLr46fs4W8jIq6I7muBF817l8h3Syp6bMevfY7ZS2aMwgbhnOLQUm173EkJ/
zvarXePHsP6rTN876HNEf2KJyUnGbpCEc7FMWySeJYZRgcLZyYdDr4pwA0yogf2BgB28Zdb47qs1
Vmi/tF+JbwAFt8bN5HmSf6rImVhKzmjbxmmioA75aSRxwx4HvgxHiOviY35DU4vyC0wXR/MO7hMq
0Y7xrdhGtlnGwxS4cKRKBsvvMNgZqzBYhL+JRjhG4lQt54LJD1ivDhXVhjff4MONI+YyY87yu+/5
8WG5eCJ9LNsrnVQEhnP34SB1jNUcteJ9roIuIQyYPbcpHwipcYer5YgYkWQYZqhGFX8lzJyb8GVQ
V37K0xUWk3PKdVU+BsYIst7tOPhlwi8vaMWHTTnJZcaFQmUJug159w3lpcIPtxtvE5HstgdNFyxr
J+bC2afXRoT2Yan37tuAfTmjk4mw9x8W/IikYnZrq7zxiwevagSmFfCiX1BIoktSoJ/cLthNbFya
9ryHVE4xM1VW7ANpabtgW865/Ub2Li6Uxvch9iXogIcDPzQBHK5NswptEqKJ6rQERp27vNQvvUQ+
jKMkMeUeBo4pNsTQVT1k0rx+WuiX14FJy3t49um0ihwZrGOEIeAi0KYJRIP7AbHO1qLV/4+fP64o
S7lUXw5uUIBVo4yP7TRO8jCSFTwfMH4tr+2izbQPCazzn2Cls7tLEK9Coo9guKxQc4WM4yUYhU/s
5SQiI5oKo6vKmWKtaczbd8kLn4Bd2JxwFSXFKQzTGG9sajEA9SdFLKYmnuATUf3wTZNQrOxumKHD
xRMEKREwQkyQq+0WGsBnJy0W5gUsFuzdgMEs31asUW9kI+Tk8c5zbMRxkGkjAoCWFM04F2ewGzig
2mubiAzlmR3mu1rW3WVyuP6uWJi0e4mc0j/5lU+4gBTsyo5I3XvvznJCeEsEvbpfOZQK6eDXrlss
CVZQtbtUdDK9L9FJ5x+R14THLkD4CcFqVAICA6jhJz041atsqPnKKBm37HWK9o5YyIXw7BCODTn3
lW+/m7SZfuKqIVFPNS5BeAQ+P5VWIAaWzYTwBjfZ7dqUfe8+Yizwyh1FqYUmkNw7sgbSLJ23SWy1
55Ja5gI5gZ1B5PmqY06IRPIoqzHeQrbFxrKjB6XkGqSp2n0/0EwiyF98prVWZF9LZ7m5c2evbNFR
mck/OFg9TxUq+w38sjaj+ZiWo47D0NvFKBKRScFkTtDoRmNzTIB4E7MdZY9BgPYILJdTvwCDb34j
L5ZrF+3TOWtV/98UFJ6D1lbD2Ehs+8JFqllfdtG7jdVyWqUdciSeLt9cNML1U8PEEmi/rTBwNkyc
H9nV4BB0DDu5U5Qyn3yZ/TpD3eTCPam+5sWyd/GEI5ISPbb5r22QStvUbVlv0A8h6KRob9rzlNhw
SzODv6djxuFuZRgt78SoVH+Es1onu7ZZcHSdH6Aw6ylJIyuZPTYxJnrOWE6c26YtXjM9IiDmw4dy
FvCDIH/O7jcVLCbxkiuLJWhrQg+/YoCU8ea/QDgwDOJYs43urh1qeXSyoi//YCNgl0j9iWGoZ4vb
QTmzHYNW1/6QRdlcl2xeflIt/FcrsixxhtVYWxfGJhk/FraBHmOP2jPbwEZj82oyX3I5MVu5YdH0
dMfiXrQYergUj1Um9DFhAhju5rxbLOj+5bjnYk0TTvh8fOAq7thk3zDEsqyceVW0Tr4XYznmu7zL
7XOgC+4HizoIpCNPlAViMap/GBFDHI0wXiCEULcZWDqowwIiOV/ZGnoEfsvyyA9zQDdGUHiP2tNf
ldEcu9u4RpAEuqrnKoRvhlUmKYcm3ChIGyl7GS//tW2TbpHcizsPHQB1tE8aC/v7BD1cP4Sbpuow
x/EwkFeTxBGmbgko9US0pABnA+yoxnCLqYbCjV0aayLyRsUOt8i0JjaA6aWZMv2c112Ki63FnXMt
04HSPJ7nfGePuNzD0R7dBzAMi7t3+kqlx+WWFgRHK0xfWqbRoHGcvksv1BrJRaeYWsCRUkRw3C/2
yifmon5kZbz0D/AVUV5BxFPyPPWC/V49V513atiq8+yCXkTCZSUdiWSDbrq7ZZ6rDD2OVeNt8yIM
8zG7rhnyuIeTmvSCnjE8Tce0QTs8eGuQGSgkIztx63/dIut7UleDLy9X8mmyfH3wLcO5VKQImR3b
nWqWvw1reh9h/33elF27QywjH4bAqd+WIC/MttWdeWaeKNKnCC8LQUBVndn6M1mcqAEuJiN2D6HT
MdkYRizr2mfu8E9mSeV/+bQaZALM2FL7fBKfonGzdYKARGJJ7wXrpXL0rl4d9AHv2kzLC3Wyd7ux
mNiUmySEdn4oabDa11DHTf9XaplkP3QYGfYGtSTFSS49pnMWQ9y8gn3fglCWBKFdKZMaXIio5L/W
BNFbkKQANNh0c+2jtuC5YMuq9AvDQH6Z2wEXxH1gaSd+QHKIEHFV2TNL4zmTwXsoS/9KVnDRHHRX
zkfPrxFAuHPz7GcaYZXtE6TsKQM9qovidljZWT+f8jaQX20HgOq3xonxU/ccoywzw7r/NUEVtfcx
OgvvCMswqFGWSXoBhRmUKUeNxrz9oq3r5j8sVISoYkt2/+scN6gexY3yYbML8NBD1kTO73vUQljE
JQ3lyiPk+pRz8l4CM6sQDohwv7Wrw4MXeYhMRFvLrReHPOVqbOu1LYRxUG54/RbAAA0Y2cWYZoBg
LMccVdT00Y1+2H3C23Bz6pw50V/K7YzhVs7Cd7QGRj3xpDj9GxDBDnbEFA2DXE9MATFwN8UjZwQA
GJJpkH4oRvZd2CdbRT7XXUcdPgBAcwBiYXcb/UNVTFV6THM3+YekXZD0wzrmkcJ1PEXNQiQg4YfD
T9FV7UebT5gu8iTpDjg8hicFKGDfyr791kCf7jt0E+pZ2kmGesVyo0s4uBOB4Glms2xGDwmsiqon
/2EWb5x4N+YIVTDSerLmn8nmgJwWO4jBtiL541vzqsD8xUvmAS1ukAmOmygHr/3Jyc1/uVAwxcx+
Yv++S+mcCCMI3FPvs1RB/LTYbF2M7WQEbMObfitgfBQM33LQFZhNhFjzMTqfFHsCEktadjksMSzF
PNGTNaYbAVLY7PIEncoHJoYcESDBMvpqVz1PP6EFftieR0yA7aYmMuurCoZU7aNcaAZmDZqhDfbD
LIPWpTBi+VLXzmOQ6ZKCfGAi2PQBbcOSldLCY0tCLOBW1brNEdR8HaB9bae/oaYcP+epZACs+zw5
T/ggvrOIXXuyTVjdoVGzXXaoHjjTCfhEDDhNlUt6pU9HCaX6gm2YmqZr7AHPNmt8TfaBASoblBor
wHcj+2R5zmq/gvuKrmPvdaye2OFx8EByi+2Ncbu5O6RcugiXeaKr4asu6vCSY0WpWRo2WfCf7vLK
5kKNC9o2RKU8MzcoZBdfMWE15WuVQXHc9lRp+W52iZ0uXfjEuyRu53xb93lUg6Ao4urXxrznvJOr
7SBh8CEUvo74Fop3iQaBtSia2Tg9wax0n1n65UxbMviNhS2idtVwdG19P2Yv4bRps689DtuWnr46
CzNhsc5Qul4rRwm1FsYKHpl+x9m2cGDY/g5uOvKAQBINhz2lDX4TiIs0vdo9xhQ27oa1E4o9OfWp
tSFjCpsCaiOMl0TMr2xcnsQw1+2RqtJaDosrLeulHsB47+WYJtltZ+8k58WzQOx51eR3d8ow378M
PD3dvlAqog70Gc9ukiQbzjy/yxugLVVyB7WIkbsBxUkT2gRh1E7W/aRTPxarzquJYsBokfOzkL6n
93YAvGo7j46BgZbPmCs8OnXIRfV8bCbSyOCUueU2QvjN8AxTx9HxAojpQo7sUioXCyVxOXGz7b0m
ObMUyZ+roEURknt+9RaVQEzocJr0m21W8gPV04ZCYjTSbDScfLewSNaoIj0gU1aQVBUatiUo1VfR
zqE+5BPdfkFiq08ukcHAxM4CD2wpoBtEAXi/txvmLKd25te87al1iKf22IXyTDUEZyAL1Rs8X1DI
8FnAXWLAdFvGQ4wE8tXUy8rRoawfGMRj8M/KmnG0RPmFLigg564kA20+18wKAoyfsDVXXrF0eByU
ZqISh7OttovL3JLnqp+deCPzxcjPlgMJbCuBkuoZoqCVPYUZw4tnFolUBJEDnv1A1TGnrwvnYLJ1
kxRjFE3TsWKfCH0m1vsgbdilF/58QooP+A3K6GHG80uuGYkV5L47WmCcuf2SbRta/Z7LMAvI8EN/
0DF472GyIByZzI/kM5zPDGEXkG2Og6MNtX2t2LIOPA3PC49tcRzQI+CCG3DLopcN5assM/MNH8Vr
3y0MFZgZal5GwlDnVIdCnHMmNP/oLMmjI6S9ZB8/1N5bHruxd2C6nZ9TWmX608Lrk0fEKaQwVbNh
OZ2Y5MK8iH1ZnrDYDfCBETMoidmT2vevQ22BigycCbeRz1x8y4kVfKCYsZ6awkUZ6isf0i7Ykcs0
Qj5JwbmyIzdt892A6LpTda92tF24lXy7cg8afcNLmoLGv0j8zRvQEZYNnczP/DUal/Ih7Xp3wYON
f3hdOIbVP7svb8uWl/gV3qB+nmluXxDCh/Y+xPLIx2SKlrH4VID+D0RxUkEnrF3TxuIh1INgqTkn
aBCRF7jDWxpVza9xmEDjMe4b5Hl2GN9lYganwvrBffVYpNfHqVpMf6P4qOwA8YAIdcXlhxvuNj9b
DcSviduvTTkfjYBs+E0V6kcPJL4v/fOUjIW4k/AqlxcZ9Zn67EGG7uqWOJpz5DSFv3EX6qqHhYnv
Rjr9/OG6eDtvy69/MA4RJtkdYNo6RGIVj3375VczdUZbjypYZ21enKEkh+PVmzwmJg3FDcirwEZT
aQf9AWNt4h77nlJjlAF7867hL65Ka+6/WuJVPywL4zlIqw43EllWQEWCkKehq4/acmvGeQEvkS3c
LLt7ITV6m6Ur84sjodA8QcJwY5RgoXvgzliqBMErGpYtA4fw0wZpccWvWQA7aSJGSYty6ReRWG8I
exVwc6xs3IMroK8H91z8l0bWxEqZjKJ7M9TV9N3lEpHdFIazgHQzqr3vjKXe6RIk8HpElO+tqXer
zy50Yay2DY5xUwbSWzGr8x+4IcRzSfeK8MRL8XzUsvgBUNtdAHpPCve28h6hGOebKuOc3lJJLM++
iIrN3Aur3nu4+be1H2MqjZ25wGMCiYWDyd7bFNuvqcGuvkpC7X8OM/5vGmG+pom+fuNY9Hv0jlb2
ZpNM8IyzoX3EDfONJtX8QLNPD8Tt8f/qojyVSGUOHjBBRvB+mzM8NsFRCAHoJ7tZmFfSHux+DW/d
3DkqI9dtsArBqIc0+Kvvy/BbdRzWKH/S/lBWtQB+MbrvLsMEhkRj53I8DHF4IIqKxbZ/w/ggU+BV
MipO/y2ZX7zgUp1/wExa0C2C2GPHh3nFtZFTo5nMoofJ2PWz4mV/wq7tH6lQKcV8cEG40uzsWmoT
fOe522IQEDq6RLYO57vES0Oxx2iLbYXktnBvMno/FEpwsgSunHvfIUxooFLY+ila+rXdgd+FuYpy
VM/LxUVyT6UJ8ZlVOhIzHaUVays7WTa+7elwg6Yoe2/SLn0r6fo55FV0n7alem7bDGwW9UzxPorh
IyOejY+rQNCglFdfCIPyPxtALq+pN+GAFEOeHcKJnf7iz39tKs0+T5bgWhLGVhwkP7ytx603rPrA
FQ9d3SO7CTHdnUebRnxrhnDEuRV2x7nz+FRFO3xQf8zbHmfMzm2SaPoJ+soOdxbMlV0DM4BkyC5j
PYrsG5WshUhO8W0RZBLp+GBNdeRurMF+lpFv7u1bk4VuhOc3NWAoERhHd26Vx082k4RbOGy58dl6
sdsgweSkWi87MqXfzn5hdqTOUWdhMe9zVn2tPGndjSBN/KueUgBw/tycrDFL3mYdPmO1snYufL6L
jer5UNeOfBSYyfdL2cz66DRAAjiLWvoFpNL1xiHb/ZTx/UAwYntAYpVnfDYxo0OZ4Zf1LXV8OoG7
47tl05Sy4+kz+U7K9bIcfGQaV5/L6pCnsf2O/IHoCkTPLFUF2A/id8diYzxf+nSPwzfSTPUS5Q1S
oDLM3xFiusc6gEFcjq72UOGDhkTinf6yKUq3GfnbqwxM5ipUvK56gmWVjw66aZqqTeN5ULAKYUIA
vIZxsBvYxQPGhnGjUxk9kaRl09KTKoYszArZ2Od+mZLTA70LQUVlH9BkmT89tdO3lzsV5ezwhd5w
2rqlmdCqVnH0ZskYtVpiXZfbO0UE2cxEYfAbuRFgsF1UImSxAIIbUC8d7IgeYOj1oSBiZw2uzr1D
TkEjKsU03naeub0qpyY7EXTr8VIXaLlVhozDdil1wJ6ulWai7QOmXjkkaDyyoAIWzdwnnyiYerfw
OA6TnkQE1R5BHyhyXsZBPUbJcuCzjrZttyAHFBbrPyy13y7SgE3vaOs0ZeaEpZppZRsO+T/ppGpl
DS6Xn+JTXaArF88LkY1yM4aG3BOIBworU7em/SRYUwLk+kjod28F29j3t5UQ5SEqqUdyNMiJVMEl
DTp9By4gcU9R4nCoOiCs722yPTHksgzBHQ/BFFXNhWKpvATTzXweIrX4iVuHzzsgHbiNChnuSAoh
IzhFt/VGdPN/eQcezM1mQIv4DHbMXTQrR6RgZeeJeg1AlItYiuq5aEQB57Io3aNk2vwpRdfcTWLE
gk45/EPlXv9WVfNQ3hyW/HRJXZ0Gwo5WtmM5X6YtHxrVJR8SjvlqYCP6EMuw2kFGd9KVScC6rvMg
In+zjRsu9cz/qS2nvHJhTaeASqtdGbA8q7En2+fQedTPFLeQ5DwBLoTYndsVWnJjvXmJDUCXWS6f
YDQcmFLYDCB5mUvH7KKbs/mEsge1dZrjXkAU0m3SUjA9oLZdUdJH792UYCUYG3FABgSAIy+x2OZl
96JKRbNJIJBCfBTckKmLybZNSMr1Cv7e7RdR6fKP5VRUb/05ce47vSQuhgZmRkMyQJvvPNhcJqt/
IK4M3orH7yZ47Yb0tYhj954cl/zJZ22+KdUkIY9T/0/rDnWI2HqkTeebshpTWtakZT0Ls2HFhr+/
VRbp7xS7wzO9/mcbe/Fe5WCPcdRTIbAiJYKg6r5YxJuMwq/t7rTKpb9O2WLDBmBA9zVD2UnXYdDW
+s5WtPzd2P8xHY43SnoGmNU0tk9ZaEuoU1F2E55XKIBEfkOLjiDfcYe7L4FnCNkJ+rb86nIn3S+o
79d57zPYhm3W7GdIZo9Jr9snuhTOklC3+o9ED71qxwUpga4rRi1tEKRrzgVB3A6An61awnTY3eQK
a7pKYhYtYEHN3MUbq7LQd0wJVkS3oPdBy1qzzQjtkxsz2+0xa20QE6tto7MOQ0OFVdXOb7Ha00gi
RN7IbthmS0sp26CuIpGr3YwAKzlO5jdgc+gfPUM2szIR1lbzTnRuwB7/BupA7QT7JvnQBl8pFL0I
ky9K5XSaNDxz9uwhxxmeCsd6cWfWNp6ni7MtPPeDGU36qYXdHgldD/XeKYs9hMib/Kjg+8Ee7qaP
Mdm94U648Bf7DucO2cML0pi4J4fHYMDOs+4I1s06Ziwem701MB70tQifS1zZz8IL0k2E/41crggG
mlDue9kp+8MC12bty8zOf0btI7nh1qp+i0CZS4YaKwLuTkzX2mXef/OLU+yTwFFxcozZfT2E5Z1v
ZL/utGTUD/cBQwfwnXgIaZcb7EIZ2nj/pmOHVJqN7SHLJUaBjFVXJRIfpd/0XzIhjMItecptjOUN
1TGKqvyDwQv/2Rhdq4HNaVRUJ0wC0aqVRr3n0OjxqEwzo/WlSNSrLuaXhLBqiCb80vYGLTdCYD/Y
zDCFtuEgyyPGs+SxY+XwSeTvLXWjEoy1b7sGd0o5PvE4UXIBXd+zZGCqIe2KfB27ve8l5M98LroX
A59iXRTa69cIE5ybTjF9uWn93rA8zNUpZuhBNZWkDYFAIF7PCxj1LUEo6gcDdqRZZiU1B1yUoQQL
hDfTu7mWt22Hafptupzd5ci7+A1MxpOVVfHaah1A/w5ena9WF+auYjrj7SmBJHhuNuF40XjAEdxm
lcVEF10JXO5f6BPTO/MTey/LKOgIulLedZRNnx4Lh3X2Ti0+eesMgheSyrFp/XMdn6toQky6GVN7
+OPxdep9xcb+1c0zU3/ZWtcPS7+0jwLmw6NBdkJv10UOzn5pihumH4TNETWbT6pUZAPrzWFxmo2C
xo6VJ3T7sHqicfR7ph0tNzgi19w9CK++UfTiytzpyUzR10ifJxBKKdwbqJas5wXZ7fzXZfwEFiEg
zTJtQiYyLilgw0Xn9V02S25evsA8r67CjBoIx9IWp4wwcph5TfYzu6nDrYq2OtgBpAnKRzwArtka
cGLvpNFRa2kMcLs0rOsD3SEa6XysxYNjQO/Jwc9pbMtFPqdJEQCU04j9nm1GvxnHBjwbqonR0+MW
2UO9jQfHis4oYNxwPZRVsM3ywN6ajr4bvSD8wiIj8m9H45oyqkMi40UtlM0gJELN5zpEhd9E5yWt
a3s/6Mn/j71pcyq8IaMDJNiDfPDKNWd+hTfkMSEEO6gl6jdDrvnAFIcsnyry/VuuuIc2E6IDC0iJ
sUhvdK+ZANmwChjrYPNfjz5D9V0gxfKJ5ibQK+Ev4atW5VwT+FmH3YMZMI8SUtejxh1W5RCACwz6
LL+R4Vw6vXSD1bUjrXDGg3rxAOPVLyyyrBl1zs39+2XTxDYfqY+6AIlByzIFXwV9P3+9dbGdBpNV
UXKR4KTWrmIq1aHkTdR8pFfgZWKOyp+hmTCPIlLad3h17ENxeaV+EcKRArW6xu9Tx1cvKdIk3yCu
SqeO0pYBdHbwUtfnAwHhM013EZoKLMPoI9NXOIp5/BZXo44+DSb54aQNcn78K42lEWpraHSN4TYi
p9Ddow4YzCHlt5pX7HhSbQHnaGI7u7hx7NnAqeE6QXOTZEAUxyLJxESi1bLYAxlLXT9VRGYNWUkJ
xx/lqM5DBzs75UYSYwOjDdHZP7aRdvifKeGgGEALWe636DnK0HRPaRl3MfoK+uMiAIcH+6XfMVoG
A87FszwhC4lu/hWSMJ+i3LbUoYtBBxGiwnWyoglzsNy1drSpwo5UpASdwwqjLHOxdEoYICOSVp9F
Mt32UqWrL3S4MUh1yBdUYDhM/NXQB11xGCuzDDsd+dUnYRp2dbQKkgoc/EDjxs3tIj/QTZOdGM5m
ye/h3OViP3fCk8cJzlqMpLOm5gQo4560N9KjQOlh8RTQvT6D5oH8uLL8dhjuqiFmgoM2v6lhbMls
esLXhHK41iEttMvNPt4XwySCQ9XXkdlJK1s6DHaN/nTdET7vioJp8s90L+agcEcixy970T/3N1pH
49yiGtG8OjTONyUwwYtxhkkeVYNa4/NIhp0Dy+uryUbEIT54a+6aKnAfRRrMN2bWgLxJhSSnHBGH
yfnYt16Y7hzXlNWZ/zLsiBTtEORyHIREmlrDW2/N4ooASpsXMorUQyi0z5sihgZQied1+1pVHlC7
iImM43Y0/AHyMgra0jac7WnzSrFQj78jzJ9fAupwQ7ksxyV2Mgz8FyQK/Xtbpi1oW4bt19oah3+R
jz/kgOcVSWuJpPSeOaKXP/idS+HjyWnLY0eyusiEOlpMV1dhm+QPOcdBudemTItdTfTdTxiSk7PJ
8CASc8HoMjkUcN1SbKAZrxP+cHUHMCwkqspyM3+zFK07/2MePz71SdeM+2ju5Q/EOBtPNQmKjBm9
gRo6BK5hbwi5b46Nnzd/CrgIcyXbIptOLca+s9myfeEnnZ7mqbXe+NmS/oRaiIQzOeajOKogdu4N
XYu/qx1d3KUD7F+qs5ajnm8+93d+V7Ah7hkYYNnA9s8Co8ujSwmJzdok2DJoFTmBnDtTLs0bDp2Q
oT+NEqpqx81wtEzCoW9zQ48miYS2/p4khFwQ4dQiHClDt/uOCeE4B0EYn8YAKzkXting3jgNdsJQ
sbfcCDKZX5YEWwf/Bi4QokKTBrzS6IgzeQp4pUILcuDNoZNqRnhlWG1QtwXFWwUX3Ryqcax+rHJC
nDYym+WZzSYH+xCAoh8/x6OKj96JxQsM8+KZb7RmJ9CX6kTsh/hwAnq4A0NAFw2S0oiPs1qOu75u
A2sn/8fRmS1HimtR9IuIQAwCXnOePKVnvxC2q4oZBAgxfH2v7LcbHXG7q+xM6WifvdfmDdzsFxeR
fUMyhdena3vetOuwwBlyrjYBv57M92e2jLE6lz504BMm2DT503VplW8tPepka41tWx5j4IwZpFhK
2IhaTOIZ0Dnsbcmu79bnyaA2EAJ8CrqhRRARsSjWZclIuBr5YYIKVWDGueVG/ZTj3zrbEDezveBW
/KZCkTcz+1t5ZSoBaGrK259YDzZ6RW3V1OH4eUkqfhwithehzeTglvmEt7gSnNtmUU6wJ+cCuZmT
knRxz8n7xJ1QfYjGp/OWTy+BgsTASNrQFAaJjSuReoiWg+hokixLXroZ6Xk7gM8a1sgH7mMGOKzZ
tPwdXhIDnWszuV6yBh0r7iyd2WRTkqW4NLpm9OoRXavPzre67hU5tb5YehkT8lujyk48+7xtS1JD
71HW+OyxDqsnEKBwIj3s+BcUOfskEk4NkcbmW1RhSZCmXNA+BRk6tkEz/MvbZy6pjy37Qtwz1JsJ
LJSke/NNTRXKK8AwOf9x4opCkFUlkPC+c9dgU2D0dOWBgdDIVd/ZAs80LOb0qouan0Yxi5H2I09O
ETSeCCVpmpqo384jif6VgHo6rkurMvPeHq0435ssDN29tpDDnJbPzkqNrf4JBfvtnSzVeBGYctS3
Qk8uMDQknT6ijlvJRVEoKveuyaVkgiqByIyIC9dyckPcTR0jN9HSHCqfJDVEsQlbN1gnaLKCH7U0
yWgfWAvo7IsN79DeeZK8+cFxvMa/5ojN9sruBrUcyqanY8xtxto/zHaXh0duixFBPLtBTXXCexgW
jcO+1LWVRl1VKnipiUXSNwUUKvnWZqjVKeH2/0dRC3saftnds9Xh3tz0UEKWey+p7X84k6eHIRmB
SqsMsgvBB2E/zi00g800Qo05dY0T/MPHwJZOenYWrANsj+GJtpEl+Gqhh26GEAuUhmLI9FCV2X3Q
ecbeGm5ii3cRYTiBrXc9l2lwWsKILmRGK/SGvEuB+sF831TUS3IYUJEsdrnNvvPZBbh2LEHiMD6M
9e8UYIpemU7jITE+POetSGqkAe0NABLrstUPHdwQJsrKMBJnbea/8HeKnyffBgvHnR3ZYOZiypzy
MGyGpwyr4DFf2PLfIGr2PfH39NK04sNuWfVuNPzGh2Wc4K7QhdeufCAu27axF+L4lnsKgQwmHNQS
p3sdxuKdPKrOn+bB9gFUoYOvHc5d1iCW8xBAF7JJPlcSIayxHgUe9EuOnlqsK4S+nbJyCglvvQ9d
jWlrWyKTH7FLpJBGpiraYxtjr+9GefWxVIZ8a+VSGbUfzWQVl252MSoZATFMtxE/CxPHi9hCS2sV
e654KQucsQtxpCZ3/hYtmai0mriRmqa+TVPh540Vc8+fob0H0cYu1WXTqrA6lYWzysYGllldzV/S
rTrAuwtJFZtwyslz3JcEqXsbV+GNWmXECecU1Iamij7gx/yBdeSBYTXjI35Dvv/5sPAlQLf1HyYe
UVewwRMHHorqDtNj8qYt7e2LkI9hMc4pPRdVJmDopzwDfOWWd1AM8DrNkf6rfF2camVL1q4FVs1t
lBXVJXLi4tCXuXxrwpI7kEU2uaMOUvBqbEmM4xYM03zFnRBsMx9bMuChOFq1OnKAphEg2qcDjdQ4
wcnN6aWjBrwYm+AuE2ScQWpgXjOEZdikQClxvWXrxx43KTCD+6xI5UOK8e0SCqqGUKehFwVIpngt
VfszMG0MG+a2+cUsLhgkJvHI+26QV11GXv5i68l1kKYaLguEMrUv+QjYO5zrccNPr+XumPsWAk+t
iqnbamfIpiPrXDvemLLSgGeZLMjB8N145mtN3SLScqF2JkgHexN4rSq+i9mwR/CtiSM3B7wFUKCi
ovAlwxmF30YZ2GR4o2UKvIPCNxAEuMeOQHp9ROrJbrx2JwRfvw2Pj2r+6G2V1mux9GH3MFmJHi9o
LQQ7JIk9j89+hLNhlcREUveJdeNcchJArVIIKe66dEYcAYg+ETZK24v2njLljWFLyw/XS+LfQ6e4
rdF0+jdKSJTBDlDzrQCIE4QWREzzYD+cmDaSHetzim7xS1SAyiJ60HhzDxzJbm0b2vIQzWiz6ys8
MmaWAX95wevzpiNjV1pnadXO3EaVGJCvIJ7hMMcwvamdJHiGpsUmjf98/t7WDcfZHEbqy41Z863h
HkXcIGR41bUnZ8uvd6Kaczvh3SXvRRyZWCp5WdAhYdAPO+yW3jM0sojVHM6NBJ9frrJ9WjDybDmz
WVHmOo1CiLkxzvqA+4ivOX3MUD1TM8JiTEEHbbza8eYD2aDRrLt60u6ejKoT7V0QR8cmAvCCsSM1
BumkbfML6Yi23euCHctW9Io2ikj2CkxKaPUP3nDrxwhpn3+rLIWTTxMbubZeAVsWpCC24NyE2cxJ
omx7T40MSiKfJDpnMxqJ3XNHt6JDlKvu0l9QHWCY63COv2wwZthNdJu1mzwqS7ZPbty92JQS/i5z
D0CbXifuewy7DQ/8wBO3P5sJg7cl0WR/mDpLEnUdFNxTO/cZLYIU8Lm7Zl7oC+Ip4vFicpjc+LrS
R7cDNKmXDY5YnojYkxkDafc1ywZutwOfz83H6aAAW/xz+MV+1ci+4V0959Z05tAkHk0rnEfgjgfW
E19v8qzB1IXsrCLqXpgIosyiqEbe+AA4F54ivM7Q52L2Onye7OI4tuCw1qafo08rdixnHeS3zBBO
1tqHbTp3DquGXn1iLwXUxoRg7waeFBThOLgRqLbuIr3z8Dhh+HTDucGBMfQhehPvma1uPHhNTgkq
ajWEJQwN0zppce4RR3yE78bPDmzcLPvoOxIHn4lVBdTQmDDcTkrzEYJHIoc1K67GZW9T9Vc/xyJ/
S4+ONrA8Dj/OFBdTcZ3XPG8FM364YZ3FiVMKQYlOQs5Rwp+mD3fLz6EpINPEyjtiXnGTZy/EWvfA
qr2nYMNv/OnTF27T7oB9OsO+KEMnWmMekT57WexYlG+F/XfKRdJvQAUEN8mVor11iu/4ecpKiiHJ
8Gl/n0hr9LcM4Z37moHnt18ETy4LQnSQRYQX+HxuMKKUxWXABggOiUH4VEir+51cfUOZV1O9ZxBM
noeAwMhWNYJcOWSaKbzYUmRhBZPalHAafFPPWzk18GYD/IAs5/XNpcpEKv/BHGaZx+Tgh6e5cuJ/
kz/kdFKVbvY7p0JdKsqrkVKgvPB7X7wypj8UOyWWoAgvUMdWlSULnLFPbHhNj4zrwDwi6opdLU0s
C1JGkH2jGRiDUqvwKcWtPFUJ1iwCFWp+5p8FTxHGW7VdXJx0uxQh2lkTqu9/WMRO1oZRpfU3g5X2
wwOybZGySdc1EFYx+rwme1xJd04SVv6HFRPiOc5FjsDjdYaCd2iQQ7Ge4ny4mJGE/2bGdlJvkZhU
u05I+l3xRPD6zTsIfVbqe2/l7M/nDo9+D0ZWBY+QmqmmoXuj1ceZ2ZSDtmPZAkoLWyHUySE90FbQ
/7OHJv+x+oxZeOyxUR4dAsbi4HNbv8ygK/+BKYrbx9ohKLtSTrXcDwwxD12f+/d1olhHxBymwGzG
xnpKZtVYl6pvy++UZvi/nk4oAGsV5liEAUUtA/2f3gZ+v8SSZ3oKJaPOgqpmbPfnZh7k62pl+b1k
ofgHrpH4xaNeP4bJjDktJ+y3d4IbtdZOXBrEWFhBguvoGiH7l93AWlEgiZGUbsG85gnBMEsK1H2n
uEXna0Zn76lsAZxvi1riWFOWx2qzUyC+nmFnOmrTYTb8UTbvcooobPUmKB0L1pRjZP0uddq3giP+
jxOixwFDS4MvotgUdvkiT0iLE1kFRJJhryMvbOxgE8xpymaVQIJWVfQdt1mHjAJaaXFnprqWP2TL
tmaXKSnvpdV7r2Ayr0Uzv8BifCyzfHq0ppn+hm4SF+xl4H66NHkgMjvfd3yqMujWU3Es8eIepWNw
XWBYTo+96eWOi6Y44Mdunyn5ma8s9JctjzyaKqfA+sLDaJ/p6eWIdga5VT21XTnsqZ0I+/k9kfpl
rL0R60Ker93UDc4T6aE7WfdYn4vQOtXhZG/s3v9c+KxsY18/tzBrNjXsPewJlNth5qnZzyI+spJt
ydFEQWo+yCq8s7MPf0vSTk+WBlbAiJ8dUsyUVD+X0ZeS0JISYdidKfTbVdyUJQfr0O/myJNfPlyl
dyutbwCrwakeaxHYd+6YxmscXV9xSD8NxMhA4VpVQCBQQ9oLiaeXhUt/pQkIANiyug15jZxiwyn7
bWwAc/M8WKeCxpSnKgfSYJfd/Ih/kIKMzqJUKAy7M1bs6lwUQ/6jVAL/I6/yQ0ct4INlhuVd8r3c
8JINCAn5yxev9vnIFUq6IYU8+j5lhBeR9v2/gbL1GazSjXfZxb85w/wmCZfuHLVhe3EIJJGZ7+sD
Pq7hbcAlxm63bx+iNuCB3QGMtOxAv3S0xUHSIHQCXWfm71X/8GGM1rqrnFcb3+Q69KVzBMPtHjyj
3bc4T+TfgZjbvnMoCMKFIB4d0Revvp+3H64f8sR3GgLIDnts1VnlM1Vh7X5pbTINBKW3FlQUqdp8
Lyr1l/6VegtJAh2vRJU4GwMaPG4wR/vG9RB8cXHtY9AJJGC8noYeGo72c4k/lmkFe5iLE21jikLc
la3J3sAClfilmR2xlQy7QUh98GU93kF1Bes7SDQA6ojQEiMERgJ+rC9QTo4AEGa8L/kYsuWZwhUT
c/TI5SIr0NZzcD964fNAuOSuSJdWcjD349GxrfIbS+6VCIn6dAeiOFE64JRtpiMVTfFbU0Q7Cx3t
0+dFdJ77ytk3eCLImCLYEqHrD3yAHgkMf2Q997MoreEfSUBiqzwbS2/qHznmPoN6yd4L3xs38GlR
oxwwUDUti4CaewR2ZK63KQNen9YEgHgA+HvHazkXgAwSWHX7wF3HFChdS0hSBpZGtRVNVB6gB7eP
1I8RBq3G4LgQD9qVQh/J29kYR1SUbyj+5t2me/91xhbyya9ipHTBelak8z6tglcD/on6QjccRTUe
tho4fgN5opq254NyUu/gQ2Oj4RtYIXvmGuUmGZffSqQz7n9tdotoSVKNw7uwbIzjFMpKFrIJcIR4
HJAqeQtww43Z/CxpB6cF10reZdfG65nWvpfCpHSCLn4b/ABCGR8Kl0Xkqu4WUgrE4hDlsYo6P0nf
+xsJ0kmsfKVzgP+Jq74WVT2lyocs0MtLC28Ut01FSQb/joLYWGuv6WjV73lam2d+J3LFlR3sBcF3
NGbf/LE9O/oIRryQ6QTwvm39ytsuCX7+BJAY6F98M5t6ScSLO7fkOHyHnKdT03xKF/ZV5A1G7ByM
3IKXM8hfeYaofehU06ZcSvB4eM3VUSYwy0uFYcFrEGElRoYWPuZD6dtsRPtm+bQnqkCmGE8++0Ln
zIZWb72RYkLh4LkIAK4f2zj6GH24/poH1DVLwuwfuicWCpUhAdhFk++CTAYbQgbEPRgLY2RXpX+c
AN2aoZeKG8R5SnzaANpf4+I26plVyQcIsqJUDOGDUAsI37Y9hSnWm0JGPP8Qv9ddHLWHZKz+f5MS
y+BZ9J4Ntvkg6cf4zs6qOXEap19lIp1z15m/tsGgACLtK/OEe24d2rFHugF2Mdy5tdCOAfJRJ/ds
sUiDuqzNNxi2iPaX9ryzta7viatAoCg6dil9SmS0yWXdkpZmOwdhr/3Wee7d5aGJH4Q/5bgErXRt
D/4bNNjkDQ2GLTSmtwfLKrPPEXXhaRIdYcIKTHwLjvKO5oEHigvcx9IEYt/NU/boWsK8OyV+XF0I
fSOT3mivlgrPbZh3+yiC28ss6BL5gipxT7aE8K8czBqZp3lpPBtDbDG22yaKnTVoJ7NDcpOPGd8J
BuaUJkRc2wTolqD/V8RwwHD6jO6VBU1MltyIQ4s2uHFKHV+XMoTWkFCQh1UxvjMBDcO8qClIwuvl
fhMDI1kzTT2TojdwWhHQPANaAXyDUWN6g6bWJBsZ8ehc+TbbNp243mWeM3VHgJF1vkiczYLufm8l
SlwATfbnaQrbE3GK9j3oeENKEbRbxOD5q0vSJziRmGmT8BFC7pft+QorKnrdqnJI6ci0dq4x5Iud
9uf+7DqK24drcCfl4B7FXF5v+eAtXVZA6gvHYn2ix/0c8QMZg3Jo12pMeJyFfh+tDCawh4xE5clg
cXgOfC1ete4k4HgbyuE2JvCpV7XkDXyWuS8PYV/bR6Z3cZjmrqUqgxf+kWeTzdjROJ9yceNjQdj/
1C68fiI2DZsulmY74OkQOJW77mluKn2os2l6J7RfH0Jdw3XjBxsAGWQn+jy1armLOrbq9mSl5y5q
3JfcCfnThn0eoSzxC74xNYYHqyusdWGlL1MG7pDmANigEmSStx5tOiKMATM7kdnC+Rom7PU91Ejo
rF763fZxsxFjHH8YW99DEPOfnOyGMquCOD67vUwfymaoXgmu4YQt4ZlGAxW0bG2H5qvO0WlYONq/
hUO/Sq2bYdMFbQkUuqHqwhriK60eLBUBH//QvO19A3XZj7xdCfKA3LgIUc37GlQJb0Vc0jXy4+Bu
+pkmt1Pes6q6Ufc3WZy56YYVEu2NuDXxMFrNjBM7dryMRXS1bO1SJ/t4Qgvlk5Ov61y4M9ZLbpW4
ZS5wF9n8pqnRe3/SwZueTPaLQxiLBVSvjU+W/N9cC5wAnBndStMYvM8C912P5FtX0eyP44bAeXlF
KSlAhvu29ewQRvkcamMwSfhWvJONH99no0yxevNS2NJv/JbqVtOaIb1HLE7AxzjBCya+qaYowCOO
kdOyQTKHJc1HTJfCC69S7HCuTjYYFMNdV/nWPqmE+BflI6SPG3OdMoCU2Tz2Xzwa3skBOe0zDuYO
wGA8w7SglDurJk0hMDU9bA7Lgcl17K7kZZYneGoWD/w5QNwrS3PMgA8x0c0BdQ4q3FAuGGPiTIZv
363sXeOq+tpkMsq4Qex0kwjBOyMJaTxo4obxoMtSwMyRPNJ0Hd23ue6+NVfRZSyD4JUU1rCZE81e
gLe3T8mTyweh7ZYiWqEnN+sYAfu7UBTIs42aLgI9+ZARMbnmKTWJG9e168+czeovwcp0Rwcmm7bC
1o+9gsTgFGn2qxwXI5Q13PqzYu+MYy+/X6KJ3srZ8t5q7K+bRlfDLolEcHMAqvAdT0f3ynYyPrpu
Fb/N7XDfNIs+6RyOf03vzU/C23lL2INjY+6dVQo348ZKEdB2QoqgRWHpE+7I/m/Qm2HH/y9+sUKb
F3Hr0zw3gNc/gVn2dw7PfQJewXyRsZiOdcK9PVZsblAhHX2fMRcp+mNvQC5T/Rnnerivgfjd+T4B
MvyegNXtiZRhWeW/LP053bPUuqF0Tfs9TPTIoumdJnhZK6jPyV/ErOKBZ4D6nCdDOU1rRP26GOeN
PB0CRk/94Fpphu1IBcNDBPC4uIXDa/Qhz383FlY7cvnBSNuCL0/dgrxpYu7ZeqiSq6NMe5+32sCo
n9pqRQXb+ARF0ez4itp0L1jhCXE90vsAsQk/w/+RttZZ+usUJuakoY70J4oShwMVM9VdBwp0JUee
WSvYuBoQWVlbnLtZ8ln4A53IZNHkqkymcpeNCS9MVOE3v+9qMrQ5q1pArdcCeuee1rEQOJRNBSm5
kAn/KegjQ+KC2MjKgT73f/0EYQ7XUIWLu5VIGZMD73IsRFUaxweMhtF0pfJkkBdcRMWGYon4GdCG
YNIHmtRA4r9Vk3XrEq70rpNuRzNEeOtkCXMqoYXT/4HDmT1QleVnX2YO+bhNvBP4/r/2TsYfqXP1
BxuRYlPywyrX3hLKbe5zLSYoze8hbFM6QqekWY2WZNTVOLtRlkZPISsI9zDJWu2nSPQ/KZf6/+uT
8AuboEeHOvxIjpBhu5BzqY6L1XYZgm3E3ooVDQ2QzDeq2HasHJ9iwka/cQcOtWhjCRav8v4l/tCh
yaCKXzh1Imvl880htNK3x4CYvdx1U/AFuRTYfDO79A1BlTm4NOzxiUoZ21g3kI9Ts20t0FWBTUp4
yH/hpyhxlyvyE2sYQN15oS7nedSQIYicpecom9q/adf11ziqC1K5bfeZcSqdCNSaTUJX6zMNIPkx
Itd7YYuq95ZkHsoqHy/m7Fn1NnR0dijtrqu2kae6q7Dk8mZViTzPheWHePMwD+JvqDDooaZIfiW9
vQMVn2705Gcn16mwmE2TvmIMtY8RYvRH0ebOljxdgbhd9/59mVsabyeTmXxUrtV+ZOwqObSQUFTs
zSRKFpUdJtyXn32SzD/SKZfHNtTFw6wWnzOBaouwtcWD6CVV0aaq3z0aVTc69v6AuOqppoBq2le9
9W2N9N9MrskOATixm2+//uwnBwn/VlMRV6lEvfLTnwLvB8uA2jlLOh1Xo3Ez4viEzkB2JAFUMwgW
j3GKaWoFOVIeEyNdiD51/nRjcK1MSrOUHPlk50JB2CBp1TNrOmX4SIRav5BY7u5q3nhUehY7NeLk
HdwDZBh3v2B3QDTy5jtKKM330ucW+IgFwT+PDKkLLKd13TNKoTMmZM2nsD7aXGZE/qM4de8GhSvK
Rv/HyVnKN8OrKVpBVHsnF0Gg2iJw8hnHytwTWR6fljTRx5qrrSYQS2+IJwmWu+A0MPlCdmDvMoZb
KhqW3VDJcp9F8fgKR0Wf6b2uruJWQQKNw8P1yn6XZSIsKWS1XkRXy8fgAboZd2JOUODqVwSWaZnh
5U3i2uR6R+up/8UgNU67etDUBWJJFmeJ5VvsHIuNO4gDRumOXd5+UICSubO9j8pecG7wrhQnNwnn
kv8mRlEbhfHKEjUCqDFlPip8nw2/gDSEg0VMpvzw8eRtuybDzRNNkiKMW5Zk5+GWeq9v1PsnhGch
t2DinBO+M3ZByNGVT/2f79vRNmNOemHniPykq4AtYJZT2vZDeHF8QglPxC5txlatR1wo09lNe7y9
VNcl+SMOHIcmJR45v64UtruuShYqd3j/+wYAcZp/okjifaKUNF1WxH4wNoti8klGzvwrKTfiFbUz
WUf2Ys4rl/RaMQJGRCHHi8+3GYMyXUMYliOeiHqZrDtT3jgzTidxmnXcbxQyBcVzEXkaTUtkFUua
wuQp5TwphoYq6pKnEVvSFZgSTom0sMhEA2rZghBk9A9ctz4oPB7MKWUd9hj1RMeeL4KXdKwscQNp
BtHylwQDAaJw0eOpM4tYTkAt1QtEZshwHVtrKArNbR7LAxGHj9BeWQETp+LO9FKgQ9DKCovfuT8S
pIx4Y6GA1YQazw6JV74Sma7oMgoTXR4MdDA4+BN0MKKgCv4bqHZ7P8qepEpeFx8jblWGQ9Jz8mZO
phzONCo6L1nHryWznQVaHwDgNUg+BwGNNT5WWh7CQRWx/DReCvKjtYBcbKc5tP8WvUUnCqEp+5zB
BuDF2Sgolfwlidz02SwA5VW+fxrHIQjuiewovv1K0KhsW4F1noWp4q0jRV1tOhgp6lyJKDjQzWa3
x7EoweEFUya+b5hTZmDTNf9cfwx2laQTY5WzaHhhB9svdNKAT9i1dKmN50zY3j/bDDxgyjRUd9Ag
vAfKWoL3hCOdhyxq6Esf81TaCjzI9PtCLdv7VQPVJuKOBeFpfUI9tY+Aag1yq1M14Q73pQi3QcVm
dYP4hTWDwqP92Jbjs4Pq+mvp4pW+YDguSYSiSqidaIMHQsXM3zCGT7hvMWfHhTPjr22nZ5Ar4ZmH
DeNHwgP9HRc9TQ70pKKtwZuPC7ONoHKuSsd95/2IzGAqa8+8Hb1l3fRvdvNsR4kKTz45oLB7VXRo
8dszUJB3QAPX6RMGDDpYsSKkf90BgwdfBgjW8mfm0H6H7nTyyZOuJjq3G3d8pNphXftExaHEPZKW
vIa33GLEKEkA9132PibGaewoNweQu60wXG3EIMnvAT+kdzFxdlipSLtKlR+cvi/xhoTD3qEdET6l
bO8JtwSPSiPEr2PquWAYzOOOwMkHTsfxDvXaPueJCo62H4oPT+v4BDCPqqvQiprPRbXRXWFupqnY
eykHHO6DHWV/Zp73e5uwNQFbmCMNTpsyYjPtmZVThJdwcqY7AXpwXTa2BCFKlA1zQ/rSsjnzV57G
KAoM8YrILN6QBcM7VLvmN4mFeQyb26gS38EfgmSJlSM8B6VQD8wBYXcbqJaDvln2C2bTyRHhUwoG
Fl4UAIVKBHhYOlWRr188sBUl1Cto0e9V2P2LWLDvINzEXzM8pb8xpdy8j4336EM33BWxmlZuaB1Y
iyF+VyHXtk1K5zJIQfZM9lw/Wd28Jpb/NDBoHgWQlV1HYeQ9dIeCvSpHFAuvQ1IQL+mj2NrVTqpW
ObJ1t5mgy9/Vxq/OPGlR4sIry8IMk0Urz+CCY1KxqZ0yHY7PYilnbxV2gIzLkUbTmhNni67M5gHL
3h6nCY9GllioHgPWxNn/7IhHrPTgvoUsmbYsd6oVOfaHQEXxvTU5dznpudVA+HoHMYkfVV/qzbwE
ZjdPkdqgB9fbxQIoOvi9+oHlp3f4WvWu97z3dCYXSTv7mmkewiQcY+ZY1guRHYQXTKby5Bt8yJ2g
S6uLMd6ZjvizY6KXMgEeR58waBj5s5CDhO5oavcc4Kg+1mkq39mNn/0Fx7josoyqZB9ldRCf82z+
OG1x1wND6FvjuAipdnt24yrfu4E8Ylv1NjL0G5SdOD3gUS63SZeiJTb+vGt05zwi/IdnP5vP0PVQ
nOPxBbKOx0S0bE3qzWcMl1+pGALyNx2UbGzLO8xP39Ag2bQlFEvi54QbQdvXzWeYkBBdnGR8HGwU
lZLud04J+0QtB/aeSQWbbvIEYTt39tpVkNbtp8B8vBvbBkxwO2IfPtPXGci1Cbgb+GZAZxViNYV4
eVnz+HvgSM5TezM5MMQy1M6lt+0NBIrxBszjeMJO3TXyvsUEijFdpBubYlzENQrLmVk3gjg0tnhH
H0iN4VEbhVmlpvxbuXx8dLhY145Z8BTaXX+A6jKuuzBrLrGrXyOWkM9J5yI45XgdDQWkfezuVeBO
P8L2eVR44SVAB+MlBjsI1kW3A74GXYvU3gH8UXHfg4/ZK239GCjGK/q1NG5hQhehlD2VGRxFhyDr
gh96BrGLFOXY0ElP/tU2bKHKSJh7nGR3JJcpHPdtdjnhXDdb15vjYxlYvHmZn7NTWg+IHJAC9mNg
CxYZpBkq2gBASOYtRbZUFngEbunQzgW9h5b8JN6tNQ610gesEYiBJzm+zBWQL02SVGT3LeihHYSp
dtNGKntNhfUDtX0YT2FmwdAkJv0P37ENVwaA9R7zf4OBOqPt26onf7d0tNgin47Tkemae7BxhzNY
G+uQB4N6pJQl/+RZj1Eqaz1+lqhumZqbRzohgovjml00/3pN5qEUdQRlb6QxiBQLIcSGvKKUjjya
CPUit4fiMSxdfxWFjnXlusHBMn63OHDy/YRM+Om5Wv4xQ4iJRiTzvDZ50jtHlsA87rPPoffiB8mt
dEZd3OEqCO+IO1x8N6B0Na+9ZNiwOXivDY58blg4VZrHQkb5TzWV+LGbgSwpn31WZX+yPsBaHrXF
hv8Rnex0UfNZLHXynlkUWIexE6yR6UIKguT37M5/29GYpzalz9yDSoJwUP7YYYwBJF0uIVUGD63C
9GUn1aWt2o7dqFPgYi7sbUVvz3rBAlKufD9Uu3kcwleWw8Q6yoGH5UCVyT53Om6lNogu4W3bPmRo
kNQsQedIEluc1dRxASq/emHLQvksX+vJsxsAHmnxyiOLA4m9G5k2jn+vQRTIfTZN8EdlFTywzH9I
bmMjnLjyrliG9uTW2tnhzm+e6eiOabymn2nj2LS4y4SkZcW49oWxitryQb92Fu64qg4lJX8N4CQV
MEvZ7Jrb6IYdYQd9nYQ52cP0HrbJLtJ4rWpSNsvkTgDYa8Uu2qn+JO6sFCUfFuiVgJEQLftOZ3nw
Viw0uExz/mD7kiur7fxTPca7sit+equEdQPuP4IpKGd+mcTNSDglf3prGc5EewAwjZzXAF7MvRdF
LmJ91u3nVN/+DH3yIJ30dvlJ179YYdLvE5H1L1yl89YeG4ggXqXLj0BK+WtPIv/FhQBaJc2aLWV1
zb84iB+zjFTMdhj0R+8uD0bmSAwTu6y1piEgXWR/lY7aDxqASdD9JJiS1yyscpJTk30Y/dpcWJHd
mqRvZJeCpc2Ymq2Pp3HNFfLDBHeCTTodm4WDxiOffXS6mfDIpJNs1Xe0sQ1GVVuE2HrvD3ZIoGy4
bT3UK7ugZ9kVMdGQpD8Xdl289gvbmCEwNHmilRr2h03x2ricq4GVkHkFAXwYwmgPl/0vivcC07rf
lsDHzlmB0TKD8n3ka+LdNVa6n2ZiYKNbx/mmRwrfdLUD2jobRotlMNsNX712mHJWbM/hqwiG3smu
oHX6FPgU3q1UvVz8e6J2o83jGTx03H9GyhzgcVTsWKoG5kz0WOTksoIYHwapHgq6gjk7UqGXnxm/
kv2EdeJi6g88PfixhxeLzjIJZkQRP8KogJa+ADnZJ0ETMnjXvaGyDdSoBXpvP4z4DuuxONh9K3Zt
4FVPhuDgtsluimFeUQXVlwzDlXxIvPwgSPKRMZ36b4z87d71rHlH7R/DtxMA7RsGdWeW9BqCqWEk
+Y+iM1lyFNmC6BdhBgFBwFYSmpXKVI6dG6yGLGYI5uHr+7Dpfmb9urpKKYK4192Pg3YuADvrdRku
LFn9Jqyc/Gmz9pUHyKK+M5/eSgfnO1qr/MOwTlWDTb76kem8uQlCidSNskAWXv/dSEnqZTNYySMe
BXZq14/WHSeXqAzyJpht1jVuoq9+N9wxE75oC/fzTH3hBnjJb38oqws8miro5pjb4rDWj2fIx5fG
0PWpcxN/N0VEEVXJvS2Jfs9Fw8vRmZw9do232CrvWje8SlmQTtA4InUcuQ49ejRNAkMTdmTUqHxM
vEM7KOOV3OO6wkWtFjh112ff+rBXTl3qc83Bq5kfDRm/LIg8+HGyahdhon4xwu45z8DtcqkwAzY2
ZqC9Ov1r4ibgmOHB7aSfHSbWWAEnSAO6Ca9SQN+lpIre6F+Svh/o+yG+scH9m0ZYitb2vsRNvrQk
vEKX19ruXV+iGUETHsB+4PeptaP2JEuY9CJ4vAzAULh3TeKUxyaNQTmFwGZc71/YxlcHUzUIVFSa
zPvFOOCeFjAkBzHa8qY42g9GShR44ntRhrwcQZlYAeZdRlpWpt2416E3vnkyqnaJ9NI3ShDONZrO
zVa1/UPABsGuT8Mvm8zuytwDBqd7L0BZ+4g8syduy1DkEcKZJzw71cJe3R/nEREMW/DOXC8dOyPk
1kpCn07tyI/OsIiffMMZ2bUDhclsOhPOCwHpWw5I/6wWGIp8c7X69gvVPhrDftJgDRC6WNCfsP5j
VIz9LrnEHmh+wYVjg7k9vS8Z6knfUy+Q8nS8h02RbCdttV8LQh3rD5q4wdMk56SPIvdUSOyqFfsQ
7vJsxuBIQ+wD4sO4KfLYPhCxync8a9UB4kFDtAXAn0PnHJxmhWuZeyfVSdBI+VCmybgDs+OTkbnx
xS0UKj4Zsi1+yacVH4keK4qzxhxJzGTm1XgRaipenSnq3oda1k9VFpn7Nl7GN4taALZ47IvOrcue
QhbzJR9o1qlEwd2QouB/0Kx9rpPjGq5SNDzt8AdCwiqipM/3FC7pp1q39r5vrV+ZX56l141/Bma4
C0lAi7OXFMyE5mW3/2I+6PyQFY6LwbCuAQQk6RJ2B2oeRjTWMHzGx91foiFy00fOssbZj5Jt0Mm1
Wo59zchM0pMtxCbWbWsh0FTqoyZGETj0Rj+rhLW0sXRYvnE+lg7vgKx9Ucr7Y/VJzK6qsQ85YK1g
cmfMyZnwJYBmdwocRq/9wkXiUHk8N0WvQClNpIkiSoAwsteramdOUHHsyMa57mTL36FL6l9zof7O
Zese8qHJAlTwOMNQWPAss247LjBkXlJZGN+erkK6pNYgOz5isqaeoJgX7HHNYJr3Gyizf4H4ErQU
vG1WzNo2o4rzwODUbeuOVhl+82Ax4nWuZ5avzm0VaUL2JMydiLI2vNSd2C5+epJlgmWubga8sXN9
5cgESoBtHE+22c+fbS8qSEPEqTgs6bvM33obwfKsxjHFvNGUfE3BXOFa7GKUQRYMFMUkfCJ7bDuu
OoAQaE95iVFo62IjO+BfaxA3k6L5oB6GjC9wGUeeCxAI1fikMGmh/Br9EK/3MewTA9nXKsGOZ/bX
BR8zBBZXyWApwv+4bS8Ph0C1uSGtLo6sqIZTD2fhjfSygjKCNfCjVgPAfgyJxcMcxvGQxT7ey45/
3TTb6B8gyj7w6cQ8k43/JsJRHhec7KuljmrYYi1oN2awontQKnUZ2KpyHtzeu0s2gSDDgsUCzx+s
6B66jRskPt9LPO/YNPTIslakXxTGtOd4QMZnwG3glypEMdL2/dkEPIqkzh4S+R+RAb08xoxILx+1
GQjZvwmTEZq1Y09sYE7Rm0WJo0echeUaG5MNO4fsgPxgp0FuYd/A1R9b7yIbPtK5ZA05z8BuyP/b
WPdk/a+NC3if0ErZvYtgVPM9o3B308eYjXh+dlPZe084btxbg2UXmjG0xtpB/p0l5Uq8D/4mdm/t
w2KO0cHGj0jYMF0BzoGUYYY71cvSYwTRWchWblDjmZL6ZZMsQ75ifyzr0puxurVchI9kRGxKekCU
wq2nU6eGBIaFbTxPVkJgC0koyGloX+xqYYtwNGu0gNKP42Pn1cSuE1DfTt76u4Y9DGZTTt5vble4
2sPOeQ9j8cmnuq7AMeluIiO9LqFaPksHkGHVjhjbGkGv5pKUz1ZmDoE3zBir0/pBISnSfQjfea2+
sP5F7D+AAq6iDvs9i4Q8SAr+I6vMwIqbNxV0T+AsitOXb8/c7LwGI482K25KKcVlVL/51PTV5YU6
kp52ytBDXmqzIF1voiHYQjoyJo9NC377HRHZTWWn3CL9kfookOF3nap/8+L9dCT6SdaAKOkMyq/w
KeV4LjsHK+hCT3vQSSWYnSQOUECFQDmTtNoLr1z9M0vJL7jId8Jo9Lm7yk3+40XyQtqTogWLNDvU
ci78tHstqBnUUIePGTgI0YW5m554/9YvExHN+UT23CZTxd9mnAYzpwY7wI7uGOc5Fda5w/96ZKla
HNO0oytE0NaHjufvEAgqxE4Lw66I0suESePh+dMuBjB8UKaNCJ6bv5fIOAx1Q51lDm6xHnP2W7Hw
X+aRggU10T6Sz/rkaUqpsIIZXxGtvrAfGzPkaXIXEIK19V22faz31IzCDxlBhpau7A5cQptzsWD4
oiNT371mFscmGVecA61xvhjIE9g+Sk+aXtCo/OfUNx6jLaqdAw4Xl6zBDjcfxUQTUI3fvRlbODId
1Zreyl2dvzUFbLD3abK/dAXYlTUb4X1X9iDnYErnpbiYwM9fFava6oxlgH3F0LSnoahGqKaNFz4N
HY/tHVm3yoOpykA+xHPRj3vpLuRjd6h/ZUv+phCXqVkP73qoX6dseqTClDtRD79JF016Ow94LtkP
cfPTC4WQ0M9JxzYR8B2cUhF2NgmDYDcxGR6LxOcHOJny79T5+hyyp8PcyOqv8fJ3wyCCGM3s0U1M
YTEM9U1D8j0imzuha09TxG4yx+KTmRmmCzMHUhSSC2Zb01j5xVsoepVzPl4zJwf/Zqmo3ubaK3jb
pqMptlgWaOWeR/HBsV79cAtYPjXD5RQ0i5pe2bUOr84Chjwlj3202Eiec8P8WFHZAT0TbRCZwn/D
BN2R+YlHLOJ21yJUmvrsmrV34jJh8fhPKsB0zsJO0NbyDFphzgkn1ynB6Ci8St5K2d2wB2u8oATP
ZxArLgYuT3dHzBajj9SBjSllTj2qYQxvlrWAl+5U9jUXuftL0yr0cJbc/qDiFVWgLgZvI2BE8xQN
dAhtEasiwiIhhdgFKwEf0gHUSe007ym/8GedV3rfD07AtoLaxIXE7p7fouBaNkjS0Jzi4XJ2VZg8
Eqhst9GDZsZODKQWrMh02ifzRHKlGGW2ndXQ/vUqtPlW1ayfOKn2nsuQXfHdNYpkjgO4ExDga4Jp
R1h2Nd9BRjwKbPE10y+bJjsoUhiiE2/emeRFjknhq6dqyf4DMx4FC7liMnKqPsdu81S0y1sFs0oM
SEbQmeipMZbmp4vYHvqqwpHtIgGOrqMQGIvc2LhuUcOGiGW//rfewjLJ/xQYQgK/7mvcWIm/kGY1
sn3fhM7RBPSMczOvPhc3PThJ8ezGyb/M5RAgiU8su0uJKCBD8P7SY732Y0hFV3hipNsoBp6U9vB3
I8CgQdmyQCPp1xYfQ+dmaGVwuNnDcsA2OJr2BmP/yRzs7LYMxO5bts9sbhCKdOgfW4xkx4wpQRF1
m197at+f6U+u+NLMbIH7etgnficvrG8YnVXRHypizdcI0tBPAlwAqjD0J9bJPuNHLqq7mmf/iDYt
8GGRRl+mWu1b5f0omr8vtAFx5QC1fuDIAdUqUz4EHuO9mrgj4GtdiIO51ZdGSfDoI13ooekGuZVN
bx0rT7xb/pRXhFvy+r8Jkw5BXpBS8T5PlHjBX/5Cm4N9blduQii8J08b8gmnIGomyjKFtVYGvT4O
X2JUyh0Nl0Lt8NN3VIL0th8AhZzf676zfkcuVmDhEZTq08q6697iflODdzaPpd+4O9lUxb3w02ln
E3F6QDaU/n7mH5eb1rYHgNlYnS6InPrDlqpu9sMQj6/ZkIunJQ35utpJeiQimZ+5C6KQuIKkOBTL
VV3ncot0RNHzaOBMcOu8Gx6jkvpX10TOf9xjunMWzcZBD1Z68eOuc9l3GM4B2pb1hyV+/GPOFrZ3
luT53JY3NeW30RnuFUISmXqf7PiYJ/ljKftsT7HHWrpC+mnrj64NlNegxZrWqlPBxMtfnBL+NJXS
qAo0dFT1T5LABRINxzqLWF545OZRCUvWOZulLKHFjtajqSd+EZ5ZatzzLytt6/3ItJJuTZPSe+mo
cD9OJX1iVHkA6fCpOET5PMU1UFC2V9UyAzVCkD6WkxWFBDs62zgZnOaEwap6fLSiNiZ2MFZ4retS
9Me042fxukAwgs+ZuUzGDuRpmntozxyAbuwoIcWnEioUdweszEFCkTxYbYh5d5GcC/UIyEzSTsZW
fCAiSn2wa/2JUS3vkBJo/dZ8FP9iteSnPh+VgbbDcVeaFIUEI5G4u4eX7AK2yt/zDcyf50L+HYj/
BaEFFDmW8AzJFjSbkactHUlRz+5AtTocivzHl6TKSI4gw3fskP6lOmIh3ln5eGilcRSyyMnxlS82
swV+eIINLHRoboh0jPMFZhiSgIUIYrmGONi65kMhQvUKc53wLuVBbEf1BJMKYXOPcQ+ixlTi83YH
d7otBHfZBdUyZIHLyg9rIhtT2/NBZpVudYwq5APc07a/vMmujd2gaVT7PWizyCltKOZkF05YYbdE
43jocEf0wwdUJSw3TtWbV0Wd9tlPM8N/pZbNDZRVw2Ut4agEFEeLfxap4BfXicJhM2Fg2g0YC77i
FvjeJosd+1aHc0cFG9bvfeonS3jA51427ICKYS0fRKXPpo79ySTaLnllAJzsAD4m6+yy9opda0zp
l4xFtreZItxv5vGxPxmDHtO9Y7Z0kgLWwqfmcmpfxJzUL1UDpwoMcqi+AeGr4jlmgem8ttJBV4L2
UMUvAy+DKvBDX5d3qNuSsY9C6V6fB1Kg036QqSHXJVp8bRM6HfWYpPYruiYBF9uMvHYDEoUywi1z
SLRPQpLLrGlolGYxJmiK1kt+JTBq02pdGh53/EnOw8gyg6ZflCoWGKfCURkbD7yRmHyrAZxWQjmz
p52BbHbODLZRepmay+wKK3+dYLgYhy5RoxlurKGu2Ifg1aIwa/nVFNTUXRwoRr/Iqop9XspoueO+
TJugCdtofueqRpKfPXtS/vGcVr5w6SvUIXe8kIxjzwKpLWT7ZORmZlH5no3uFwHnSt9tbcnlgByA
u2WzWOwGt3MMdEVvWDb1IBAzGKChERIJS4TDG6+iDkxvjcnJJx6/jlU145bJ3Qvbrk/NeWWfyCzK
X46T0m+OmU3ueEVQABumVv+UICTm1whuLU4a7GGnJW0K58mq4PLeKE0oHwx/mTwyAI0cu9lEgDi0
4I1u4pjf+ybzAFiBkOmBQI68LmbWCbwtfb/IeVodQd9Arypt7Th1ki+uhzbdiqYu3ucm6+tPSHcq
5SeISR4+wXBowhThvaaFNjxTJmZapyLuoumK0D5Lin8Zt7ZQ9uPPqmgqtRvDniDLwAd/LRLpjGec
Z2ULUs72jhjBWvFBzpdyU4cO0YPL3fhPSlXHB2JILf8kk5NcR9lxQ5VoqAEUl+wMzKa756NVHs01
UlKZ1FJtDM2KnYWGuxr8oeV8sFHLaKQsVRR+V9xYxxcXDzJnGDXTdmE4dLpUbbmOu0VPksltw2T8
N5F8rnaljFW9x4Azdb9zY/Cj3yl15+PZFKPIrnmn+tPgsjGlUqjJ11D62OBMNqLwrHEcmQ8M2tOD
WCJUwKYdKMp2iwW6PY04MdPPE+YlgQku4biY7AT/1yKdPrmWJOHSJ7MQFDlGs0jPNsZxDaYmdlDJ
mJWHnAUiZQ7H0kyx+1p1lOGSsaNHNPhUFMi8IXjfFzl1kV06Xw2s3B2Cs0w+jaVk0+6U1CTfazs0
sMHa0LRcar/VLZ0W77PvcRBvjIn2+JAV/EettdyVU2g+vEqXJ5m43a9I+K4CdCIkNjhBOuziL+Bm
kwTQLfi7eSh7ql3ZeLAvTqvkwFKMnr5xiMz4IGxiDhzshA44cah46ZoQ5zau5urbdqPe5qaQDkT/
JrT6k47M8Q9NUf3XkrHRjAm+5f0UgBBnH9pEAHBW24UV6lPY1gJLV94u+MLN2qzOKXwOSKtZ1LNs
o/GlmJBdgEvDDiIzby9i+W31shs/qKGI2n06Velq84gTyjzqKfHSQzOazq1hFF8etuXmzxmoI1Vu
SN9IAAAU9NBxNOj6OZ4pZcBHRnvfxuoNKoDKkiVQMKDVsoNlt99dWqPrHRaakfKeTPD8IYSJRPxX
McyAXARsZx1iKrbONTvtCaepMN6hqwEloLWj9wC/rmDleNtYyNWMca2AJnv2Mqz6NSuklGbtPI2w
FZhhtbZcWyVAPBt4MDYFXt1T19RvWQ1oQa423w/dN7b/byAi3N9JnVaA5eVA5MVA3MQK82TNrck6
szJVLs8epa77KsQ7uW16MFbXZOzFQLmCXcYn7XFDOPbo/AGWxe7dbhIIaTqqGF5Xo81JOaAb8O1C
+qHRSv3h+t8GlMBhKoqgbD77Aunyoi2se4/OXR2G3VwJAKUN0ibePiqBnnor9whfJ0TBqc2ic4oy
gakQdkUGb/DxMOdlfRqs1Rhork6afar9+B9VGZb3xLrSLZ7wWzp4QX3Lq4kEW2zeWUWmUhHpSkde
PSo2O2tvo3mqu+1HMcoKcsXOXoCu7rikZvN16njBPptVw9YLo1F9UcVYfZDymLgqlUb7mZuiDrKk
0NYX97bilHA7QXmWkQv9Bct2+67JmMcIL7a7MxsUyYOIQnBcbuyd0qIJ/yqY/ezQe32Blx2eaW8e
ryqxCpA5/A4cqo1bu8Hf2RH+SNH3QIZK7AQtgxhiF3+DjmfHOeAANWCSZ3SM91jq22nnxBJCIB4q
B/uY7SDAklmMg8giLnwpCz9eqy+6fvEuriOAcY09CZaO7wIRuEr2+aEFQ4BIVCrz3StXgjM0LFaL
YkmKIEOlLLZ+PcPNJ3fJHJdzqmzToVY5tXWNvY25O38kvfLv/DHR9fDv9qvPdI7vCnFLbERvd/GB
i3eLlZj2DXlvcOueDA9hlrj5hOcQ9ilet6iWJpKFPX/YluN+iHiwXrI+QzYf12qCm9fYTXczKT0p
bx0rmPBPgcLHySEU5ylgOhqujoyYbBzZNVHXFKkkN5KdT5gyynlN8P09GmNi88rBlPIWTYW6KtWN
RrqhxcbIb7PJzAOmKoYQP3Hu601bGOqLm6llvJgmMumXCVr0gNUp/+iJ1Y1/cOWCQON9bsdfquN6
csDNrsdHmc4xPTCTwsvjznreNZpWEOpvlUNSR1UvNsTamXw1s+vOpUqHH1tFyOKyFOmA/2uFt372
RpMGDMX6wXciHK7k9cQbJSRUkZsMDacEdVWhacvoi/BUN+9wyPk8WvzIw0sIUJI8p64DeCA9DUmj
obZ2O5UOKpOQsfskBwakMzzGQi4buCozfqg6SlaShA0B4J3FRoRp22YfP4c+MVgzLv66lscvKzBB
BuhZo43niyv0MZyFf4KB3yHx85gE5tzX0cWemKe3GW774p7WLhAIVlncffOxduEedgIZT5gZwI9K
ua2Bw0tKRbLOEyRxVYsnFwym7wYUOrjTtw+n9Mmw+OmJHZvj8aMvO8Mud1RgtV9AsykPrzUXEZtk
RXuJulqdWRDE6RYnxLoscB2+cE7qNOQSLeCT3sbyHJGcpONa/qlME5VthcEbY8MOFjtirNwxIOS1
XFkBL19Ra5nNoZ9rl9VLM9MK1C90WpFQG7eY95xrCTkP4J+My3SXUSC6EOMNW+MDt2d48lSjOAzh
V9mPSpT19JKQ+qzSbQ6miLRYVkee3FudpZuXIp5HpAuQqEQJJBZUvgT1AI/EHk7sY4crhixBd/IM
ZMSQ8qoAwfg7rMoSVEVatdZ3DWPe3fUNt+ZtCqRkxq5iJX4Oi0qV49nyV42qioXU9a4CM+IzRqtR
zv0uHflOon5RQJ1Tx83jwPy1JxoY7aKpl79Tsvc3j2/pkYZu1dHwt1TTwzFM9sH1GEJE78ihQBbO
U4eQfcNC3rX9qdnJGcBc3tR4anFVj78RieL4j6cpHr6Rlc6JnwpqAveCRWaICzNts+4ldnrEdLvz
yvwABMiSD3bkYOxHZZeHuA4NdgJ1WBCQo8tOD0Tmj65JxjRIq7S6YCDIg6E21TGasJ3uior9Uz9J
4FOqjNUKn4z4mJfmRiMxd+lIjm0bYKyz96zSRzxXKIE1gJy0L966ycuya2Z6Y4XBfTH/+nFt/WVR
A9q3Mmzf4l+HQvhd88DI3dJAtImmDm74JnELpOUud97Jczo7ghM9XLHSuJjEnrnUsRusjJ3OPasE
DpfnOfXXgBfw8Ygy/LVM7RgMsDp6By5ZtIDw7EpDnOvIMde0Ivp2Tyjt3c0N7f4y27i5YQhfoC/p
6oA9gRoUZKTUxvcz93twYxNif9WztwEb6MR8HqnoA1iDDVONbru9rLGos7X0xgc3uLR6B+KG64C3
7KBIEHbcarSceQvUg+d629LBuzlXE75y0P/RtqJGEw+zNubshQbpxTsMPVe1U9s5oTx6VWTpt3zN
F7F6hyXzaxrmCThgCXIqXZ3TWp8XWGWEwpUpemaCJUpecIU3zgskrZFUmDN4DON+bACtodlaj+MZ
wGLcUNNXcu15AyLHHLUT7krErHxDBtJNerTWhbdjy1ij0/jZ62gj3PQDXsIMi3VWkZ4zkaDoDKGb
sg20GrsfJ1918JT1zLlRHsAbRlL6r0RXv1dJ5B8Sadn1PhJW7GHkks5bMbX+a9dn3ZvV+PHPBFrB
/JYgGlbmu2f9xXY44jLP5PDMpT0GTBJPGBIyWY+8yGM4Pw2/SutXLE6NLorfjH42/mNJND/8KHVC
Gic8QLfw+0CAXUPAci8hw/pPbfosizgL3De42NQi5dnYz/ccQvpN+x1/eNAJNtWrzlBEgaNrR1CK
WlME1btx1QSFRTx061j5fDFS5EXqSK3hbYqb+JePA8va43GPi2dPmyRKQp9sVsDumFPNnLhHRLiP
3+BUGvI8O14/ce/JIXQDuJJVCfM7oykF5QOtzux9/0bYRWsaXmvagwqXVdmlwIKb07FK3yapk9ix
gp4Cj4vQCNCQ3CjbRsvjvRdgBwynZ6JB/hdJkPwdSXocggb1+qQKF9g/ZKDHIpBezoykbnGOUD5/
x2YzfHjm4N1INBgzKwxvphRbQAv1I2vsvqm3rEd9WWp2QhUmKt5VT8mA8kdtsKGH/2i7waCCiWdB
MoM3GBK89E3MY/BuFxZkHOugzj0MMU5l1JeJGt1qizCPFBT37YguSGMVvb7Scxuww/jzpqfB8of7
UHfqSSRV8eoCNQzvxpRRVCvCYaI+WavOt3alpVvufaH2q0CAv4xh7tfJMem1/IgdSutOiPSqfWu5
vRA9z0Vs7XzKZBSjtAajuyENOQKaMWD2W3QMHsPGSX7L2KrfpdOAuUkH80+e5v4ZG0z9r0vM7pom
nnPReRTlB+EPNCX5hCNY141F8reY25Xfai/RQPOO4T6pEHHrqY3D2Gc25Ep8maXZiCue57Y+2gN/
YhxbTrL145KoVjV5SQ0WWbj2tzN0xomofTt+kEzzTdbuDKTQ3Buyxz+Vx8v/XjgFu15UiaXy/0qn
ddJbPvYpGyYB54tGAV4pGO1Ce+L9YvHu35X0CFsbHwLZcRiWZLgxduCmJiXPiDClKSxDGk31QoPw
wk3z5Lopnthx1j6F5/MQPRriZn3Qz1YGU3yJbfuO2cXosaRy5T9PdGfw35hTwjKh7Y1PA6+HF6GW
+U6PsKufKR7K/yvLiJXq6Ecu3IdEJ8TQ1p8dpFqcSiV55l1L/MV4OALsRXm0IhpEYLzPja9fDMeH
h2ykEoLeZuDMEdXaD5zCoZexD9hDhbLClapGpoQNwulowPDQcgLyxe/3HII8pcdB6r4YPg0Uwdje
yk6TD2MdlUzRkV0z3GhhL6vy69B2ejVrTh8sjCzkWCPN8UcEXU6TMa+WZoeuThKcVcqk3h260UCD
Yx1Jr47fqi4BHAh6Rm94ZfnNVSI5fbrhBNCjgxSRsympIob8YqYvNYXsADxiciqSzpDgmSylzKgN
6QhlWp9F0XTAW+YhjswbY2SHdS8ns4mIbldORkaC4AhWOc9ZDLbx5GPRrdgNnbjvTnx4beUeC6sk
qRE1k0EznidPtquyFogItxKwsOBP3Nc1fKx/YOYWh2iU+mDXjNw/Sq5fkp6mjpPyBcrkoJPiz5Ta
ImW4t5bdQOe52lHozbdx7GsWrXFPD9vvZSTHeswrxo+nxFC6ugth9PW+wRoWba2hdPKT0U6mSwjb
KeUtizIMk9TyETyhvOc48f2Hj2mPrvnjYMnPDyTZODZTRvuLO0bgdJMsr+/wq3mVh5mebhWKgelv
mi6q3bec2KXzSnqhyKMN5icjwNqGjVDDs8Lw54+fKIEQGRLfxCbPxijCy6ENccu5er9b3EGKlyUt
k1eXjS2zG3vjPzR2cLXznKh5sdomrXaULHiXkuf6P/KOC/BkUrwBAxnLIrRMa8o2ktFjAqleFe4l
qSL+Abh7IIPUL3gQO1uj0U/IawkQ1Hixa/fDtdR8BFDgkJktaStkmWdvepWC+i2z+tTaOjPuLTMQ
Fg7LltO94jxFEUVSKJbd1KrIxfXi228JTEAcUYlf5ucE7XzrY0zu9W4sUtHccNMmxX9ljHv223Hd
oafNENP71g3bbtxmiWmEz7FBQAhl3eGGQCq2Eu5XBdhDGZsICpn4JASESIapy89OmI/0TUwOaBu0
BvnLpyouJJJEBTJtP5xG7sFYWF4UTDks72+GFWbhj1+xt4JYxqEMX/db8xN1jzxWTUeFQWFa9c1u
qUT+GCQL8H3aC20RwjSVCpCjSM5F3bgEpBAoIVboUEBfOmdRV2+GfwCkYlG3krIVhQw0s/rwg5x9
DvoNhMs39l0x/jV0UC4hHsF8klA2Q1RFCEJl/Tn1sAydONAW90Gvdx2BSDHCljuzRkfM6e+z7/li
l1sdWlgauTDGpffesqViUteFmv6yPsfGyuQ541pg3UhyFieLRpX5sX3+hFvLSdhR+FPfvmV5XDrb
gm3Q18xZjBxquHHBDWye3lou18/5Mhg8WXH9CU3HOdba6pdrLQfG0gTu694FvhC9O5Y5scxYrMz9
y4zhEF5D3hKveVx7nwtdEVG0F2IB5TFx+gP/UFYGHYvKjbeyqqLw3pPU39OdATm9zZbX3kr56e9M
MUT9uzPlVhz4wwxEle6yuuxeeO2kGJ6Loqw+RR3xeJKCif/jiPG+2nlULFzyhU5aCsmdZ8uQvkkY
oR4GNmr5gmGicJyXmfnAPHV0ZHxXXu8lnxiM4JhNssmokvZC+zFUoSAnVGeMRPHofAka68+kkcnU
cl+V0VsHtct7oaWUaYsnx/81D9Nw8G3Lu1JFUFwaa7XcsyTNP7nAzkfWv6QoPdvtAlqbYSZC+O/g
gWEbmG+FnJtPghLJ9Jp5+Tg3m2oQ/D/XDSlLR662fzq07NW571J/BakGflKvCdaVRaOChYmZwEvE
LLhdOt9OfkLIk9dpprLxbKV+hVaXda4+iH7hAgqbTx/ipE8RZZoayovg0kqMFtWLQt/Jdbbl2HpP
9ERz5SYBgrKbVYX3H5KzfukdMcDZoLGsHQI+fsO8lr4am/8sKD/G+0hU3NguJL62mkPaOVnKaqCA
VcoYKGawh/iv4n6an5oBaoSgGENdWWYPzdEmoDzsQM0VeKP8NtN3z/dG0nBMWob8x/5Jkuw24C3o
R45nugospcgjwscElU28eERelUYePdsGjDczmSh9CIylrb1HlDZESrnDhFskTvAfALyAVyVk5oyA
35/SNz2aFf5jj5OZYgUYhVXIWL8LF+n9WZCU6GzmKXiPgG/gs8gAMJOnMGjQ5FYo8m27FKO/YyYS
9m+/JMC7BaKMSgz9x5y5DOPNR2uCYwBiiCQg6wIksle7M+irqFFBoT+6yJSjKAIJrKtHU1LMASC5
8JyIeIXVKrMjisJmN9qPNiHtAZKpvbVR497wyJvZPuV2sirk5uz9KiHPAreCa1nuEaVDAqx0wp6n
sSrfi65pEDzSfo5wVq78TqZbHH37mAsqCd8etApgvSj/7jnBpruX+SK7WGmfdO3enLUyPjXwLfWf
7n3ojF3Ee+cMewt3Xm3xv1nisT59g3OQczHm8nwXU29my8axsXH9mKab8rlxsPiQiaGzLUfs/J0H
joUf8ZeGhL18khZwI3g6aRH3rxX1ga9ot1NEl4IX/YO03Wcvde05cL5xKhxyg8+QW7HC70Srp/S/
KX6yKCOwk/nX3FF0HOcRKiuxUHvjzREebGVGjBAIFCs9KYrSm+6j6icPPZ8FgCX5K3EDd+96A7um
Vf6ez9i7ZfPZJFP4g4TnVb9GXhS0R+Lr5npkhE3zVgJoACHPDvARyprVQAYmiPeH8JZfmRFrQnFc
7Aj2UU5OeY3m0JE9ttSbO5njMV9MffmfszPrbVzJtvRfuajnJjrIIBlko28/SLJk0XYOTuf4QmRl
5uE8z/z1/THrxaIECb5VB3WAOkMogjt27GHttepw8NsXwD6jfF5YAupDa7RwFuzKrpqQFel8/IgZ
MjH/qdGCLPxEi8lgTZEwcyo1ZGsOqFbYf5AoIhGNnTaktRR3+8p11PvK7JOjoZLqrtJj8W/FWB+z
9CDzgaMhcFM92rOBYBVlMQBaM1dyz5yCEICoovmgFzlJUMfdcEapUd4xfUoqFJyg1RDW/LHWgFnt
zMwavuVBNrqHBAXLCQYn30U8QcZUI7Zws+doEuI84GeAzt83xvlbThMMoKiez/HEGARv+5aelL1Q
YBJhbHrDcsoXGnTOfAwYAE1IeiYH4jX8YnUfWn1N62gqn2hH5jUjOVYuf3WhXX52tE43oe+ZBmsG
eKPxD7b51H+w87p7BMSj7pHO0ZjdSQwAF/kAFcHkKncp+ecQvbp5P3+VbRlBZSXG4atgHtqiwsR4
qOgzTDjiXM17gqUAdcLc/USDiTPONCfWcGSuxXgnAl0WM7lZrBefArfMUN7DxQGV7Ariax+GFA8E
KtXFAKrs9I5wawaH4Zql3CagcPND0dEFDcAgmxClgy+8z+zRSrj3fW19B11ZxC3VhriiLjDPACfl
vcm4ASvEkwidjyBgo6e5ydICYgOn1z70szOgbFa5tng/VnorPHwZQ4RkYfWPGhGcD4nQSv+LKjvN
WignjPoY+oaxrxjE8NDand6Z5kRPVovsp4nUqvnW2/Rgt1TijN9UWYroM7IM8+dKU0Rt5IJqWzgc
60dkEqPPDV2cLTjY0vpN72EuPUQ03YesQ2BnC/OpSx8qRpGIUWIkDh7g3k8+8C4wmkRKILW7SFUu
3es4Y65x32RqZoRliLiio1dBnAcbsEnlFwk8xFGRlNZtVB4gRHWHeKunRA8GQJeeCcr7pBW2incB
95NQN7M69SkeyCx3TTcPZPdy0j6UzqQxZ5wtBe3HGTh5cBhiJnXQU3Kt/ocO+WLyMjVjEkBEJxrK
EtbgMibDoBXV5ADGqXGv9Yhuiq1E1yDTNp1Z0oepHERBYLUvDX/qnxkGCObqHyXqrmdssS8nxigZ
i2pH6pYFuLV82vVVmLfiE6y5MULgvkZrv3mJJIR5X1qn6McngDpaGfx2CbZjf0//jAsG5nsELn9w
OvDGSK1ljPS+I9eb0eMwlXCDFCILiCDuERZh9MGayD7fUdN35l1XGMWPqNaL/hCbWkUDSa+k2R1i
HrKOcb2RAaF8qzIgnPKedlEYfg97E491PyEiOpV7PQcfZ7X//Ou//vf/+7+/xv8T/Ck+FOmEptF/
QYL1ARBI2/z3v3T9X/+FW1/+7+Pv//4XaQhclZaC0oWozbWocPHXf/18jhB74+/+XzIJspbpq/Kn
b7dVtSPzGQ6pSPWvtkE+wbQfc9oMzqPO3Qh3InupHTr3Y0JfKwKedP3XqNMfYyiK3IhGuMx02u7S
QT39MXTvJnvg3f+e6MA9drpZut90ZlraO6PPpuyAogrjwFUSElK8cWWG8i3LEEraEvp+aZ6ujFyd
22qhNnwlVkwOdTahz2IDjlPKDh4Zjvyl+9BcXV9Td0+3K6Gdk45uUjOHCU6h8n66KLApSkkKvDdK
IEPz5MjOhj6yNa1sQz+W1tNm4NrgmsvG0j9YBnOnMOJbbsrrLBVloZJu6g7510Lc25RpY4pYdUdQ
gNLmgk/U0L1OxrjsPw165ztekJHYPF7fxOqTSeFKiIUdyzUNE6SV65zuweCAZivoxfOk9B54Ujn+
gEOvv2sMAWGXJKj5NhlGcLy+6vJvfWW1UjeEjtIKVUwMxdLNxapfWW0xN0lo+XbxCcJH1CzK3Mke
+4TJQsaI53ZLOVjRX0Z69hg6yHTcMFPrwurSVCbWavAnYZyu3oGVrZtGFJ/8Ymifk0xan4JmgenC
knhjqcXi1xuVjmVIgHm2a5qLCb3aaGNIjYaAWXxqWjLLHODHlmGiet8l7rivlXA+Xz/Y9efUDROD
BG/oWNilIVaf04KwpxoZf3hGfpK5hdBd2izUMaCXi/J7Cv70jWzC4+urnh8oq1oU8E3dIAi3xOku
qXGwUZpvz0VCiL6ZNfvfYUMFm66ZNv+6vtb5iZqYKZUxx9JhP137GGyzEpTYfKgj8/BJL3WCVRlD
XsJMWrSUpBipu77ihTM1pakrx9BNuq1qZS4mk+A29etFJmiZ6YfI7ue0jOTAB2QwxEbGjshkGunT
3fV19UtbpfNi8ylxpq5cftgr47E0EKSGm/rPQLC8UpN1uq8ltLwBBRcEtxvY6qNhrn9mtv7VXBR7
tknTojrgQ1tR43Jtph8GkjoXEpgP8Ja8uG5v3rjJF36jTdZJKdqm8ijE6jdWYRkMDQwWz5OJTskm
zGxqcwxNmw95gwpklBbV1+vHsva6mLgycFYYG0eCHzk9lZCUeXZCzXw2uOCgAxkiaKkMAJK2IXOW
UEndm7ZGC58ZlHYfIZe7vf4DLlg7TlPnd1Di0m25svak15kV6QL1bHejcUzNhnJSmfogcvvuxlLr
5x1HaS64IJwtqDY4M+TpZoN49DsnK+1nuO3cXclw7R4MPokhPf1DHpcPJeHfhiFYudN1H6qNogAh
UM/Z/fU9nztsy9Vdix8j2LmwVk9di7QLYP7RetYG14D6dnT0Y5mm3xipJ9wvYGXtUzHtGJSN/gcr
Iwqk647Du84xnJ6AOw+1a5Wm+QzugzaoZo1qN1KE2jtzYj3SmXpfZ6P1J6qc8uH6ns+/s8XzxNOo
64QUoC1OV+aFcpgZaPRnIyaS1eOhGCF9CuedjJr+39fXOr9GtlICxTrT4MbTajtdC+VpBDgax38W
wBn3onGXhC60DkCk220uxvhwfT19uZcnD5MCWykVjo2JZAGV1OmCGYiL3hEZXb5A08sHVA5jeQ9b
cfZPSGtR7u12EMcMuRs4pKYAuTs12/I4IW43f2jgnfx3AdZegswqQg9+8RxCoKhm5Lwsw/idG1ru
++s/eHVAtg2cnVugbMH/St1dGWDfTB2ssXr+YMz5fA9dWA2/bQ2Pow1hbhCKWzfvfD0pDJsvAnev
S8F2tZ4AcYQselLRnHRRqs0H5tZhEvUh+6dfAcW4s7++wb9+69UXYYfAlYSjIPNyuPfuypP2wCUK
8EvVA23k9rNratmBlzDf2qEYj5Gc5TdtMBP04EbQIGXWJoeZxvVOkL7cWYYx3njT167nP79HETBg
j9AauquLp6fQqXQGbErAZfIsRNuzlr+HuPTDf/ySDtyxDseF4kek8SEHLwPTMPSon0yEihxPonr6
+cYBrVKdvz8IBJIjJY6QpsrqPtKp00FLtnySIEv7LazQYBRM9JowTisW75GRBENMXRYuIxQbJ7m3
Ok38k5ZGFO76zKTReP0XXbARXbmuaznCcBZzOb1DrtAGYv6x5fZY5h2wmxDVdai1KDvIP0KnXnR9
vZUTXg6Al0B3bRugsyGMlU0mHRo4HVWOhwra6Gxb1kKjpA2nrKLlDST/3qlqe3xXU9h+QWWzr2+Y
qLE4hZWJEsby3nP+OiHYKmxvuhTZmCZsHsIxnY4tUnUQg4rxixvV74j1TVi0wveLfu3vbGnVkP1K
XqSKarmNgOo9kkkwjNPWGTcKCBTMwLrzT9DDrxTYQ7xJYkHaxojiS8NTAL2EYT+CmP15/RDXH80h
Y+aDwQVpkvRQWT39aI0JlSFJe3os+elI3tgW3DUqes/Dp7Y6mgXP19dbvSK249imazEZLQx64e5f
R/wqiAuNOlQQgmtHx3F7wYwnteeRNmMVMOq2SbOJZ/uGXa58O0uSjPJYS/apC91e3Vyb0QRK/U7r
ma0o7xUFb3Q/JuiKWrPZ2lY13kG1WNwwjlVYxqKOskgDdNuwFiLHlXGimjdloD0RJXCUQ+MwYzjN
em+ndEvuK1HW0x6+L007jo1etvTrgTVs447Gz43Ny/Mf4goYRwyeUsshXlh94FyA7KkZ+fKQ9xHD
I222sH3OQJNnPNx213wzO91mqrej3reTARw9GTRr7Ti9qD6ymseWfqv4QmHXoj4ClbCIvg9ykcwB
ywvh5rsYjF/yXEHI4e8EbTX3V2PCu3mng9jH8YRdLZ5LOFtDEtgKpBx8FjDZg4puQ2KzcoKkh7C9
1MWxgRkIdZ/MHGmZTnGhLSloJCJv6LKuR8cxAly/ZUxKC17kADvz5xhoffqBoBo2wnEYx87YICIB
N/d1mz27I6TmriUlTDVkc4a9HPErmzVA66GJAELJbnJ6o4k/2Buai5DhGHP5m5KKc+OjLcbx2rFg
+/TThKHzh8OXWxzPqwWThsltJMkyTwxj+xGq3PIT2qjBjVXOnrT/LENWbXApeGlX+yohb4mBm2ce
UA3knKkZHmtTotZi9hLV59I4ahkUi+iAh0w9oVmSllmzVeGU3Agt156cH0IyaYGO0Sm+uObqrR8T
Cd0lEgFe4JrDZ7NKo32OPLWXI8jXwzK/MEBGRemR7FY3DuHC9TAoStkUChQZxfqodXj5ijLS0Q1h
sHBr53n0PoPF6G5YrHBkpOMI2kehF4kOcUox5sN107rwpclkJHZFLG/Kv0/Mqy8dZo0xTxk4yiDX
AbyCBs1+a1EWvd2CDSBtgmcSBK+wV7FCPxSdQpCcLz0zmAix6Wg/ScefrH0QD8FXgPwoAFzf2YVL
wxdVsCQSM0EbszKuuAnHMszC0GtMZHHMvnlgdhBAfQeuzDLQxLi+3CVjhn1ZF+C/+QNzPr0ztUim
lmZY6A12yjM6JjX+zcd5jGOyh+QBqZS0hGFjisvHwKc5MDmt/l7U1a/rP+QsKsCYKY5TcVL2UgBe
hyW9OYIdqIPMg0DVQGJ9VKPjMaYzJt9MNEvnTYVulfwxNmD2tuRORrSzC2rFm9mxtOB3okZRvvc7
A7JViFrq2dY2NDYsuat1NzDkpiCWjL04mofy3QwgqX9f6YpBf1dAcdRsM79z5X2RmzX4GwC1UHNe
3+DZC85jKimyE3oSCktzle/DEYmOtEEJxgGr/mfhij20fQ+5K7AhBACvL7Yu+vCOcpr8YYEgppyy
TjzANOROxCMBZ14q830Iq9AvJjwhyU6cyb7HqSmSUXQ4570BaqBa1Ln6lxJJnvSRfzT/ZACF8bfK
aaInhLP1co+Wr/ErJobVb5jgBYsnJ6PirrhhNgXAlQVOhWCkt4k8mDBnCUwbyVozUM1nazac4qml
QvfP9dO54DdtToVjIQWUxtrmRzs2qLRriTdMbr9DW8gCEKsiL8aN7UtpNI+NDNA6LIP48/WVz4wA
XXAJiypumweKnsvpXptUR5mpirBDG7VZhniMIAP32UUPGSDvp+uLXXCSBPgWyRcDfpLC6uli0mIW
QC8rpPSkMx5bxiu3+pT8Dx4h/BSNI2UaNonVKpofUHnoI+advWZOqGOCbwY6KnQNIU8oleBR6FAd
moDB+Wl2d32Dl74joZmwBf5yqVWfbnAGluO2ZhF7KAqlFO6M4tDCOLwLHZbPGmZWmY4yt4ExD4fr
K5/HxnQcFj+NwfI+6KvLDIRdDp2bJF7rmIV6H2pUf+5QRgk/GYFBT3dErhF9i2L03266Syy1vPdk
+YztnG65Lk051ZofeyUaL3fJUGqbCTD74zjG9p8RHTrkMIKCkRaqrOWNN//MeJc6ObV5QZ+QUppc
PserRxfkeBA53Wx4NjN024K/6+Ns+DABxiK7kV6dnS8ZDs1InS4gm+SKni5lAenIqQ8ZHrLOBgN4
CDspEOebwG7GuwnmPTq+InurI+JQl1V5hYD3E7eeLlqnoPUnIZWXQt3xQJoFiRXCQJt8bqNDS+vj
xnmev708CSQ6tkP5TNg8DacLGipDQCfJLJ48JgcYjEREPI7/qWxUCJAwmTZ5lLH7Moe7PWTQg0FH
Y1+MUNa80ZqXp0lX1B5oD2BWK6My7Tgx/cA3vaat3EPTAuyElSLfmbWSG4C64iVnPO3G7s8u77Io
79Ryf1jSXZ125MOIOQpfemkT2yHY3W4GKzMQr29cQncPfkPIqJWVqfsa5OpbIztWp1NJpGEQ/uCL
T4/eFHqNd48tCJfow3+tFdoBkH8UxTsgWQkUGUHDqMHbj5nOj42PpIdHfe50zVlDxzELeoI5pMOY
R6niO18r3PcOYieHYGF6Aw+bxTes+sKtdZdIkkaXaeh83dWqOq2NIWhNbxKZFJBRNQ28ToFPMVYP
gdFe3+NiKicp2HKusEFyhXjMeX5OV8tS1cWalpueWeIZ2lDlW3r2+j4Kp58SLkPv+nKXNkceQLhI
4MGDvrLcjkG2CO4nCV/ElG1bI0IsTwBnySEnuJFyXLLXpbYqDcJlIuVVYF7p1TCbtFa8tEMkQsjO
vdcg697nKpfHFsT75zbS9R3lS3gRr+9Sv7hNB+9EzkXCue5e1DAfQB8bup6Edz1zADfPZbGFGGes
NxVTJf6dG4FCu0NpQyCwi4CviUhE4E7uHSTY0oai32dgf8M/G0ORCcveJPZzDuXEZ8AVvnEDDXDJ
CBQ0Cng3aqy48VMj8FvfD+qIWeDZAYPYg/2EKENl93lMSjOFiXbjfM4CHYxuAU5gcKRNrlrlMDMY
/LKaArjFs7b9jahjfWAeNXt3/Stc+giOLXTHBqWIJaxM22ydsRKiNr22qNpPqCxlD20LuVPUzOYN
33i+FNULXUq1hPAEOKsNIUxgaZBSKALUXmz9sDXuusqE6jnq5Q1HuJjt6YVdCiWCoWNHt88hL0lg
NTXDgArkvgPaKoAFWRlR+wV8eL+neOrcAaT3d5MsGY8RcLJcP9Tzh57lFV1xUEeAkv9a/quYQsK1
BOVE7npT6MyPaWk+JSU8t5TYfBTpQR0aIQQC19c8v8msCbBIYaNExs4qbISLEVHAaaGroFT3LOYR
FjM1SEQaVf7OKtBaboae+etC+3V94XM7XWInLGdpQy4wo9N70ThDWVWAgTw7zmzzqTQb+NFhS66S
L9cXumQ/Sza/JFWUEdZIil6z+mqS+IsQeggP/e7yMbLDz7XgaK+vdMl8OEZzqdryAdd5ZhK2IpqM
wPHKsNYAsNktkpRRHT/owwBjXJJX/cckVdn3oRPxH4u38eP1H3DpTJcgggKNbZAErF4ActdS07LJ
9iCOmt/7sAOiY0S+/3YfQ75GeOhwU+jWrLFGfaxMTUGZ4FlhHPcQm7aVc0goL77Zy7AO7ydoPIrO
NElObYTy7ezMpULdEpTpD2XO+QOTRDU5nPh9/eQuXAOCXcc2wP0t/1mM6NXVU2ZoAp92LW8sJ+3O
F3q2p8Y9bvu+QmEb6BkxNtLLFq3SG9/s0sqEfrgcW0k+3vLXX61Mn2dBh+NzmBjPvsOYFO/cvGXI
g/cUxtpYZQdY/bodkLJbzacLN4PaJO0vGpLALtY3o4h6xknDTnmhmzOFpdHdmto02XWDEx2un+/5
K0i45TLjibMRFFRW70UYa/3fsUuP0WHaWP4UDfeZSVGFOjFUKxpygdcXvOBL2ZZDg4h3l/+uj1WD
k6osY9yLHkCl3FvHznKhNokkMopDUe8UrB/Xl7y0R4WT0TFVrMiSp1+SvGGooGWTnttDsR2An30w
DUYXhCpMKGYS94a7ufT5QDhQprTJQQHOnK4HIfYsJllJT5pGvWdmkdnQeUaPZHDe7qvpypLsSipS
52WNqJ3GqhS99ObCcr/qfdjvHGssbtz2SzcBpg+LohAuRa17bEajwwEI+YpXVpAnV26mfUEKIN8F
fQG23WqMZgsR449I+W9EbOJYqENI5TjA/EyAfqsYDfb6BH0+AnUd2G++YQrW/tIU7ldDB2JtjoxF
1Eta9mZzMQgHYctckgRpL8789cUvWhWWfUINlILVoQ2SYGe6hf/SwUmyqxjNjG5Ehhfs04AMkcq9
y4cEcXS6IOQEzG8PJJl925iIXEf90cgN/4guUbp3rebz9f2doS+WU4XnlYQSHmBwfqv7IOJ6siK3
kx6cPu3WCmIYbkAa7qJhYCphJDbY9JGEb6M3FalCXz8Vy4zPQO8XZoewGW4c+IXn2aDAQJOIx4vr
ufrKIzqLU2EP0kPXtqFr7iDwvgGTwoSqjSzkfT245b5hjOG+AoP17Nhxur9+JBduLDnngkSBNgco
3fKFXn1y058dP+pqAyWcwT9EdNO9saqbu7AqghubveD/pA5ulZajA/DFWD2dsAdK+Ek7w4szRzww
YwIhatfZX4p4jv5MKp6eWtmLG17+wgmDGQcAQEaweN2V021dS/VqtEwvF/D4QijudjOyEFC4bNIK
WdlND6Pgu6CF9WYLNbt6UOYQdjd2vtybVRDPewqOx6Ifxl1efWaYJ5FyNUiAJsQWv0fN4H+c+9CY
336bwM1YlFuXNj0cM6ffskgHCPgKXXq6r+i7dNCZFmVjMJjPQJ7M6fS+3XZcvC9IFb4mrup0PWSK
B8Rj6X7Vmp79HjXT9hCR194VTB7ceDsvmOnS6DeW7J5Qcg0Hhbwv0GozNT1B5XYL1+uIbmULfXJg
hFCXX9/XBa9E8AEEZ0lBwM4vn/PVnXCTeO5lyauZgVN/cXuyug3jf4gsSSQcUHl1Hf/Gkhf2h3GS
Y3EJedPWZspATMxz5hgeo1visS6skmJfA3mfDbvp9d1duBGUMi2q0/9pPayspInQdPNjH5UnfcHo
WBBvDJsAafAdg3NMeMt+/K7Jwd4PUBqQYk7W8/UfcMEPMCLn0GzjNgC+XDnhKUpVHvklk5XhMGtM
x8sF+gbnDawbxqhDTwRyJ9kyl+VUN27IhZIu3pYJJ+DWJEVktKeflhHmqqmKMCUMstTElKAPz5yw
EV+aEdBGu0tzoOeLwuTdYOjxtnfQ83bm0Pljtsq+u34OF7wCrVRSXPDNGPbfwZNXZpaMmiCrFsnD
rCX6HywDsFcaW28P5l+vsq6k9hARdZDjJw+WiP2d4Y4mqh+QQrdOVnxRlvs8R2XtdVF+C8F96TPz
sChuEh0upkBOj9rMAXK6zKw/DEyEmQ9TDYvDixtY+iealumPdhSwACo9VeONoO3CXVqaP5RLSOSh
2lq9M3GrGTa8lPEDDBD1vZM3xiGOdSQrgujW+/23kbTy7I7zN9J1FNNB6wCmHfhrEqGLB1WnJloq
oFoR7YmyDHmLruza8oh4X+fvA1QikfUdcwDe91XFvPGMcjQDRTee83PXBW6S7s9Sszdwk6vnPNBr
aMzg8XmQpY5qrKHXU7QVxHwfMa/qnRrm8dt1Kz4/7QWvjbNkTmMBsa/cCUNRgSW0GEXacMwOeSqi
u8rKmp0yzFuxyrlFSculPLOMYYGgdlcfFoXWFpEhptpiu2p+hnqUQ+TJFYXQJ28ZOQ+NbCcmF9LE
N29xARLygoPnYXBm5TR6u+xiZGR9b4SPruYlrbOnLgrzYlsmCS3766st/7ZTk6JSQzsY29WZq12v
JhlZRXUEdC28ts67FCa0O7/skIpB4xvy3Knr2q1RLjB1yt3+r+uLn9sP7bxlDIH9KqoLK99cMNOh
BuQnPSvKqPCl3bSprbJnxN52N2kQVTdCiHMfuGQ3dPopMfIanA02ygz2OjR5vNavKKJaqXEYQLHc
8LTnNsrTalMYXuJAZpdWt2JQBgy+SJh7E0H1h6Jx5ncaI+Re2uburZTm0lo8a4KyDaVuIvtTt6ci
lZbgnSYPiqEF2JHBQg35N2PKya3i7IWlSJwWyDyXCazXKv6KEbJvB+jEvalT0U+kttIPeaylO22e
4xtGeXkpyPToBII7Xfs5BDlKAddVDz1nMX6AUCS/Nwozv4NV/Bb++YIJMiGxQE4IYpem5+kBOk2P
VJ+bDV4P2dfBqSHPzqIBzEcBP+A8tN2Nrf0dgji9cBZt8wWQo2jaQ/p4uiCDxCIcbL/3kBPM0Np0
rOg4haP/qTAr67uoff0QhFMfb+qM0okd8I7tyswY7o0UrRlceYkSLZq712/iubOzcDhkLoCRqMGt
K2FZjTScESN4BdUBpBrGFNypzk+8ECoZeDjGA9SgbxzzoujA6CDoZQrFiztfB/RdZg55Ci+nJ+Hv
/aaBaP4yViHEmZBB7PUGrbrre7xgVUtoAICAAS8bt7M6eXeEWSeLOq+BJtrLoUM+UuOf75Vq9MP/
YClGYQAukGvTpTtdKtK7sQ9TvfWg6UpJtwP/KLXA3IckZjfaa5d2hZsxlzLKUltc2RMC3B28V3Hr
jX3UfHA03T0Q8OovFDqcGwd4wUgUhWgKJ+REylo3PSM4NkpRqdYT1QjhvFa794NCUFWF8fBUVxNU
VXPx9pSaghtfixgalAsZ5+lRBm5TOyoTtVcMM3CTHWwnPlC0FNXGDHXqEK5l9M/G8EDrHiqswpWp
/xtelrK50fK94CmIvXiXdUCJVCZW8UDXpagc1wUYcPh9p48tagfhMa8ruOhIcjQoUDvTT7dvNiRH
4pgWUBPrrp9n1UwUGmaz8ZTMxsOE6tY+ggPm3tTgTbq+1KX9LUdMGuoSXbqrZwtRrjFBNorofOHb
8YX7O58j/w7c3QSDgdbvry93HnhYdL14HWlK0UFfo2mNridtDK3ac7n5kPEz4D4hl3Ff5sVH5IWi
+2ZR6oLdp7lxNy/ukzCABJgiwhnwAq7CfNLQ5vXGxopeIPZIvw22FewgX1hYFcv67vpGL2SBVKiX
W0PkCyRg/cTEhBll1Za9ZzGFBQAtTtApTxET205DC8tMUyNQEkyRA7NkNo8kTFnw76TWkh+jnjTH
67/m3F1wlxgtWuqtINXW7iKc4DOHjWam7lYNwQ4Ntvmd2yfVdBCNXtyyqfOPvNxc+BuWmdrFtk4v
bx/W8WSmlfD0qkDJLE6ggd8hVCc/T1CIv7g2jNuITsXJru6S8gbi8dxd0Rb4283GL/Leri4sUCN9
gllJePRIqq1q4vKHPtTRnyLXIJVxF6Vgq42dn28+YKDoBNSUVpinWuMsY6haTWtAlDfQ4ZQz49Z5
n2dGs3OCJrthyRe+JQVOgEuUqogA1xAip7Gq0LQoTg1FIn/kapyOcKbAPSjg3ru+q+WsTqMWhtSX
GS2T+rngY55+yIA3cqHUn7wAxPSetqoFc3Nu3aeg/+6RvAUY0GhgYOJyhGSizG/coQs7VcDf+Zy8
BWQLq0fAgY03W2ZKPUKm4tCQimwGZEk2kMrdCtAuLAV6iG4IACnG8NZNpUZoktgzqbwSMPyd7k7p
pwx1JARQ6+iGC7xgoBSF6AtSnCJlWPfLaso/CEOP7ApiVOD9o9Z4YN4zxOshif6alVzkh5rrUrz5
KaPfCqmCTn7JRLuznMGrWhD42GgKQ7QfJeogwJcCNSmCazXPuxaqvF+lWw/pG4dtwTqDl7GlSUi/
DFKt1myRJBQIYude5g5ldpgr4dJiTvrefQzNKZl2BVXfG87u0gGDz1qarguzwxrDSV2w7FOHSvSc
oJbqV9bPCLbojdMpuNDt8neuubcgEOevC9uERwL4w/KSrjtp+riID7l+5tWVbJ7suSn37WhkDGFV
2WHQmlvEAev1gBsvVb1lqoqinrOOSvQONl17dMzjpKdFADm9RMQSedsw6N7FrUi7fLO0qMQNC1r7
g2VZWgtL23yhClrnuKIo8pB5aXlE5qrp78sJntptJmsbLuwO1tg80BmEyyxnF9LAvxuccbi77pHO
nlWMH5pHClBgTXAJa1RwXSHCO2eBcUQ6qKWYW4358FJb4Jf27hxV4sOIYKe99zXX9/clrCEoZ6Vl
EjwNJTX2uxBu+uhGLH5WoOM3UbCRC3yWWSjGJU8vVhjYASDWcjqmZWVtiiCoH0Y6q1uLsRmgFCE6
N0y4bh0UpajhJcGhRGHtrSnt8iN4apcQjkklMCqnP0LnhdcipkmOAzCdO+WwIFrio6dU+0ugZXwj
RF2/8ctyFNZJPZZ5esLU0+W4vMgbZUZ/DO1hrD8kmZsynRROCIHvG8wkVhu4axN0mxF9iyZanogi
3DDHZUuvnyd+A7AxShNccgHyb/U8QVgfoaFh9kcU8ox/7HlKv6R1mL6rm7C/sd11DYmlKEBieaAc
6OquZ1JnhP5EM1gdHHm5Qmuiau5sErAbT8P5tabUQv9wiSNwYOuY0c2snE780B/7vpye6pSxXkgq
EKVJR7FxILfbXL9NFz7iQrjCI7uk4tQ9Tz+iGzOfmetzd5R8veGlTwri8S6T05ghdpjZqceIm+Ej
kIhu8SZIW1Pc6BysfTUteaIlQhkGmwHDiZUZ2WWiIB0PmiNGFiNREJv5lO4Zr2OYJKkUxFe5FnUo
UGYSCe9bnEpnA2fL8mydJ4ryDIHOckCvnsQud3uFJvt8RIcrMNz7viaxTzYO8k/pHjbt2nlw6P2J
z7kJUx7ldKct3WFbz6J3vncIrejvhtlx5CG1jUj7rsGvV+5lD/v5nSagLzg0DJgF9TYYKRf8Cv06
Tj/oXayQ5iiWQagfjosQ83ODcjk0mlEICedbvzCoEp4Jnf4M12QdQpmRG4H3Deh9RdVLHnYoQbdo
2jRayjRF3+cPnTLavdQj7UaUen5hJHjcBY6Hh1iy+NOTTSSa1aM9+UchQJLG5F7b0J6yL2/eHqvQ
GTZJ6rCe1ferEQ0uDLPzj0jWGfEmaLqFKsrsB6qGnVU6B8cGHH6nxsQwwZJmwae3rg+ghPkNwgxw
s6ifnO4yVEU+MmLlHmflMxuKp6o3XU/PaQ4T/yfqgMEuCdLOharLbm/Np597C7hsSGco3TFKSDh5
ujiEfCWcNrN7HHsdeSBhZY9x5WQfeh2+x8ph1eubvbAehRjo+Ja5H6YXlr/+6rK4cNz2YTyqY5NU
SBoXUvZondYMlzWlRgLQBNWN6PHCywpdDgEHaciCaVg/arbtE4BXuToGc7uMgiB2PhekH2KiR64q
X0JeWYUFjQzANFFE8DxFTKsOepg9JY2b5jeu06UjAFtOgZrbuRAqnR5BncIHQJOeI0CBwtOC8QWy
8OrO70XylJVadCPaubAcHRKbwTGArcvIwelyQx6rFvEn6xiMcbYJWwZDimCy7/RAHzeToLtw/Quf
x3cA3ShakL4bS3Vx9R6MJmeJKE3gdQVKBpu5NFAjhUFE/2kXfv5Y9ZaNxNdk9p8hgEeUyEWtJL+/
/hvOXwReA9ZnYBGWizPHkdk0kn3ZgM8a9eK+axBrT6IwRaOBIkkeQHCY4u7e2M6lhko7F95H/ryk
m4s3e2XaGU0uigRD4EGm5+4yeqYHt1D5nsH+W+wW50ELSy3pyZKf0ANbfVMpqDsjGRN4aIlrxh4O
yqC4swRzmnd92rhvBbuyM+qWSwIP48jSxzndmV4mJVJGBtLMSmuOSF1qmzyzk++oGt8qTFy6rYCC
KC9R78JirdXtKH2JfKjeodhmWfNeJuh35jZKZbSJUR0YBnMbjxCjQiSHnDmTSAjwuuH+uvlcOF5e
HNJqEoQFBrvar59qgSh71z22XVfsh8H66Exz/OiDQHm7LyBiIHjB8XO665JPlLrWbEFjc+w5j4OT
5aLc1BJphG3ep/U2DbLojXSTeB14e3hUqf6SxJNtnn7MaDah5h80CNNG3XgC8WAxma9X90yUtTd4
JS58zKWAR5mJHvhyGVd2agRDpgfIKBznsqFOUFWN+OOXlf7N7hOUUSrmpj1zakcknqdOPM2mFn9F
CNC84ZLOXeDfETKMGGgW6c3isl7dzLKYW8nYcnUcS82hUNvCm1UnyZNT1PVRJ8M/XLefv/yup0kF
I2uELCRStIrJsk8XjDP6tQMcyqitRAyyUQHKtMKDklzZLzNqFGxY+hn85As3zaF1zUp7HtFDqR6t
QSTVP36lTZZnR5NmPw9ooyJdUzeZ/Knizg4Q5hlkGG1Nv4uy42hMZbd39SGHnzmqkTHaxIaBjCe6
g+j6bkbauSLaTEHgyq+hq9DuOeh11YR7y0x68PrMUhjfBYJxv+DYQmHRgSVc3aVDHCQfnLzIEO+D
gkPcMPxzDw2BMVbBU8HABeHl6QnlsjA4CH5/1JT+wR3nZzqm4z2NkWzfTOB5xeiPN2KP82tNqL4Q
91HzXLpQqzU1zUTn2k5gcUXHcRfVqDeL3LJRt6IIed0CzrcHXIqwisELMj2a36vtxdP/5+y8dtxG
ojT8RASYi7ylstRqZ3vsG2I8nmHOmU+/X7UXWItqiOidC2MAAy6xWDx1wh+yPFSy9DRWk/7VxLwi
2LaJ04wbX+jdeCj7EYzyXBNPV1a+L8eY6UPYYVLJtw1+9XblzA2yusYz42SjADTCWQ9U0CdKgH8L
zZBk75gRtpFVj3XrTIxbiZyvPDeMcEQCGF6yzcueEqyvqubaGk9WnxkIc8MlpJMw7no6O9c8deYP
uSRiP97sV96ry0iCyRrNVxij8kf98Xl3QKWZuWNDLfQxrI59Dm3wqOpFiDZ28/a7EIk1YSC5Kafe
zLtuF4sCzB8mrelPaqVaO7vBLpwEx/Xm2FjrU91t5gsoTEcbQFAWMOy6XUqg2TyNRdieSrCWGGmm
1Q6bv+F5DFTtnMdpgplqsoYpvdtMiT2h98N0C5QYY/3FotSV5lBEzan1A1TvaYdZz6Ka3BL9tDL4
8vjNycN4EydRWCIjB60EoJTXt3jCaIpx3MSX5dQ1g7sbmW89Z0PpegESZSjYiWQ7JWSPTpdLj+7K
XAlC9/eTLLwkkkK27PENWNxPSQQsCrej6lQYENYRxHcPZj6k6E3PdfgOPeN0MzF3MvkF+IlvsSKu
dFxF3gxuJzkH/0c3n/kBJ3mpWZO4BQbKjlafstlAhaLtLIwP8AH3UnRsPz/e87vLUK4l1UMMJsP0
3BZRsLN01DWR3z1ZkwGSNcczM/byFvnSPRHF2pth5WsrX+hra4IpJ9NhqIbs9CIoBSYKG7XtV6eq
scrwWGZaOH6xawU/64K20EcBbf6tgx+5pyajSiKRHBUv9VJ9kY5K0lkVjb2u+NeGQ7Wx58D+MnVo
fDze0vuGMmuRXHCQya3IvBd7WsYRmotZV58U3nDcMZ0t8zTYpHXb0LJV/Ek7GqHuZjunLN0vJOql
tQuTSG8+KviX+rHXGFXRrsTiVzadxBLIFah32WVd/ChURdoWU+vsFGPr9g1IYv+D+j5UPGB7/YG+
VNC8/TXTxKbQlLpE8ru+jR1lPltCKYzs1KVZ1TCdHrVoG+LNNv/wzcT8arSYRq7kmLr8Rm9jCGwX
2o+QJgyO9LI4UZPBiCzaZKcZYEcmvJkPJyo3Fn6FEyImsk2mh2k5IQxr4FT0wbbzeNhX+LNZz1Ol
I2bTWtNQ/KPhsWNsSktrgxefxRhvn86mC+JGgep2uyF0XTTncAAbLC8sMSz7rIpxrI/VbJft4fGJ
euXdSSlccgjHBnS0nFCEhdGIfKxSULlFdMwVSz8mSj3u9NL6UjphvDJ9MO/3kHYxJSsCvFKDZxEH
yywrtDKKm5PKfO+cjG1zycW01kd8kURdvCrofYAnuNK4qZe99jp0Udiaq+GE6UovTlS4OVIsKuYi
+8oRDLl9BSy/vR0VPBI+V+ilaueAXA0NaSPNk+/JjNHIezyiB/8r7Rk3fBebuL9NW8vNDX2HlWCA
019CpiwdW8cSSzZsM+2TNYzEdPigDprwU5UaOytK/PYAyj5SjlBG6bjldV7BBARyoB+j0uw1bKBL
YXnJnE7iA7K2Kgo5furOP9oCj1o8MDH1+pkrmhruMl83y+fQ1aJolyLYMWyiBk+gbepU8/g1NU0k
XyJd7//DfSKbnudca7tLOoWKgUytEc4a+XmY58q5divkhjxNR1Yj8cB1WO4zkoe+Qz9ywoTo8SG7
v+oZfJArStVlCNNLQAdYFn4DRcCpRUx3PDalPuLRHYRRuoEy0/z7eLW7xBSQMJADcmHU4TgGi8QC
BnkwuQytT6OdiircIiRuVu9xqhfikE9jlPzbVkHcaVsHyzKxi0asVT4+/gmvPDCwbAifMJXpLCzj
kzLUKXDkqaK3MObfDCgV32osZzA9xVjl/7GU/JKY+MDkWN54bp6JyY7y+tQqmaZ9myFMDN+VhAz1
vxGdLvPD4+XuU0W2Fm4iLcUXfcFFD3voqrgECGCfMINrrlmNFxwM11Oq1d0Vy9XUAz1orUTeV9aU
jWPKeuIuZK5F0DBjMKp4UmEKW095t9W7Vq83tmJmX/qgUTaI03SfQhfTm8ePevcSJXUM7IOk5GAa
syzmSWtsBsfCBsiWm1eB3fU5YlqNnWW7dq/fReGXpdARhFgruXmLI1vHod8goGEfm1Cp/jYbd653
uGwm73XEUE6ZMfcrX+SrCxL0pcQ7zfglTNIowoY+vWIfbXP+6aN2fR0w69pqzvwr09Xoy+OdvE9/
kRAk4MMI4R0CBZDXwh+FE740M+6SwjwWqpJ80DpL/W52JBO7OMntEPnkvMAmOR5a/6QrotU81Uc0
aovzrL57/FPuCgGD8Q6tNuChkHC4ym9/ier4TeA0Qj8OPT67/ypTODVilznOELdP5WjFgdQjS9Xn
OQbksrErQH/7ODGy4dvjH3J/ulyKZlQ15KxLwPu5/SFu1zDAjHBbHeYm8AIjVA+61eSHHizN6c1L
UT5Kzx6Oswo69nYpnG9xsS8xAsXv1ilo24SpYX/S68Aev5GmOe7nx+vdBWBUlKT0DwhN5i+csdv1
YmbG06gq3cGO7WHXZHb4c2rxkqL1Ux9Cs4Su7bTBxTTLaPt45fsRKZ8QTgJALVAS0e5GHmk+OzUS
N+0hFA22bYiKfIww+70ohl/u2KJyC8cVhR9NtACdNYFkYjE/NY0aneyuwEfORD8UYEK2RZ8OMa+s
LE4pys4UZm6F2WnfWR+scghO6oDHYerX+rOpxWIl4N19nfIpMLaCAA7bnVHo7QZGwFUCE7vDA/tk
X8Kqqk5pocabGO+HPYZma6qxd4B/EiAwIYiqUosDTViGOpIBOx/KGFCXaYblfsLdgBG64XcpcpPz
XOnBpxGl0e5cCz8J3nUg7VMyBeA8Tw7eHOpndwwd5YCtJq02T0FMyVyr7F4y0Zucjt9I+EBKgTIL
qPEiRipoBFvt2NWHBnuGs9ZMulfXYe01VVRswkGJftqZbuzUeTCuY+FTZKLzsG2rGGfbMo4PWqc6
W80M8KIKw/gDBtzmvrGsatvMRXJCzT95wn0QE1C0kr+4banv3TqyNinB8VSGje1Z2KrugYwoR+yC
p5WTexeX5NNxfTtglhBcW8qQIfSHgFCh1IcsEPkWelX69OIXXpS1vvWTrr2OaEZt1bZrnxiGhW8N
EXJ52k2I78gB/PICSmoNWeIxbA5ZMQE5rSLnENbVvOltY62Ouo8OgEuZChikLJQCS8KpBsdvLG0j
PlWZ6tb9Vkti4e8Hqx7jvTEXfvHs6HZs/PCDMJ//nmvaf2/uCcNC4usymP2QyIDRWnxfVjKoaZ3z
E5J0vIRB0WzwDW2u1pBV58bmQ1faeT4+jk13WYxclAeG1CUD/lJcfEDAtXbsIDm5td720aZuURpH
WdwuxFHFXmT+J9H1LE42eWLWzZrS+N11gxAQp0uOR0D9kivePvI01KVeaKp/VAa0wDpLgO/uRbKj
z5SsHOX7pegkMsOjiWMTUJYSISHFjB1lk3ssGjs90kLUP6CgITYzRrwrt/ldoOSSofFNoSf7+/Si
b58qmPA/VoXvHsckCvZqhkic0+v2BT7A1zrRk7eOd1iOXjMzNJIjOQ+9XS4ZCxyWQiglKUT5nYqa
+iZFTO2ohPhjKSUCxY+PjLHYSmboIArIeF/GF9Qni2ybPqbqm8agPJnARDLQoUU1PGUYziT7sOud
ivZhJhDkpZ0W1F4t1DL/C7ffQT0k+EPaF2cwVdRl8SdBaBbGoronj+7m7yVF6X+UlJi0xrMFZnmm
fI13pp3Y08ECGjA3W9ymkqdxSFR7r41lEnouyv/Vxm/HccLqavZH5dmFvfweVRKzO8YTfMUNQtxM
PEwfZMNRxKU1buey8oND1PoiowTPtNlYQ3osAgoMW/Ad0vJAIndkuX/7VnoL03k6P8GTmhr+oa7r
r31r2Z8NfxQbYXb2Nu4FeJ6pX+t7Lb5oFqbAJH+DlkqmYZqLhTWq2Je+MlJlAUIaqvY3HBtlVyWt
ftJCczhKMY/94yPxypoIchKjDXnwEW+5fViskqPSmp3qaQwc+xhE6BXkXelc6ticEBkPki3wuzWa
8UtW/MfdiwQ4QqssKQGbiFcuC/ig53q3amu+0MAx1V3fO7OOLU+bFszQtCn8VdT+8FeVKAZ2ykWT
mhsHPfKPAebGCDjE8Ow3VWU3jTehF/psVlVe7/0sFOIalIHz1ZprPfhWxJmStkRiwHzIe6ehgUF5
Fk4VHm5sRem5AcbKz+hktfG2n1rhfFYrzcm3lVq05QfDKWftaz0UffYk8ApLaKn4U1Js8hQMdYYo
rttxEqVgfIA8YI1rBcYOA6jTj3T20OvYqJVdAtERpTtWWy1o8nrb4Td0aRq4a3vukeRbXyJT5zE3
H07I0M/qLuLafDdCpfuV4Gj3rwtB0fEazLDfFul4A5C65DkDEM5EfSlb5zIsaUaIqJeyq6ePVjkX
f7V6V19sg2GmK5XsHp+zu8iDQJ50EQBEjbkJpcrtObNQ5YwC8qbnKrSmA6pj8dM8h8UBRPB8eONS
XIZ8RXgF4RgjqSK3S82JX+UwZ/2nimL0k1qPk5fYYfs9Hcc1NsOLeM+fBxmsB40ZpDZe1G9Aot2u
lWROpVF3NRcCSUGBYphtdrb0QflhKLFZeuAfAYkPseF+BHw0dBsFpRr3UGdi+OKkepBAbcMk5Ng6
tHmhB6GIUU2d9q2dWm0NtPyCB1z+WEopeAEwstgkefv9UTW3JJ0qmhHlRTWr1t1UgxiyjYZmg6At
PIdPWRbl8SeUX8RfQ+PoAdy7UtP2Zazk6hbJz6zYRpNZJl49F47xHIeD2JcqrDyPtF7o+9bOnORo
TEWVrESpu5AsgR8A4AC3gHMk6bj95XNQ0LCueuNSFeb0HRhCee57A1961UjBOkJsn/T8byWuy5Vu
mHx/f24ZHSLIIqSyFjQ2ur+L8JgnjZ0NuTlfANz0l3Ec06e5E2uibotknY9RFiL0hKRFJVwfGaT/
eDFFV2I/mZTDpZ2zeps4Vb/LzGLeiln5WZVpdtRKq30/tsOwgavXHh9/L4uk5/fq5CHMhOkVcf3c
rm6FkwCipPcXo+t7zQNfjwRi4lgH9HHhFfjSaf3xiq89L/Ff0nEoD0C23K44TvlcKDmpMlb1OKfr
zgCox0DdvHDR5wyqVG28MWund2qA21A/uWvn6S4a4WwsM2cafXI+fQeo0NCoh5umXRpr7rdKYtse
tdR/7eyuyUG/8qjMQWQYYvYOO24RIFr4lkmedu0lVIIKYwkmNaqpDNuph4aTACjda2pfP+ej+O6O
9lqR++KhuTi/MtQzuOT9Mhxf7HRTaD6hJG4vlVvnX6tgVKod6PrQ/2QYg5t6wFbMn0Kb69jrW7Mv
vNbtTBd5Vt03PJkzaJ8DRmL9seravtqanZVg36Er37gR3WKXtVZ3nt0WAzNbiwKk1epaM58E9ukM
rxgNxDuR9d1PM7fVZIMYT/EBKVQ92avmNJVoInd1drDHULM3XTv6b4QE8OSw+qlRcGgE4A/j5/ac
wekbLa2q1YuFl9shQ1jU64XfPzPLGFaO9P1HRPyWjETp8QfJd3G/1U2vWRPTgEsh+v/yiuLfHwLz
hWwfe1apFv88/oTu8jaKexAjaBpJHRpC4u2j+cD8Bjsc0JhMdfO/ES+iXecMbrC3IuMquiD/opdz
tNLlfSF63B4nVgUBDQcJj7I70LWYDD+qC9e8WEhAb8vcDE5ukv3CBAhUVhGIjdVW2VUrNWXYCCle
PM+T8IColz9yZ3A+1Ho6H4wyXBM5WTaE5RmHfwQKXsp0cPHLD/6PCJoxxi4mrH0vZuCM55iqxCv0
qT4NdhJ9HrRq+EaX4L1j19a7kKz2yY8s68vjN3IfU7ihGM0AN0X7EEbF7U9gH+IUa3j74lfdvAux
0zkF3eDsgjGaV67DV14+wJMXrDJGsmj/3i4VWL1jBhr1mOEn2k5FdfTYmSOpQ4lwhoqdzg9Hwcn2
8fPdn3DQPC/Cv4C0yCAWoaRww8GdiXKXzNVqlGm1v6fJj55N+NzHKYqNlZ7lK8/IfSTbR2hXcjEu
lqthTvgjJBgkxq340vi96UXAo9C/S6v93Fm/cpfv622PKLM5mGy4owK9kGjT233VMwQP7AkCW8Q/
Hn/Iu8TRtg1stZ9lGJbl+yEYrDeOaqR3LP1H6IT0ACTcfRGjZme0+t6eqkuU9OlPskgn2yp1W17d
OO4art9++vHWp+Tmk3gPWveQR5bYJQHlNp1Gv7nUfVVc9WZWj/Tc629xoHboRRprah3L5I0nBGVC
SESZF+LAUqCatLHXiwx7zwBYfUDBr0XtNnCMzD8VNcZbno0g6Rd7LpXNoHfztzc/LXhGRA8QhaTD
stSecaycZhgR4KKIYNAgAClxv3W70g2v41Couzi1+CFvXlMSqkDZMRmidSPP9h/RSBprZ76wcC6b
0uLrOFBhRUZv/4gi3Ve9yFGaj48XXMYeLmI58pEdX0qMuyq+MW3uXl2ZLpKBe0wZ9u9rF+RmlzZr
1dUyDMilcGeDTUWgQ2Bg8Wyl7+oN0iTjBetFY1eZZrEpJlc9BHnwz0wTdCUMvPZkJE6sBqZPsoxv
t1LCSQYDKvwlR2Mz3NQw8LvtEJrtD6uM3qrvifO6zGkk7lsO9DD+vF2td6fIdMB5H9JxHnZCz74N
ENm2PQp+T0nfmSv36cun9ud9ynpQqMiiGNNKls8iyDlkIwMI1+pQaEMIa5k6MXtuO8dtPcBeKawt
PSoPY4mBJRbRucGsTUE96JjBO/qEe6cboi5Z5olXlZkDKabRhw+OljjfKqVudM9HafWT2rhKvskz
ZWTIDZXS2WS2ku6CGE1RwNlKtwtySOp0teo83EwBQn6bUJTZl8dHdJkIvzyqbM/ztDRxlxMBskeM
YvuqPgydUj8HTRyCmVarPVO3nEEUXj+jTTtZy830IFz/bSUHEjZSjBKZbvp5TH0I77dvNtfSVncY
eu2n0U6Ovp7p50kZ4p1Bg6fdDopSIvwW5QA6rPJ7kKhr0uQLpN3vHwBSBYYIAR/O5eIgC6tygwSQ
4d5o8HDNdRjSsTarH0Ngxlu8l+frqDvWu1bP+lOtNcGuAlq6jW2lXLnHb8Px7x+C4w/NN8nb49fc
7kRWhZ3izo6KNbkP8IAuGXqVAWq9XdV0Zx929vuqE8EeKol5eHwG5D/9f8edgCE7qmQsktwrhdsW
ezBj+Q26I9QPibCDz4k/+08NpcKbUvGXVZg+csW9TB/vgmEaFbPambNxcEw6BhTvzla3fX+nTXq9
dWN/rQl0GxH/dz1G/6T/TKip9W431AfCVYjQNA6R6PR3kdJyj9Xa+N0PRmc/z/5aInYbElmPWQEl
DTpbjPVQ91rsoqP0rVvT3TtEeQ/1Ro1w6UJMYz/Qytg8fmEvapY3bwx9Ue5NMgVeGdz+xWdjBVzo
WBPqh9pq2/dz1/lbTXEcD26rdlDb+FeSheWJAn38guPi7AVW6FxVJ0o+2zkWTwr0mQOHEUiGUTjb
iczrPNkYresijp6jMFM+zthu76IB/egaXuOhD5wM3rV0tURAYZfbXfXh8TMthtMv+wfSk4hANJJV
+eKZNKuZ6G53+qFCofUTF3WMOIGYj0Zi1PS9gW2rZt4f9b5WNmE6i2Oa2zXTX6XeOcaEioKDnOvj
33R3hNhmCZtkliZrh+U2q2WoGT2DrYNjJNY7JJ8/tFMzHescLdmimP97vNoyAnCASBPk/UZmzSYs
IkBhzyMzW8M4wANyPycuymmcAVrkaqMeytnUvAq62ve4JD6+eWUmXuSCSOBRSywL8iQkVYPJYhxK
vs9zqIHSiY3Q94Qop0+qESmXsJn1k680a6Ov+2eGZUEnBnIlQY85y+1Halh+TQN6Co4p5cZWa7t+
b8R4BxZmKjauUxe7NM0wCu6MNTXo+3dLms3jSv1ui/pisdt9aeU1kLrkOLt4QJeFKHaFZYTXxCFV
Qw1MWdnjxXrM8KRhg0xhqCgIgYv10tFE5iYooSQZJYT9/ZAopGcZBaHjorQ8zuir0rbuj49f7f2y
dNSgzHG5c6igH95ucC0i5JztWjtmvqFgO4lFGG7tv8xqGPfRHKwBzm7TCRosrAQsh5dqwZSl5r9d
DnZFF5hoWR/xP6u3jSu6XVL0xjcjj8IfluK2x2R07C07rXoZb3slw18cp5flEalzfjuk8z+3y9u4
UnUT6hDHlEv93AGP9NpIGQ5VGb+LslbdpVHyHd6ksX+8yzK7/iMey3Wp/Gm8wIYU3ASLdYNcjdwm
MLVjWvnRNwc/yo2ZDMF7xNb0w2yQ4jFvzlbS1FcXpUsL2kv6Cy2jkx4hwee4mX4ca8vYK5ntoAFB
wDSbENo/Nd22arU1a9NXXjBaN3wulKrQL+7UtwAZ23Nm6scQPNsBP0TfizWtOhgxQhg2FdbG9bvm
6BeFtYUSpP/3eKPvjzMNf82gSoaMhjbW4pIYEJnVo1lYR1Snx13aWdlGF0N8cEIr9mY1fJtJoTzP
/EgIi9QA9CnvcPNTpBvJUCX2MXZGZ2MXjvMcgh6BX1qhdLlyrb/2cMgmcavjUihr8tvTi+BGrsx9
Zx8TzvARI+n6WR8kXHMwh68ZH85K3regOvx+OjiFsDqIvHTcF19rVcwjIiyROM70nr0qNuanchiy
T3rh155ea8ahDu38oKcmlnKgNA8Td6AXU74e+qydn2Jf7z82MXbuFArFe6PMs/etgJzCfCrcAELK
wL+opESDHwzZSj4pf9ztN8eFTI8Gs2KiDcLYt7tFG7c3Cj/GM1obsvdWl1kbQ0MJuKq7NaGd+7BC
2Ja2KSoqC6TqiwbU3Pta3ojePlaFEx9dHSoOIuPi/dDYYB7g4m6KNHL2UYVM5OPz/tpDwp7jiqJq
lN64tw9pN9yQoQN0CMsW66/Z5Qd4lVGh9pNr2ufHa71y/Mw/11p8WyUysfict+IoAg2PcgE/fhKd
fbYhL2xqsxfHx+stTGk4fpITDwgNTBrfF12L24eL5rKzfWb+R66m7qNS9u9zrUu2ehO2n4faDX9V
bnzRu9I69ciVeGjCMZaR/ZM2Uart4x9zt9Eg3UGfk7dzW6KFsPj2RI8VtQqb+zgKxd4gKW2dIYhe
Q7cxPr11JZJcqVkLABwnvKX2L5g3Uyhkt6TnCCso8azshlLopyjR7TcGFGZ4LAGpg81l1LR8qM5p
56LKXe2k21V2ydvwb8Upf0XpmH3UMnXave3B5MSQFFbSH2mc3qk64CxUiSA1TNhOtrmpGzd+cnNs
ItM+W7MwW159LEWRwJUn4WcMLBf3bV9PNeY2HIxIbSavnFpbnol5k7W+tgsn42edmWKlQFl+Hi9r
UglJ20KoaOrihFhTzHDUbKxTiPL/XmeGt8XNNN9Edh3t2pmG2+PtXAYduZ7kUNEYAXpEsLz9OpoU
c4GcquQEkL3adlrJiHIEtbidhtH+p1fQwVfHzJ1hBfZ8qo8Xl//4n8H19+KsDcqaK2DZTlT9XHT9
aFmgNyv1u1GW6rbza/y4Hi/z2nuk9UDRAa2Q/xYhp8hKq3OdwTphEafs7Wn6YihwhmKBIDZqLsG1
CkS1cuu99h6BW9DxQX/qnrRjo7lbtklkn2LDCS7I1vcfYttNCOFTsdGzQf35+BmXkUVu5R/rLfsQ
Zl7qdkI76VSMxRe1Hvon9BGnf/tIOGtQkteWoszg4WQE49jcHhkaS1D86gEGTUW7Km2L7BkMQbmV
NJCVKPbaLkKSB6EGTlJqx9wuFatD7jugEU6O3yex59uBs6miNCFvQFbL6+08X0l3X3s47npofnSr
pCzb7YpZ0JhGqob2iQFmfSDQKNdO961TAiL2zUuhJCVHMA5BWqMqvl1qmozOiutQnLQo+5WmxvSs
xph2lX45rmzj/UMxHpB5BRNSyqWXAeofI4muH5ymEJ04MUgI30HQNzBJGaQkZLVm1nz/rbEU/Sd5
675Yt9w+VNLFxeQHhjgZene2U+nT7Awt0DgHmJxAEMAI7fnL47N/f0oY8UDOhIAjISVLp5+pm7FD
dGb/1Aa17tkQac9qrUnZgcY8ABt9m8AbdTxjflmV0ESV4ojLsUTm9+PYkCGcuUvt7ZTXwXthJsZK
W+hFr+c2OrIMTSpER0nMgOzdbqWhBak1mWOAR6GbHUSaNptmTvuPkTJN3hBn/XNZMT0QsR9+rMwo
3pCiDuEG3fRoF/OH1zS9foQC1DHG1HuxElVfZr53v4/ahdGlhDAtAcxmP6IJlmrKKbb7wGuAIvzC
eKp/qrvha1oguaSktrGHzm1sjbYEHpDl7sGy8mY7+aF+7oexPeZjYh71uDGkoM37apzBolZpgKy/
Y2wYU9Z/WfgkbrDvI3CnyPcpih3sbCu2fyXxYF+R6Up2pWkOV8UcxCkfs/HYl427tWrg20MsgpX7
8pVPiSE/EGjZUeKzXXy0hZ01JOqdcgKjOp7TEJnGKc6tc0uVuLLBry8l8fVMBpiCLa7mIqkb0yom
5WRxQT/DfEfoGjDROejzemWpu6/WlvAJ5pWMBYCku4ujliIxl6C+Ep1F34TbKFb0kxs2qifCRjkZ
DgRC00S56vFne/d8LAoqirkbC0qTo9vzDSORMGKM8RnNs+YQdVZzMJyoP+RmvHYbv7YULU+pUsx8
j5b27VJCgWkT2n58VtoCC5zRHq+DPrabscnyFVL6XTDiqf5canE7dmlvTdboxOipOZ1Xh1q+m0Ij
3LL/P4OAWebjTVyAUAlGcj1HIry4RsgXFwfSnSDqigolwr4rrE2uFMU2SMJyp48z5kIiD54GC3SI
lQuxnxSjg26gzCCWEW7QYy1/56Ly83kK+hIFGgqTokyDt6a0/EKB6R6CDpwuXsLt5vsiL7XYQPeF
8J+9izvr26hrwfeUNfeumRZvU078vSNMK4BtMl/lgBm362EtEwyI8CdYu/T5Ps7n+jnOO9RRcqF4
KCdUijfoYbWZSd1ybzSb+GLjQbeSAC5QSS8/A1oQcDBIMgAOlxgW3anUPG/U5OwaM5KRiooy71iO
s/k860mE3VNau3/bTR+1dHyy+Z9G9xmwuLD+q7fGLIlzfJEgp/sNuWVxJIE8oTBbOsm5UwE8zgHC
WsgGZHuLr3tlqWXjjtOI0QJpBGQSqs8l4KJuiz4uMAA8l0mqPwdZKjwLwPsu1MRwHf3K3jj4MLwP
7VC9+AEOY4+/hlc+vhcamAXg78Vc+/bVj0gZFu1Qpedc68e906jhuYjVZldOxfTJYrK5st6rL5kG
EVeCAXLgTjlqHGZ/LrM+Pff2aHDAkwEYy9xW3uDaYcqfobWZYR8Emznt9E0xItjDR7lmvPjatgMy
lzMOUiBrmZL7Ze32qCCmZzGK8dMIeGwf4Nd2NtPuK38zfDMUN93YUxNtbGDGbzPl+n3UySqBMVAw
U+/I1/JHftnOVTD55ZyezS71aRo1znNjl9EZHMWaJeD9G+YIU/nTKQXGSx/ldqmyRzKgH93srFTh
5BWDGGgPu8rfqIR+1rHmW9OJvmsfSXA/4G+AjyRjsEUX0QuaG2hdzW3OYyGcjRoj79ggXwxZKiw8
Jc+RbsngH6qdm+56w+gOiOI4Hxg/Wt9Eb67NZO8OHKkH/UiOnBToA0O92Ooqb+10UsbxmIi0db0K
tMgxZbK+4aiVqJLM2XPEPpymsje/M+uvDlGk/PO2r4xWqOxTokbBdsCU0m/fgVPHVjEUUNU6wx2f
NSwHPEsU4QURkPEyimqtPb7MTmiNc3nQIeDyoCxbJgpYKJNs5ZZ2ds3c2pqg8reGXncejkg6KiB6
ukmC3F6J34vGCDgVKTYJmpTsS/aBFg9pVn5bTFaiPDlTYZyBaIfvlVbtMRfoGMu2vXUcC+xBsjxf
a9C/urJU4JAMZTQGF+F6HAPaQxM8PS2x1HMRuM4Bb8Lm1BeIVtd6aXqtqoUUNngGPn6xi34Mz4wU
FA08ungygi6b3TFKJmHPNOfaAJHaJr3m7+OhfuOMUq7CRwUkkHKUMnEpKG81omndfM6u46h1x1Bt
DS9ox/BaN+q8SbRZOT1+qkXy97Ie/QqD8lACZ5fJbQboZwisKbumjoi3tlUHx3psMSCf9bVx7ytL
oYNGTwQWIZi8JdAI5nvUZ6mTXalyeU9l4QvhZQNKqW4VO2sFosxa/yjA5IPdrLY4oiCwZ6XJcMtk
EGKITVTDvu0GO2WMX3wikTfec0NXn0uzdq9ImRkeHtLaSv65iMe/fwPhmPIPOStwerexYMAqJklD
kV2L2syCbYZU1gaGqPGpNsyLqWQIcT5+m8uA/HtFCeSgNyvbGYtaZWp5ZDGxx1YwT5fEmq44XLn/
5Z1SnTuc+8DAkeWWsfutdYWvbgKLTgcSvDk/rlxjbWqL2PT711CiUw+itMIVcfv8Xdg0DWbL+TWZ
LYXJb53am75qTJjfMGfGNuZtZLCp9EFkG8VP28DTILdeQRc3Oys0kbU26BIGpWN/7QrkLQWyBMbW
zyZtt7Jxrx0XjT4TXx0fA82g25/aDhpjc0XNr32PdWYChRfPgcDeCN9UnyKFTKUFJPejchrzS1PE
xi5weqdfeX2v7ZcsMdGDly0vdVGupDJbdmI7v+LUNYOIGKye4bldHqyqTzw/bhVP6Mkb58kvb4nb
CrIPCERKpcUp9ZVM9E7GWwoSQzyDYf0rH/UCkMs073pApZvCDP8tKtX5Mtf9vPKdvhYU/lx8cWUP
fjWia9Hk15JB3nOLdOAW3qN9jvTy++NX/NrHSPql83FAXEMs5fYNO6Xih0U55dep8vMfYJOTnUi6
gR4QF7WXUQntHy94f1UhPwDcjpkW4iJ304rajsuOxk9+raOqfFeHGKz5kd0dhql9j0J6hIyqM37u
edMrMf21YwTWhZmeSnHFhOb2SVVjmBo1dvOrgqnNIVKraGsN0HO1TIQXVaDRPwegQh4/7auLgkUW
SEIyy16SINBeZgYyBcU1jLr5U2yL8skIcEAUdWbtfTOoP0SlvabKvMSOvpxd6gsp0Ag4jHvz9lGL
VIWEN5YcnzA1/55wADhyc027poqbj41m/Yefq/3sNMq3CvL8FcuQmiaybazxtl97ehRF4CqQGMkZ
3O3v8EctRkCmyq9Z6mp7c7K7X2roMpke0ujH6Fr+09R1w8p7XpCOyPwo44kX4DlpEqGBvHjRgBKc
ZJpo8+s1wvE4uSufqs5CUcCJxy/GpKrtJqjU+e/MTK09wKPwICJ34pUUxcn3i3LPsDd84sWt9Xle
2Q5Usmn/ctFTiSwT8dJmsNrZWXhlloO0U+dMW2HVxk7UsPwmzfEP05QOhzeeQHnJkI7yuYEUuRt+
+koZZAneP9emDwMstsBVe2pXYA9BMpA990OHcI1V2ytv4e5ZWZa0mz9AHpHzL15CGZjK/7B3Xr1x
Y+ua/iuNvh76MIeDs/cFySqVJCtajjeEg8wc12L89fPQ7b3bRWlUxxgMMAMM0BfdLalWcXGFL7zB
goqeXBVS074XeFefA1fJL4pq/JCuh5oxzadi0c2YwBBgVlM9YbHRWkEk43i5NZPIjbFoq5sGU5n0
rIugkBU+qNraqgPaeY68VSPZF3tPl7P9eyUrBl9ru2ibgHtCfGTr854tSUnByulv6napL8nj3lHh
ysJ2EpqPqsp04lLcnNtAIUkuaQKB+1g5ZD+InL/kz30z2FZtWhKauDzr+jn5OFo5QvNY6xzALhq3
L6+ibRLJeADyQWKunBwifW9zHXa1Y1aeMZr3Kk5twaSTwpQZ+gM24nBEivO0G9WuDGdLW/bloBxi
rzjlr7i5OX5+BdYV6fx6V22WFEAC2PJGat4LY8l23jAN50rZqWAiZy/MJv3BGl07mCg9hy8//PrB
vwTNTwbePLshYkMmcWPeu1lehwLlrTuU592Hl0fZrt6/ZhiODLsF7chtDTLGY8JsG2HeZ16ufOgG
CJMK6eZ+dp34ULeFd1limHDi0Z4uI14rskuUKdBeAmp7vGU6T+SxGi/m/SLrcY9bnR3aElgzDmyW
X3rRKeDH9mr6MZc/ZMWR8WC7bjtAuASklb3Y5n07NH1QaXYbYL6GCr5RzyH0oXhvZ122L9AUeagR
1A30RO3uWgiaJ+pwmxBr/SIEAhyKhJWra8P60n/ZQLlwZy1PM+s+seNqZ/VteqELKOVLXZ8SiHlm
kvHtgskCCwr8+FZby46LFkjYaN1PQ3/bOoN2YcSW9akYcuBSztSe4hY/s5Lo/lBLJXUF9roFL1S6
8KKl6637WRbxoSp77zu3gBKO6ILsInP2cCE0T7EontmdBgo40CFXizkOwOP5xDPPyHK9t+9x7wNV
6mXy3Jt6ZLdraV4tEcyKvK7vTXWCsf/yxtkmVOurpGRPLLlWllbI3fHQ0YjzWF9p1n0zw58t7JY+
romkewRscj9H6rjydb7WZp5TdMLxiJ55vx+TcggcrH2Rqk5Rg53xv4pkZu+SqlEPIu5OYdmP3wpQ
Eu5+orEVxU7SR65y/C21LE8Syjf2t5U74V1S/yz0yyhVu9YLI8MAAzxUMhvelX0dW7/nHPBjcIaF
iQ0UCubJFtGWjAYFV6zUvk2Nk+5zLCEumNIkzG3nFLfa4zn+Pi3/GorWBdRUDB4dYHTHz2lmBDGu
MbnfZpBrZ4WjdftRL+aDZ/e26sOqlJderqpvXezI/AwT1d+6iKmSMjgItrX+BtwE5tTx+FahTT0V
7+yxnuCQHDykHtVb0SaD/T5vE22MfAXhguXUIlzX96+PTXmVLigq1j9wWChaHw+rp201S7PVHxdR
KjDnvMTOd6hi2e25U3TNIEIwRWr/xoCM6N6CDFWz61mUifBNPQIFj7xFtJMRSfWJSOz49OEbrSbL
SIZTAafph1jV8RcjCAPFZ6fqI8BJGDfsAm2fRZUcQkuU7Qe3agblRHByfLZS2oZXD7UU2MgKxX6C
n3QVpAQHx0q+UwER2HZP41usESdfK8vk28ubf7urfgy1hiar/w7x7eYYTyTqKk47p98h8aXG68zr
gb/BeHKLB03PnNt5SPBDZK851ok3vp1XVjq4engT1OwQBtkaylHuxvjKm7LYzwenv0zdyjibsRgw
/NSxlUPV1dUp2fkn8wrSF+0lSiH4UHLObl7lEGFNVXoJHraKQ+ddiaUVNDFnfK/W8dnLE3t8nvMO
UdBZD3LKHzQC2VTHy0bhDHMU2Xaxn1l2dKirklZ/UY/+3Gjpzbg45g36bbmfOEt5eHnoJ48J6nat
1LFoVxmO7dDdMlA6RKQS23PTna9jb452JWnMjd7SF/zNsVbEvge3C0IV4JxtL1ykSg/OpYp4zD7K
PqG92Ng+ALL+dbkIT/zuxkBnigIqXCmTeJpVczypuZZRR1/yMaGHDPIQ4FFe+iIrPM8fubJOjPbk
FZIQ0e7BAoujCbnLzWjqYsZLrBd24tOwLpNQLyvrvLOSyKQjUlj5Cu+Fp+BZc31lzKb74eWp3eQM
LCEmFoUEqkvUD+nybvbmSC23MAYjSnz6IrqKsLGRzWEzlm5xUU8eHmNdHWcYiKud+y1xMRzwc+mp
H6QU8vf8x/guq+fw6jNA03F1Zd58l4TQeXG80Un83jHSs14v5KWsm4E37lS4Iy2ndBqeTD79Rupb
mMhB5eJ42OwffejjiVIl9IVqlOKe3mq/R8tL8c2iiM6TvO7vYtsYQ4to5MT+eXImsn3AgLN5eWwq
pusN/Utoi8WK07nlwNCTkZUf57K5xwjaeFtXKv1kR5/Pc6TvT5wXP5SJfrkAyfVBtoF/NBDyxSF2
W+wZopQ7qDZUVhsBvXijtqOYwm4q5wrRMGE+GHYy1YepmPSPtizTO6PU++qzXWjDa4E25OhbdT6/
tdQq1fzJISB7nWaV+QEYn3WlOWK67foERnsaW6NyJqBgTp84DMfXUoWJHEhit+7WQSKt/ytT+I+v
03/Gj/XtX88g/vlf/PdXSp1dGidy85//vEq/drWov8v/Wv/s3792/Ef/vBkeO9l3j39cfW7EH/u+
+vZZpnW1/Zujj2Ckn98k/Cw/H/3HrpKpnO/6R/QeHkVfyB/D8Z3X3/zv/vCPxx+f8jA3j//482vd
V3L9tJiv9efPH51/+8efSF38srnXz//5w+vPJX/3Ov3y2KWfn/zF42ch//Gn4rwCyrCKgwAkAFf0
g2I8Pv74kaa9ognLTmAE6veEZ3/+UdWdTP7xp/uKuxO8IoEpyQqUK7aQqPv1R+Yrg9oGvWLCZKLV
1VXgX89+9L7+fn9/VH15W6eVFP/4k9IaK/7vtQmwA/oznwfEB3gPXfD157/sCHcuzF7DUrYThlPv
IVJgfJvjeo94P8a70pc6JTFfHyFIc7VGegznSM9vOeAay8cnSNp7F7vGfQkvvNxHPY7GvqyQ6vNB
cwg1zJcmmZBfy9XXVZw4uY+obn+f6HhH+nMlEmTR+nhRAsVIu7MhqtNkLxoEl/1CyWsvpGfScevE
rvI4RZHjBU0fl5d10tUY5OJVd6GO/aT60Gtkzv/QwDE7Ymi6ADFo73JEkfx9YUjlfSkJcA9mE2cP
blSUj3ZVO+euAmTeL+k04TiVHSZ00+adV5mwxqRc0nBuouxNh3Lrw5g2QvGxuxk/SrA4F0PepJFv
Z30D7T9yhk9xavZoVk5z3p9RtEeJMwLKWvmNqL3vkTCGt5BULOsSlVhz3yNjsvj1Yqd2kNa6QB/W
muOUTjSYb9TRUwzQqynSQ6U0unsImsbnSnjNufDsTL2w5rn+nONID3ciL5TXFXZ+vZ/Ynv5+KnqE
F1JRuDWmVZoLP9WJTcfvM2O4jNvObUPZ6/3HDFfGy7ztKjtQNCyjQzk4ze0yNkXlg55CXHHBsvAs
a5zRDRqhhUZmjffRIl2UZxz5sdWMpg2ywdUKX0AbRR/DlW7rt+kCCMxoLP3KymPtuvVSxwis2UOh
zJyL7ga2YWKFRILy0si1/IOjV91qySqdGtBPpr6RZonIZCuNkutoJrLxtaTQXB9zFY7MgXPzpuAj
bN+1hPloT97nClMUDbewTFYB5+FIuFIV9s3YeGUaRlonHibXW74N6jzdRb1r9ghpW155iYubbOgk
liBgXQwVjabjdIX+Vhj3kZVWj5WY62+JIsfofICDddZEQ1KG0p6zG8Wu437XoYKQBCIzJ8ireWEc
oqrIEtZfZF8ZEKUqcCNKp+/6guvMn7nx3nvpYDXYgqec/KpWVu9nN9ahMLRIP+71RI/fCpl03T4G
EvZQSuqzeyDXiBk3kzJ/1Ja6XwI1zmFb5yoKjYZepyNvrOZ9q5VW3yDAg6hkDB5t7Ycu7qdZFaqH
VKaTj7sci4vhatYGowiq1AHd3eca5MCh7Vs3tDtaz3tnGauLahwhdbsZH7xzEOUvAkK/bAqgors5
LjYkDuB0l8ikXO6kRdjm1Mp8tXSih8lQy++amunGHszR3Ppq3CuELR6Eu3GqcSFphXQ0X/aWXgOh
HL0PNR1K00/wD8GGURs11mEr7utu1q66ynM+RrockNL1PJpDKNco/T4C1P+9i1uVzHEBbutbeqmQ
yKpp70da0QfSjC0RNFWFA1Wt1BpUo0VbYABKRfmcJYYZVK0uRz5O9dwA91X7ym3dKQmjCLj6oclz
dF7mhMzIbxFQXpJxoc1o2nRAlHGpH9AmM6zdbIpGXBidln23RRfdZCvjNyjbCPU9z5sK9d7T4+Sz
i0QKGDZMXvE9SFx1cUIblCl+LEOeivtB5n26l7Xb9Lcy0c3rduacvnORW+sCr5td+i+cK+5uMEW0
X0lLmZ87HVwDkRRZFdBh7j6UZdxdYEQIlr2tq/Fm7lv1GrJxh9ACvWi4r56bfon6Rn4E77Xq2fS8
ft5aPVLoWJWjentUv7rDrDi7kf5De5/qet6FWaIu74piUD+gybaSRKLeq9+0Wt6mKOhUOSTtcZTG
fAMrvpj3BXDBNIx1p+xDmaGGuBfFUmJdJAvvposUJ4PxWceN2FWxWxHoKHWMGQRQuiRchJMVQSGG
bH69WOgD+5PoGvq8FSzpmE32SdTMVahIEFMXjqI276DAVi0tK6tBg0AxBDNTY1gObB/gTezPS4d2
sG4ppRKWwkEJRxOTo54jX9Wb+7orRCicWebnjZfXH2EvqndRMafqZZVOlRYmAi9V341c/WHOBrs8
ZJxbV/Ms4uUWN4uxw9t5yJEtjivXz5qKO08tkTDed3U+3dtInAofkyt9Wo/zMXIvgcjq040jZaSe
q86UekPQi6q5sZalG/cJHq9Qttxc3Cq8SBCGA0fajEFCFCap6PszRat/ag38n4jgmsfqjeweHyUh
3P8TcRtB03/8KzZ6Lm7bRm38/l9Rm2690uB7GqusCUEY//rnH38Fbd4r/icRE/E8PJIV3/XvmM0w
XgEjXPv29IH+InD8DNk0j0CPcA5IOWnn+tPfCdmOiyskyLhlIkNKhgxHDSLLJl0Ts1GKpFvYHUPZ
+p4UU7/DLiu9dbS4e+N09nT7y7z8jBl/jRGPaw4UK6FTrUCvFciGVuU2XbNEZeX2kJi0C4ss7DRT
CYWufIE3Ee1fHgkS+1E0Sg4KMYMWNVcDD7fisY6jUTp7BX1xiS1uM+uxtisaO0rUN43H7p7LwGiH
qkJSa42nd7E3kSDCBSi5FQptX3b2MhSpnyZQBbUg0jKqP2m6eGdRFeuDX7d2Et3BommuIfPqAUZz
cRqK2srf9BJR9H3hToYMld4ujNfelBbteVJ4uKkkWtN7YM5Lrf46aSjJINA5OvGZjTQr70FXp7o9
VKmw4n2VaaIAGoWIf1hQoekDgSmMeR05fSlua9tO9Z1Umjm/ypp4+to3KdqBkKqdz2WGhcGVC9Di
NrbS6KqZnfQrevHYUQDWRFMK1k6DKQAxMH5bQZ7FQloc6zmQ/wKlnSuEAXLDo8JG/8ZPiF+bObQj
ZCZKf9Tm2n1tlQ6BhCKMAnkCJCGS0V8mu40P66L+GseDVnyslEQaQTcqZdZeTnNftOEEspIQBR0x
RH7dBEu92bdAa0JoMcEX2rSRdVtYM72DCCma3YLuu0l1uy7zrAGN5NJKCtu+qVGhT7KxBWkG0PfB
Het5tOmBWNbg+VmrDuo7Z5xyMQcNPBYBECSNaBzsoJqOi9zT4sCDxbcnpeoguUf45hl7QTjtGbtc
Fd1iXiBSD8P/RsoWXtFdqpStU4QN2RSRuTpGpYt+iWnCJA3qxHKWW0e2GqayqcwMp7xZeqdX7yNB
7PQ+zrxsEbu5ISILm0UZxWeU6uvWY7+583zHAxALhdjy9FYVEL6Irg1wNa2JPVo1oUns4yg/t/eO
0YvyFlcc8yaSliL2QgPTGE7m0r2nzcEiagcxl3usZGol5D3aVWgAOrH8LO2SIbSJRvNwkXZWHoac
YCCYNCeK9+Dfuq9L1ohlJ3GkGc4WtTHid2gA153l82nqMPjYKvTxjTKpaRwMelRWvsJc1yEdalpA
reNC3O9rasTIRo6y9k0ldtksnpUejBH7ilBtY7hoVekaN5izCt6mwZUfVnbaG99GzRqbi1GUVn2t
2fQ1XhcDbLPLlLqyMfiNSiiBQPOSTG+4NgX6Im27/ip8yczX2RX6ta3kKkXiKRltawfVhYwnt/Nc
xbGiQUA5BbrbPKp1YeYHq+7n+FLYXN2B0LXuC/chAqK5lU7nqWxM9QJrjAHV5II6TLxcdC1Fg34n
cILsNO5wbyGixblMsct9bU2WHch8KIczpEQcxAkiHKfO8JqaKyLTBkdKI5mbgz4L2/Rnu8lLkFik
aH6iJ1bv90gn1r5qtQLPp6FXESnLrOpAeoiNRyzhzflNOnrqzlBk7t3mXuOJQ9OX40OOXHZ8FbGR
XTB6eq+9iSeT5btTkCjM3tV1NNkHfAOaiRgGfHabfZwqdAqVoPG0QV7ZboVTrDot6NTOIrOUsDf1
mu9CF8MOjCxRmtdVlqnJuYJGX3vWjVHyrULcYAmSxSrhcxZEbgTySXyNOmthhFOtLm9SrRiQHbYb
ZQQEX7WX+TIhgjguAAp3Q9lbAwoPlVWGuYatxRtWJSbxcwLi8u2IyP1I/4J+apr75uRxRH+E5tiU
+VnXeGa2fJyBomv3UaIhHwcraprrT0k1zLr+ES/M2GNdkhAmYAnoA2GXqPtg9vXa3tVycfvxW9zC
/GndYDCBIIkvQ2tFqREH6IfBUvw26Qm9mrc/LqL/HxVRzeJ6fykqevyaSFJb+ZhuqmD83V/Rkfdq
JcYQF1E2Aq0Fyubv6MgEKAF/Bx4ivR995ZP8rGiZzisQhmjyIyoNAgi2798VLefVKkgKVJ44g/Io
Jah/RW3/jYrWD/Tp3wWtVREReCixEfEWMRpOq8chRK9CFqJzbPuNjgNAD03ncpHmTZ1neTiCcdrH
VmFcJxaUB5qS086YSMiMas5DVe3tBycnBmgxVLtaagjP+TIEuoy/KGb6AY0oQBcWIo+lbd14dk7u
xImTyfz1sGBMlebd+9wesZ8tXP08bxySB0CxeDp02bhryCx1KiQROWlc1t8T5EZDs6b7OZXwfOi2
LG+Vsq5SP9ed8yYrSh8tBG5IEqW96xbmzdyS4LhDKUI2+K2i1IPvqhh359o4+IYBdFNWVbL3tCo5
i9rMuTfb/qdd+m/tjIe65J9tCnBU/P3vFYXPHuu1iCq2H7V+m38Xkv/vqAKbhOH/620T0BR4/LUE
vP76zwqwbb9aeYIsRFpz/9opWAKTFLBG6VqCpLbANf17qyiaQ75AS8ZFyAqTZH7133tFsexXq28t
3SvwdP+buQSB/Ypboy9PRwRDDkrNx3vFcAojU7RpudQSwvzOd2u7uAMyUkRv9Qo/6LdJnNVffpmZ
Z9KJDc4JkCcotdUyBewrckJgAo4HTScrLqO4cC8c/yb279+/vn5zl/svD3KMtHg6xubBvHkwG9vK
3Yvc//DpIfZfR/4JHPpG+/LpEGSCvxbOiQrKlvDbvRC7uw9XD7dZeLsEH1X/1KNseoVPB9r0rFqz
K2ZrZqBLz9fChyTkYcrwFNlza2mzfS1bb+ZITyjb1byWPBrDBjshyCbVkuxtnZI6rr6RUYYeoBHn
jVZjQFEOvjJZQUSgLsFOGOZFXnpERqdIQCfe5JZuS7j+c5qX/c2NF5xdd/5vesY8efJN0tnOqjVE
BU9e+p+S4EH617p/anrZ6c3ftxKqR5CYwPzQ74XeQu9zk7U3cbQg/OPIM9Ci407Jo4TY3jD8Nlac
E/n6ura3Q/0lXo6x4ArDOF6Y0BZwP/NaeaZYUf0QW+5FtUzZAXXs/GL0Rlo6+UmhknXP/jomCTc+
SJQHVv0VjpPNpZvPxHm5bZWHVmhiv6hkdtbQd2Gp69VFqTunxKR+FB22A2o0jzlMgLU9AUtGStbq
HaaMh7bsE3TvTHtnVp0dkM07Yd+MbZjnbYSzXuLtEon3gWV1zUFo9DNyL273cS7Hz01DET0Ahd0H
UVO5YZGmCH306bSEyhRl9yQLOIZZpXdFzmX7fZnWh7gDDddMg9ylAv96cE/lpZIh0Iv2CNIcfdvu
ydTdYHYwhbdzQ+PfymLXDLAaXj7jjmslHNmrCg3cFOQzQOsBnzx+z7UsHQhhwEJxAVH3XlEU+7oe
h98dhRYhIB4oWXTqkcXfHnOKhTOGurT7GQ/XYLSiYU8J/hT1Zbs9yJYhvOFSASRKJT6j4PbrYbp0
Ct7kc2nu6RR07xrqWRdFa41veiLQw8vT9sxQK0h6Fd9cg8QtJFLPI1gteWTu59XOlX5C/nZG1hQ9
V7O///2hqJsR9oJHB1y42RV1Obt1iufZftFia9d2VhaaCxEaWeQpIO2TxQCzlfsb7BOvCzPpzQRm
erU0UZrY+9WRY7e4zRjKQklOXKvbowVDD1QY2OwsBcKTJ+ITok8FyK7+4ESa/h0ligUfgcJMvxeR
x7FGBb9544nBOwVRWRfZr7sdhjSwILKENa2g9Ll5OhWkcyvNITqL47g2fXsoug+gdMZ8j4pr+l5a
TvcxJdZq/UIT+qn7YXu40Z4nFENncVVQhZm12Wglaifwv0Vx0HIqIgEWahp8ZTSgcObpcvVeH7xY
+82Zpsy6ChDgnIKjpAU69XhDuOXUlbJSUPFu6/TAqRt/aGw85kTnGJeLu9Q7cAyn7Mu2iwjEHrJx
IL+peztsyc3NQfMQ9r3l1kAu11oHFbertk5OWR9tN+CPUSjykkXSB+chjx9tRa/NbMD60EI+vdTK
qKYqYcl9LqZTAhrb9bpKN6NtzCEJ2BV7n80sZnU7OQuo5YNEbyAPI9rcyb7ry9rZj5ix0pQrDYaP
6Zn9nrTRmnhy8wKqoJgNQhAph+On7F1KObmOAyToNTACyFRf4tNCMbcfi99z1vsxFNE0+ss0cIGU
bZ5y6dHhoSU+H9Qo6q6tqOjOVIwyTwS8TxcHmw/EI2kHVmBUYI4fCC96NXZKpNS1clb2cky7g9JW
X14+MZ8ZBOIOh7pHY4OUZN2Kv6BRBPi20lOy8dDU2rLLqBFXVEKT/vvLwzzZ0cwWoLcfjqnQd9f+
zq/D1C4WiFikYwPLNrxx+jZ6rVMzoOjuLoGYp/nry+Ntgtj1DVkObwcU2Io03gLANFL9uJ/r6WDj
83Vn5xIvcwPdvQw71bD1xjyUjdR3bhbZ5/B4TtGDnu44Z5WjBDu6FmWgPhw/bs6p5iT6MB6w0FN2
UZMqqT8m6uQXrT28fflRn3mDFIW4XkFXrmao22xlVsuiGrTxEFdpXvgzfsyBh0iOceKAfO6ZAFBC
oANaharIZjlGjTBox3rzYZrN6jMz6oiDW4lUO6sZrD5/+am2SSvGldATfghrcfdpSPIdT6FIewmU
pVAOQzwaLr1au3VvVSWu31WxolwvS1WKj1npuQ80et17IM6Gu2sTFThKDaE+O6F2uBGq4ngBgQwQ
jIIZCG/e6eZ4iSc7M7NRVQ8x8zD4ejoN3pniVE6xxxbE7NARny2xS3VC05BDWNX2eWIPTWBmeuOc
5ZTCq31hOQpMZmUBb5pAFn+Hg+l8q0/wVcKX5+/JBuDr0pUjNwBlzxbYTN9kO1kPHW4+gAlwvlWR
oo5BovcySDrduhz1ONt7pSuuemd0dro6jydkrJ5cBOv4YFtZMbw9OovHr8+hqG+ZZTsfZqONfL3y
zICiWXpmlGX3AUO09HXFs59YNE+WKINSX4HNtZIuOGyOB136RcIGVOZDmmbDp9xDETmIc1FH/oA2
9RK8PMXPjga/AKIM7IInNMRmzKcO5uN8qIZ0OHcyR6R+LJCdBlaknlh+z00nRr0cnTpbD2Gw4ydj
20djL9l8hVRqvycx4pie0/7ggUfagaOddpMD8uzEnv8RgBzFgeuMcjtwl4PdpU18PG6iGckC3HU+
LLXs/HZJiv5Ml0Z0a6TuaAaZWh2Kedg3jZO/V+OxuTEne/VkygMDmLNfTEN6RXtSKQKliKV+IrN4
cqvw7VYPVrRO4fYSSx1/OyV1lGJUMxjlJuyDBPzYQ4FGxOgrUnaXhlqcyi+eew3wu6D9E+is1YXj
ARGkTikAl/A8CxvZHhQhr1pD1G8bs413fWeYZ/VoKyc0Sp4dFIVBSpCY3xFvHA+Kk/ugWIm+HNpi
LChPZ2a3swa9fYP2fXKfgHJOAMPUximFzGfWNyWGlUNHJE4pdQPZn1o8qWyZqgc6a40Z5Mh8K7si
GtxvNi/3/cub6ZmHhCRPoINcLrHjVpxAmQCb5Y4zH5JcVVhFskCVKbX76zER1Y7vAdCs6cXvBnLr
PUbEuHJKwKdv0ek24viFAYrhoFK9xABWw46dzjW6m7uXH+/JJf1jIE7jdSIBIG/eoZskhgEZbDmU
mdqHpD35ATuzU+Iyz40CXRdtBzJGIuBNMKe2kTNpKHQc5NLVcKqQnVJDuJnlKVuBbS12vQ1XVh2V
NUA5ZC+bnVfZyDBGuaIddIMu/s7QKqCBNB/jJTDidfoSbGMfai+d3RAwQVqvLXIRB0rSOUkgx0J1
fLWx8vSQuql1Sg/0uXkARATJjNULdmczD5EXVU1aNtohK9zGC+sst8TeNpPlVBHguS3y60Cb10pG
WUSzwUBWNVVQhKpWUf2Gpvy91rXG79Faf4QgpImwaLjOCcK2G7JtZV+PecXpo9DpjxNDeW9nUj8X
04QXFMJUN2m32oSVhnFKIu+ZcAIS1KoRiPoVbOXNg87RmENb4yyYS696sNxFqgFk0emee8GMfbTc
1NexEs0X6GE0wTwUTXbiKnrmna50WlonaHisTnjHp6CDRX3r2UI92OAia2B+QowXaS8a74QC6jMD
sbKpVpExA4HYVnOruVjyKsfhQY1xtyuKZgrFLE/xyp65ushQiJC4W+mgbj2AhNGP0psi5xBZik2F
vRwnsPdjWn7lIEpypJIj88PLZ9Azi9VZizlE76xZ5BaPZ1DP66RpgdgeagUwQRc7YmfMs3pBChid
SF2feTrkeVj+RMrk5Nt7ksgIoLrUTIrFUn4q0be7NbxIwby0LdHHR8Gh60/EftuuzXokrTLhkD2p
aq5qrcePZ9VdM2tabB5KfWmdvVhVZvykLfPbTkOYCph1cx9DPP6OcAM+K/aSanf1UNh1+PI0o2/N
SJugiWyaoiBxArDGbbJLqdwq1QXTlUH2XhbkE9HIXmqyvVPU2LSv4ZgZ1ZlrNTJDN9jrOh9ygfVV
xriB7/Uc7BE7qBqsnQ2W610WJy1KD9wg9XmaYQzty6JLQCcD8nlXVWnXB2ka6YCABxM4L/Sx6E2t
a8V7TUnLazWZRPvBWPLOOHi5Nt2UtjM2gYtnih0OlJ/sM+QkImDWRWag/KID8bhMcuzlgsXszDHw
hhmTOQthhG9dN8jvBKBt/ToB4yuCYtTzd62CFR4LWDp44RWivrf6AQZEJhR18RshnGFX69L8OuBh
MAcpqiel31YaUzLOiveh90pnCixzAvucW4Pi7id2xhgoQ4YjVJkb0Q1dnKG+x4nAikLHGLzFV6iU
WZigtaLAeBRTZ79sXT3aLQDhPmkSDsFNlvbd1TBaYIRtsAefsoYAPYACrnwWUa2653OZjnPYwTh8
J9F/eGjo5We+IRbtwUBC+nHudPNrQtLXnWmFstzZHnqNvMysMfwl0r05jHIyO8LwyTLuCs3u4hCM
TXTXpSqOoNyF9n3UWJnqa1UcfU0qOTn+kEXNtVQjfGJ4puFtDagqurHxPI99CzpGu8NeprxGQaAR
QUk9awo6Y8S9b7Sq8tO4sn/PDOEWb6fR0vJd1I79N1Md8Ibr+YzcLzWRaIEVqdZXN9aAKhgtoPzL
BFsvyBrL1CZ+XOc0Lmyz11NA6XyhvShjt91j45kVd+oy1jB0qlYDujRMog/cwlAj1E2yeQjgJo26
D9osF0FcJvoh75paPZuQJY6CWi+FEcbtqK5Q2dz4Wlux5QGW0EYnAEA/lBeu0hSfp7KfvhJCLuez
k7uZX2l6V4O2bDtj37lT9CV21fqLaaD7AWS8L1Qk3lSl2tWzq3zA2dMWYS6K7q4hjCCK6FW+Buss
3rmqHFXfUsDSsUImumEjLi4mdrFS//4/hhzYlMhag+tTrB89250HGzttihOJ4ZPiOScR9xzypmSi
aISvP/+lppYZjdcqkTAP5mh0id9h4pzv8mlKPnTxNPYYTXbVoVOMmJh2kNGp1P+54weXQuDSwBzg
mm3KvaWhRNWoNvpBckxed/QVwrIokhPH3Hqcbg85zjiej/SQZsvmIYGqSryNMVZD236oZ5/4gJvf
Vfty8VVu0CLojcL5kjgzVMaXT9jnbheuZ7pXyHitt+jx/JqIUqyhgn6Yi6wt/Qqg4Jkw1OXealzn
DPuXjy+P9/RRVw7pKjq0Zps4JhyPFzVRBWlrtA5LVEJ6SwZFTQOvHZv+UkE30fYVYeG6lCwK4e/L
Qz9dSqsrISNTQ6Srtb2zaQ1paatM2XmDuTGQaOkYX4D9qRmo1xH+F4X1qt/1+DeOvp4k3qnc85ky
3Io64xJftYPXrvrxs8s5sdFKy8pzqHNJfBhsAMlwmaq69Y2YOHsnSenwYlZSYRzoCTTKfjA7INCZ
UOVbEw3x/MSUPA1jaLhR06KnTwjMMjj+RrmStsaEReF52wH19j3ReZez0KyLoUvdzy9P/9OVxljs
ZdSc4CCQ6hyP1cRWW9VqkZ9XrtHvEiPNd4j+91eJOXp7yx2SE8/2dKWRs9DYZ8qpXJtb4Y5hSE03
LZb/Sdp57MiNBOv6iQjQmy3Lso3UklpuNoTc0HvPpz9ftg5wuli8RfRcaBaCZpHFNJGREb+xcYaM
kxO4HdxqDaRm4apjmdskijvJWrNxklcmVBQIhXXfi4n4Il5o8igEQjXnTORO33GRN+48mfMh6GR5
4/uuQxO6GAQM9gQEvqvGSR2EptUajXMujFI9SnqX3LXxtNXbXlk1GMBCDJjDKiqgl6um+DOPhbID
OiPHEleIL33C7bHHqVeG9DMr4UYVQRWl78tYKOSqVEpk9NgQiVjMYDzO2jDyaqM2rBYppS+b8Ec9
QwPSP1TaB/zF8Bsa2qTJdoPi+/4pDnGyaYbaegKpjpOsDQUMHqVfS8/+ZAHMVRotSx9jFUiy62vR
jDB3aaD1Jbe9/87KJ/1760/O5xlF1C2Yw8p+oF3Pa482nrANW7wTokkltTRa/zzK6qiA1vCr8ABL
By3gKTDG5O3bzwakQ92CIUUp73K1sMt1APwn/rmsUCF07Ry79wNV4/pZT7NiSw5mZQcCCyIQIUWF
sNmyLl5NSi1ZoeKf26whvQx68zsyiPUGImh9FAT1AQTRl1n2ZBx8M8A3TUiVmBKqOlKixd1neTQV
e2OglfsBLUukjZB4pwR91Wiy9L4y9dI/z3h0zfBgNJXsz25gl3eZ4da+CQ4WnuVDNL1VN1/UIwAg
CeUyHuVC5mgRHdHR1KQe34ezLLXRMxlRq35LYi3/jN20Xj7fDsVru5LSIKkVb1hgXYtqZNDYAQo3
qPlJNSK76Og7MQSjSvZ6xXmbK/rfD6ONzAsWej5v5kUAmcc5T3RlQjkwdbJ92rftXg7U4Yicwc+J
47ERFVeiPs0K0JlU0mj4LtvJhty2WAIo0lkHp/Jelat6jyxd+tAksMOFJJIHq9Lc2DlicRYxi0E5
tYYo56Cgc3nsWuzwRu5u6ayWGVpYQSaH/i6plMY4dGYDM9fMBhTatSgffkiqb5/Uppn0N5e20YwU
6jJ8NbWlZRkxyUczM8xOOlO4zJRzWPjAt3pENYajlvaTvJ/xqWp2tj/Vn25vp7UTaoEG/ltNAuFy
+fkcxbDvUMfCjHg275GPlHYBz9mN71sbxRYaJMhxiStpkas0UjkbtV2wsskUWi52cJK2zzunsTYG
WrnyaLaJBI3WNw2KxeeYvaMnmKDyORbVpNhpyx3M9996QM21RnR1oxi3dhg5FrALQFeCTFoM1zpR
nJa43oFbaRDw0YqG9lNrwlHv/8PhoIcueq+Ax9gqi7NoG6BFVXw5zl3SAuLq7Lj7IIeZDt4w6+DX
5DrEF+hsjnO8vUNWppR4iqwGuS9q7VdBAGHzHD6Mc+78tsU/F/44lHbzc4pswo5ia364Pd7KnDKX
3LcwKhC5Wua1RkpRXTwmz6lijC46bDGEH1uj+NhsST+tbEuaLIRRGRw8Rc7F2aeVn2tKWsG7j43o
HQLY4V1n9vHp7R9ECsY1AcCQvb/Y/AHQgKEgkz8HSTre203cHoJKCf44gZHvbw+1UNV/idjcDagh
QPsVKnOLL1LTslaGNHbOsdMUnk595Yi4I9oQtWzCRfT1dJ+2fr5Lgw4sXdNDlzMd+2uNt9HJT6Ut
b4OVaxnNMlpLgNe4mZfPtpTCRlaP4v5vcBLaJXZRnoqu7u8C6mgwT4L0ENUmGR8X2ttMev9OBZpe
HEpxXq5axREgL7ivjE2vpY4fBnMEDgVDFOysifPKliL+2rYFcIUjMCQkYDeLVY60CN0NDJjPo4Rg
SoiPkL1nSwxPQzkZwUbcWTuTEJdEiwtxY7bvZdQe/NkZ7J5lni0Az8o4IsuB4pXrA77Awk/eUnFe
KSqTmdIZFNqB/FnmwqbUD2lutM4ZVYV2drNW1bJdp4b6fEDMs8bVr/CD+J4yf5OccN/sCzQ7tQia
OKoqW7JWL4/txZ3NTxF6VuwqLpXFXMeD3uixrfvnJh4gRTkUYaq7GtGQ8D3yPJRb0aew/YM/S/24
l9Ikue9hOf8xJ7P7FpZ20bqQNM3Atccoxq06QAPxJLeddTdRVh/czh8qfyOqra2YyC5eSvOiM3m5
YrkfBaM8h/7Ziev6D7Ty6LucoP0AXi6d9nncG1sSrNdnj6cYnXLxqOBJuwwF+Ar5RqhkNqAAdE1O
etMr333Dr+Q96Iq0PSB2VCd7QDn6p7lpYIjdDkXXsdWWkQoQV4cs3rmL+6ozmsSZ/cQmr9JqZzcG
ZmwdkxGA38b9tD4QFlLEO54yS4guQlB61wa2da6CwD5JiFl4XatvaXtfH28+h1sCwJpwSLnSJEyD
2kyKhlGSMD0qc6/vsxpENbjEceO+WP0gnkBQlIAjAny83CrhVHQoDzFU6gOicUDxn0uk63a312f1
g0gjKBwKG4RlvAIKK8/NZFrn0KrzfeMo1a7uZc2zpPrtWRJzx1OaYqQiAEmLraCirByN5UCpn1Cx
s3PMxEsnHHfzVCj/5atgdNJvsrn+lpsexrjFZSRbKOeMXxXAQsClh+ZkJ+Xw5taeQFhZaPppwD9I
OC9XKTJAGc7maAHsKlovUnL7KGf4xo1OrsJIQqXn9npdBxC+iccRAFgNONmytuKHmpqDLrLPeWFi
JyX7CcZZSAXkWtPvUOrbCvlr45FtcqgQgbOBj15+X57kIYlDS/iwYvmpo9X9gXdb1Tz4WW/8kv0i
VjdeYis7EqYC4E0Ae4K2tMhdAiSjk04q7XModZMb4U3m0sGH7l1O5UaetDYUC0dyQKopTBguP85q
ixb8mGafZ+R07kKjbfa0gMZ9rudbau4rp5mqIQdZpEAiBbwcKnEqzWy5dM5aT5W2rZtkP9bSsLHv
11br1Sgv9/erVoumxOB4p8Y+czQAXzrqRM9v6p8nO2rPY2aa/2E3sumpiMMEFknP5VcNpG8T3VzW
qphzV88L58Nkop8WjHgS6XqMN+Xt7b+6YhRM0akn67kqLUp2b1HjQzva6v3gYDVOdzQB5NHlGt/I
+UAUVRUy+CbirLxmUCe8/DbV9hvKSUrj+YbefYGfijp1nCaHMTfpVJHOlrvEhIk4+arq3f7Kl4T4
VWYjxobHLqqA0MvIbcRuerWODeKsndFHs9f2kql4iZ8Dx0L4xikRpsnVwoNHoFIH6eZROgOKNyvI
YdT8O3pB4xFRMWomNmeTblBlFv8YqYV4DQ8C3zjnbRUlOz0Lfd9VetsJ7jLLaN/RMqTRmULGzQ6z
lIrkzrbC3vWR93+26lkrN1ZycSD+fiJXKXU6shNzuVUVTCgihPsmL7QT83nSxp5aNAJYt2dysV/+
dxRhMUnOiWTA4oTXiZToTV1MnlUjsBpKmJdLfah6Qzk3b7uv/w4FaA6qNYZcL9oDr9dMjgprtgOL
oXpfPyT6QAYJI2jjhK99EJkUpVQICuC5RLr3amfkUg1AwtEnr+wdeTcBqD8gEYBS+VBvPWUWmaP4
ILpcqGcTURhuOXdJa+fIftmjFyhWXLhpNjhIXJJpo9snqWr4YAV++AM2lqId1VSawo0ijlibxSGg
zwe0nHIYet5XVx0lzaxDIcF7KXE6fqbt4RdOh1wxk3tKnbj/aUW5AXdamV8bBhBCWTpocYqQl/ML
9COKLQqbXixF6V1oDukBcM6AkkrwxtTrZX5By/AKQGcKCebF3iQTzkEOsDcRcPymqyPKciOu4NhR
ZxubZnUmX4202DRtBVyh5xHstfqUfSzy0nyXO8V0AJnde5SKih1iAOZGQr46qDD5pOvPA22Z7qWy
2cs+RBeviYzoJycm+JWVevLOzlXlMVM69cc0JObPN593alMcQaEna8vL7kmNMAsOZsngBXlm3YF2
ohvNu+CsdnO9MalrOwX7UjhJMtL9V5lfL42ZBMR79AYdy7lBr+AzRP2fbhyct6HdxUah5gd9hwyM
suny0VFNegGjxRy8uOnbpyBOtePUzcXndLSrBxspg3MQyb9uT+TK6nH5kahQFaMqvLzZownxEcUf
Bq/XqIjv66lJ71MzavfRKPOqR/AopfuKNZt+vj3wIoXhY8nEuA+ED4cgSohpfxXgsqLNkyQeKy49
I3znIAuwS/U+/V1gvvFHi0u0pG4PeH0RMSA8QO5ZeGVXOMCagzeEalN5ZSI13ozptJuhi7mxhuuj
UPsShBli9yKbUJq8kKSxrbysGNPQdUYFW+HYfJuZCH0nMXsCMS6o8NfLpgShAU21rb16CNEbNaZm
PpnoWg37UAv6f2/P3PUJ4Du4vWHB0xilEHW5VIUSTVaF2p3nhK1034Zxd8SuPXs3ybhF3x5KpMeX
dwFsD+R52Io0KUG6XA7lDAb6IKXfeGXZVO3vPA55M6rdlL7Ly7QYT31UG/1dHob+E5D89N00KVz1
t3/DyhJSTuT4cbcjo7jEfph1QSGjDhqPzkL3QKEI/eNA9r/cHmVtUslW8OYD1Sx8Fi6/1I6AEEc0
7L0Q2u8RROKPOrazg6WXW62ElZMmzjalBbAOoqJxOdIoO0OooEfvmbiFnTpsLeMduU2fu03Ud6fW
Udo3cijE9qTdjAoZIF+uvuWdUBZBO2q10XrUCscnbgNeCebs3KuVHhxvz+OyVvkyFr0KbnNwt7wU
Fp+nV0442anReQAKquxOL8KwhmsG1t41nBpLV6Mu/uTJhAxDAveROCg/q0FdbMSzlfVkw4A/4yeQ
ty1vpAwtQbVS59bjZTk/14HfZa4dNRLQcW0Lq72yosLZQBBjsJe6amJaCD2YKE52XtTk0700lMZn
v+qy9mw0iGLtmiGvtp7Q10PCTkejjmo39M6rz7NT3BzTKG68tB6Kw2iYB1NB1lYuU2eXD3G0v72q
12eQ4bDNQBIS2y7DWmQy8wAoLWzt2gMw0nktXPGTxLdujHK9ZoxC2gvSiUIkp/3yZKR5V1Az8muU
/Zz5XalJ9ikNHDgqSrfFzVgOxUrBN6ajx80D3X75ypQq3Q+dTpo9yHPVXVNoDZpaCOFTK3trwvIy
FIdd8OVeTMEXX2WXc1bXqeyNcpifSVq+RUM5HAJNCzbmb7lKy5HEpnl1hyuT5iRJW8ieEZbDceh8
c69L+hb/Y3kniFFsSOc806mPXr3tkGmGFsLrw1PIRnKkGM0vUBNp64CDPaC/HB+KXnUexxwe6qjg
WfG2rcjwCswszrYgdPIUu/xI1OPptCal7KmD39yhK9jBs5y3HmHL8yVGoQCBeA/QUmQEFlsRJqyp
R0QWLwcNvq+BJYAZn4d9PkfOzkCgceOiXVk6oYJHjqKyJ6n4XX5VN0tkQ9BjvTlI5X6XzUn8ra4t
O9q4TFf2veggkecxEKypRT7UW2YxSbmJTF3bAY/0/XiuPK0NBuUuU2pETd+8WPRehZGFMBS6ugwM
tHcloM0az2YDIkEVxw8sruXdHuWF9P06TWG1CPQ8O1SQAIK7dzl7KlwFHrOV7nHiG+cLTh8hBQ69
aJ6rUrInINlhBsw8DcJjrjfTFw0ZeGTQI3Rw3UBXenUnBZESHlsbXftj4Mj1mb2tgF+ipeTvIJxO
KU/wmCS4mPrqQ1HnrYTJQGA+zXSrKN2kkqYfzSGJnO+jI0/NPyFNA82VJ+qtR3MeQulu9GWMWFoD
JZjdmAKedbMGZtrx9lysLfAL0xr0JmdzWcYdAxUvDqwqvFC2Y2+OR4QKpbSgmBBuLe7KGRHFQHYt
r/brUlKMK2WFYvnsyWPYf7WiqfXGqR6QJu3KP+PU/3P7y8Qds1hkpIhoOpKKCh0K8eWvoptdD10+
ywxXO7EqI8eS/YsDh/0ZG1Isq8NRfa8mSeaVma5txNWX5O9qaDAEpIaAv67AgVkaxE1VdTPz2QXG
PTbB0be0y52PEEUMr7ADGwx9iOju3EnVNzXrqmPTO+Zz5Rfq16Hts/c9JcPD7flYWWk0HQQgBfyb
0EO4nI9shGYUJfrMM6Ax0Kdqm7tJgQWMuP8Wln99KOFcyDOYeLiYekefy4GKKCvdytoj3JDK1bHK
eCwknBf+w1fxXTiP8Vyj6734ql6tMLbntgzDCn5U2I8oakth+NGRknaj5bGygVFnApoLnxnD02Uf
v5pIQWJsk7yuKObkS0Bu93mEaPLYpXae/VLVSdq4vFZHFHg+Kk/CFHkxkaGURYGS5LOnYDT2EQ0p
Yx/4PW45XUAdNg22UBjLcgKBUVBPAe3zohdMhcvZbHqptKqkFfZWgbofVcCmfRkZrtNX2fvGCn6B
yjPfmHm/jMmeJBCT8VyhspwwRJ8sMAjAuVV8DDpb3jVahT4HFuf/n0OJW/VVSGgLVHyC3p68WbXj
CH+oafiAE0OVulIqw7u7vTVXJxM4PFBaGnNXOYGe+dAORibTaQblfkjL9NRhXfYvuojmOZjL8otM
crKxR9eOnkr/SqfxjffT8mqLEYkuh45qpVEU8ruxDdNTi2PNSTzpNnKQtQBL/+NFyBe88PKUx4ip
Y5bljB53Fk2KoKhAeEBqQwhO5VFB9tM1GC3mvqVuVGm2RhbH5vU6Il8RS1POR9Kq21WZJR0kZ9KP
8pg7Z31Uut992PipW5tFvjH0Uv+SLhpACV79HDbaabRaL8cWHiJdGyesal/XBTd569PRjaao34Mq
jG2g8hFOVjnPomFngqX0Jj0N4YuZvnNX4iWquLJe6SGddT0IXUVFVc5Vp9G33RqlcKGmrQ7F+27o
i/Rwe0Ou7Q3hfinjaEdvbtkpyMLMV6Yskb0qtdPj4EgWovVpSvYo2xt7fy1wkVDALeC2v+7Kyb1u
pvowz15fV9MxKMLmjN14ASB5mh/CsJhOtz9t7awJQQS4YQxIqfdyVTKqX0GgheCqHd9Rj3qndY/Z
AMrpCbEE1fYyX1LqnZI07cfbAy8VJl/2A+oWdIu56smUFyObAfecjLSpV0ijWqLBH+k/akeOYq+1
Krs+CUCCjeFDlESHoU7C+ThViTG54zwa35CokPP3Zl0nKmLNEZ5MfqEP9r5EJCXY4XOJcnyjZKF8
Lqo+/pzNQqanz9GUOGIz0DQ7tKLteBcZ6vw5rnp5LtzJMCVei06n/9MGSMrvOjlpfwEDm4s9qgXo
OOQIWz5PyEXo7mxX4wgZEf/Oe1kONVjOt6dnZR9QszW4GIW77BWQaozzxpREjODUFN3OKCGl3uPj
PPyjlXKcHpuui6rj28cEkMB/tN7ElrjcC6VckV+2EnX4QkbfECop1sk98eGAIp+v7Jqwp/TxX8YU
pXhBosS59nLMOqBGLIACHHYLpbhJMbEAI0Ic6XiPn3rZ2dh2K+8/JOu4MDGLpNa6DPNWbmg9Mvc0
/bJZ513Wymq0M4aMDvPtD1s5WDoVatTWqOaI0Hf5YU6YaKhhZKOnGzhAP8iprEguUvoybJdxwM4r
COf5IW6m+MftgVeCldD4hE/GR17rb85D3MBvpMOnoq0S70IzmpyD6esaTgMArzeamGv7VEgnoMaD
gQ1VucvPxE2unBBYm7yqnbs7rEMws9MjPAv2Vjtr6sHU0q1ovHKJ0chApQaZTFHqWWwZuwiDVgur
2Rv62skf26SQ8S0JcbZwq+yHKUmPyHRp4y632y2hAxGTFu8TQTUVjwD8pa9ktqbJQoiCR6pHZKnO
XAG4t0OtuKttPfbSRNeRq1DRjq5jCTJ8X9Ubs722toKnJZBY4IeWMZNCMBYsFLU92Osf7HHIPEiC
P+c2zTauhaUSlIjOZJSoxlIBoueyzFESxSiHPKhYV5Il9X0YG5RWo9qS8n2nxvRFXGfOykfN6kDm
dqGS/1M1VX72+9r+Ime5lkJhd5yfnILKvIsg0Lcefj1Uk25v9pXjzKUF+BMwMlC4JUQWpEprgb2d
PdRe0j2CZ4jTNOqWLtaLvPJi3QVPE4kZIZBE5ehyl0uqgknKEFGK4+5PTz6WHeV9UwEu6TA76Xdj
P2D9E0dKfG/pGAW5apDP36nmFvOuxXPnh1OlPV6/VhQaZ8uqld+N7KvmLkRQo3WbWbXane5XUn5K
y6GpiBPw/w9+NoXZDt/m2PppQpzDxIDqvnrPKxFTe7uphmAP3SYZ3DrCGxDFpBYIWRQlmGbGLcH6
oZ+m+Oeoh+UHPQqCf9XSzNq9PyiBLFw1Zcx0YBIru6zv6zstkHFqySRzgq1eDuqdJjdZ/v32eq0c
IJBvAti3iuhOYbdG4mnPW7qL1F+kBuXwp9PC8qsakes8yUCetUcJyGb8vrWiIT5ZdS1lG5fOyjGi
ls/xoTJHOrokRNhKaZtppeieVsiqBEFf+cz7Xn/CWWb8dPuDV+Ijr0E6XaCUgVEufdNlp86HAm08
L5KIJ3vIJZV+Z8eWhXhc6/vzRxoM4dufMhRQqD4CoGHIZYAM5kiNjFHXPGw4TfNMqgBlblBxhf42
gUjc6rOt3HQgkl/o6uKNv0wbQuC1uj4rmpdphelpRh2cIDuQuCMf/jUJtOGYyeWH29O6cgewiSgb
m/g+AG4U///VQ4ZHo4V5X6jTz7YSzouVqs0OuN7whEwReXPVU6AK5uQeM69gON8efCXoIBSENiag
HcKwsxh8wJ690IPU9HoKVgc5iLJTEo3T20MbuC6EwemRYkaxxMgNkYr52ZSbXtIZAx5geG1BI443
3qIrRwFeIBQyipg075f18Lg1HF8nCfPwKYr3jlLFD1qGfCpoX/Vwe9quOpbcKbz+8GqGuooMknCv
eb1otYrYUiRpplf3lraX4QI+6HYbHSLJmM/WZIGr1LP2m9712j6U7Hg/Y+G+Masr51FgTVi5vwDL
xW8wS1MWwjmWZ0xm8TWNjfajVSn+scAG7evUOMFWS3jtq9H0hjpn0KjlJhW/6PVWbVKzrB2EZ8lw
82cZl6dTgHKYixRNuaeLJO3qSXhCDyMw+yAa8IXGMOf21K9+tU1mT1rIj1kel2TCnDdEhM3TM0c/
wqFhlNgUpBG/3yMluCmfunJEHJlyNchqlBOBuV1+dNzHqRn7neVpfhbb7tg6Cfrser5v7aE6WKWO
ilFiRx+BPKR7yZabHao/0n4y4trtKfbuh161T5FpV19uz8TaD6Pi+aKygbjaUmscUWrq27JkcHZt
/SOq5IqLgFGwUexYCYnM9P+NsogQhlBxiOTI9GQMyQ7cdf/YTqt+HQf9R5+r410ztNrGQX7p9y9y
FC4aetXCbvzaAaOzJNJ0m6u1rLNOcktLuAgU+Vg+YUPTBG5bOEbhzmnRTO/xBW+Kx7D0k+5RjSF0
PSQoDXxv22I6o9rv99+jVNKlJ13N9RiNYS3GxRiMVg1KMpTgmA5D8hGyuflvk6i9uaMyGowndD/H
L3RvJFRZ4PEaXlhCnNxHYFVOYdIq0V6Tuznb0Z5qh31Rx4q/n+3Q8D/a/ggiqdBERTEwRzPYN4OJ
c12DCuhW83b1QMJfJ6dFbJ6WtHq5N60xiEbcHU2KYMXkHOOYhO1UV/hJIECP8p3b1LojucoUWWfF
7CacLFVwr65hhb65kWevhF/R1EHzBZsiYNiLc+JEnVK04WR6OBhEh9gMEDWOMYPh5pY3YoDYc8v9
QexFpQy64LWCT2Ik+AJh6eX1QRT+TgxM5ewMo2BMt6bHzFRGNKXS6Y5mvrHxFF47cwLPQOGMoEDb
9XLCk6yqnHiaTa+Z+/mQGzDq9THa6pKtTSXdT16GgjFHE+lyFDOdpyTCZ8Ab5jH9OcN2I7LF2tck
DD/fjiFrIxHZHEpEwi5hef+3U5uC5824mR3oKUkSFT8A22qPUQuQ4vZQa4EETBLWCCJZpQV4+VFS
7tdWWbI/stHS7gJDqp5N/BIeIh7aDxgDGv9AAN/IrVY/jxcVNRkOByHwcswgHrUkjphIC8kq64DR
oZlRKevLgyYn8caDYH0wHgPgsElaX7RWXt2Oeo1EoBH0hhflUC3NCgWQQFLis9GV/2uthpdZ8Kd4
+rvV/98+u4LGwVMVIhP3MPa1kPYuv2uKIiPRe4Kyo6bzfVVPaHf6xvypnMOtKu71jhevYg33YEq5
pBqLoQy9SAiqquEZQyHj7MQln6WNfby9OczrI62IMAY6V0DOrgp2Th/6iHzHmjegXOScRvoV6gcD
1dDwPhuzHFsE2enuxb76jcmlem5srtX7hOLoc1Ob8rOjgyjc1XjRKr2r4HGCKeY0WpheKiht7f2m
VXAo91v7y2iZQe4qoZr/O8Nq+NSXIPOPfmHqVCVH3/9lpjGte4SLg8+qIhXZg11zwbtxR73RhV4h
KTu7981faZcY2imqp+SXZYx24tqhZPzBilX7VSPy/j7OdPtn63RVsePZ2iM01qul7DqV1ZxCp+ys
59aaKWsl81z1Hxsck/P7BFX1D3NuYFfi9+X820b6Pzv7RYRo3zQABtrJU6U+D+akgT6qwPfuwHTl
CtKDSRPu9TQfNDco8/hXim8U+oVT3E57Yqn+mJSSKe+0rGrlO9WXsh8Yz2Wy21l2M7tYHXfmxjW+
cjvRcucKFwpDGlWNxe0UtbKMY3qieWTBc8MKpk7wU8bZl4ZQjdtviL1UrCJLhkAhHqeUMmNq33aP
pTPit/VGuvSic395a3AoxRtSYSejRbsotvVtP2CZKNOPyMJPdqU3h5je/DnVKMTXj/ZktYeu9nWo
Q3SsCkl39qEexvu01jRaS1KynygjP9/e90v6vzjJArUmCEy8/bjFL0/ynBVVPaaF6unp1CWxa9pS
/hDlsW+x1ZzgK77RunMe80iX3aZHHX6XOfKM5VERteldVmZjfNSjrN869kvXgJcfRi+ZLB9sN7XJ
xQ+j6wW8dCp0bwyLovecyS/jQzoNlfM4OXL3Y5acZHL7BoWAnd91crur6F+p0FsaKfuiZu0on6Vo
VjG6spQUfb2kbX/QlZ/el5HS/749jStBCg0rkIaAqUk9lhYHhoXfpaTWGj3yTP6U5IE87ibNnLaq
Z9c1H8SXuMF4xFJ4Z2IuV6vv4F/ZIZxbecid72kfyHvgLOV7jTw1czGQiQXHfkirA67UVuBWsZ8r
G3iA63uUqwWwvyGSA1TOFwsj2WplJjheeQZ/+cQBsN1KzlRMy7NRCg6VNDnnFDTkxjtgbYq5BWjj
gIlHMWsxbIS3ntW0M+WuuVeP6MTGd7wa1I1Den2H0shAwJXyJzUmsv/LCfZTuZCgougeZf8qolnT
OL86pww+oHYkx8c37xpeGeSRVKCFUMoiPpHS92OOsbFXlJnhTbCTP8xtHGwUulcmjpcjBFmAqrTk
l4/marDzOLEGzSOnDO582eldOFzVhpKbmJhFcAOwAUgP/gler0uxmXxuLV8bqsHLI993/nUG1Uz2
0Al0pG0aDuBjTqt6Y8yVnahDYcAlg8zgug2eQ6a2LXyTPKXSGiReBSilkSrX6osIw3MreZiKKtlY
tBd1gMWX6mQ+VD6gnQj9gMst0mi6Ekaj1nt9MtT1Y6ZWQOSsOqRZAoqpfmJ6JNVD7BGbKIRKaG2b
ForEgdGE5S4W630cyrCq9lGWxco+GJs6eD8aof15iGYaWwKf8WilVa4eggSv7+cwIN9xweAjO6sk
BNwfWliEyfeSp9UPqQ2V4oxSrI1he69GuEWhXlHsMlLr4GOKBa/pwrjd5GSuzT17CjgmeDoUGxY9
OSt0sHOs2tbD2Wb65EvICSOjJlegWFr1OKJBUu1HpRo+3j4yK9tM9OIA6dOQg24rzu+rHDfMKy3B
xK3zFLhTT2lgzDujsK0dTFf7A8Gq3XhviaiyXGwKlDQfed0KbujleNS/OrJn8OPRGBofhlxpfuWF
He6G0BgPYd3Ov15kPee8yTf22cqxBYRKDMINRpzexTZD5bEp/ZqmZ6c3lqtXansyAmNLOWLtmmUE
TpGIDjiqLdLrarbjoSpNqGlRlxR3LQLIzdmMFdUzywEBoDgvsEytbFuS9mlXhvO90bAnPnWKT5Ow
7zS//V0HZZEdCXS9/ORjdQncB6H0z6o8hfrp9vqvbDuiJY00QVm65hGlw4AeYB3TtYP5TT/YLJ+m
FCcBt2+1pHOj2k+9AguMLV+9tXEJ0QAIQDqjMbXI3cpYi3p79idPKqzynHZt9EGvi3HX94nynmuy
2YVpHX25/bErm/2lME7ZT7Ailw39vh9NVgfaoGbP5R7/i2Rf2b19GLvii1/0tnd7uJUdhy0F3Vju
VyFvtTjSdZ7IOkqwk9c0HdrfVu+ooauXKOndHmepjCtSOyF/IdDwiE4RKC4P1WxU9P9KZ/AMINDz
fgi06AcysfLgTtS1/cMY1rqnSBX2OE2XRJ9kKdTVU69XxsNIR3L6cfv3LJIqSgIQtMTjD6Ud7FOW
oawzYuAtWY4SgiB+tyWy0omOnkQCon03D5p8Lm204yva53uKqurv28MvU/C/44OJAmwuCrxL3FAL
jjPUTJQRBivWy3OkBMkfp5rxQxdFGO4P1WyKJxA79XCya9WqkC/Smk+ZqTZ3Jd0I2uNDGG819haR
7+VXkc0KxIXINZft4LyeOGijZqEaaUwlD7RCeYxr3/rRdVUz7BCNd3gBan33r1LRp9rfnpTFXnwZ
neYm5TwQbjzgFnE+E8ZmVLqcs1lLuM5DJ91BiJE2dvwi2/s7Cnx1XF9eypeLUx0GFsUzCdFgGl/T
u7rL40Pc47tij+Wv29+zfIuKoWiVoDMjylwUDRd7vuWfZuQZ7TOGBf37IcdqYaegUmzuxjw1v+t5
A28+coLBk2Wk8hxlQKu9lbYkoFfmVVAobOptIByu+pmdFmmYWJKh56Bq3nVJ2bv9lL/ZWE98LFIw
aE07gO+WKVJt6ok61Ipz9sGc+S/ahnioTXabboSSRVj+O6uA7ajpIYB7BeIIafLgihD4ZywCC3+f
NpJW7eu0Tr5wKZjR3RCn1aOmtETO2+u5CM1/B+bT8IQX+qNL6uVUJygBFin7M02Uh5bZvhutMHjU
wbTv8sneKm6v7h+Q/JQNxKxSc76MmVahovCUKGgc6lr/PbH98tFsKLb5Gsq/4eCPByNCYQpLaefU
JHGGaWi7tXnWPpr3p8j5UOaFH3P5G0YdAF8ToUHd1UbyfYx5HJ1MK4sdt8w1XTvwD3NyuD3RK0dU
9NqYZcQBaFEsAgHXx6BlDjI1dmt1u3oOI1crnPIY11PxH4YSiD2DgjcndXkPaMbU5R15+BkMovM5
jRz9T0NwNtyQsuoWpm0lvFI6/b/BxEF9lcjK8gDZbEKDzOxCWd9JaGh97+a08cZW0XMXRrbyhFWD
bbkF/l7j+fasroUBYLFsS/I+LvtFNAJ1RF9mkuyzBM73XaQnwwM+f+pGAW5t7ZBtEYFG8KCXaycn
MHDKbiK8TkZ90DWoSCMAh0NYlf5GIFj7IGglAIvoRHJdLSK5HgbzLKdoJvldLPQA5mhv51rxH0ah
4i208QBnXNFX2jYeZD0HOR/SuzvNSVbs56gqN/bhMid/CS4mhcuX9xXZ/+KsIz87lrOZmQBu0xKn
XKX5OGmS43LAUeTUE3NX+lN4KtUx2vNIkKkVy9YD1i9IjuudtJelQXEtq6rfZXFQuP4cGxsruxZ3
YYPzYgB6LyqIl7vX78nxzBBraWhN3U4ustRV9gc5D2Xok8ZmLVA8Ql69wv5OyKvhFocFV2RawEFg
nsu+V374ra795qj22bEr6sHcZbWenOMyLJ5TVOMQ7kQrXd+PhR2XG7WUtR0NCZFgJqCDV2inQlcn
YA+9eZaGuP3mhAqAV7UK3idGHm7sgrUdDcSf9waNON7Yiylm5UMzpyiMKbMEHq6R530Q4lh0OxCs
hXRkeuHEspTW1T2GCdoQ2f/D2Xk1yW2ca/gXoQo53GIilstlEuMNShIp5NDIwK8/T69vuBicQS3L
suyyXOxBxy+8gWvmGsezE8Stqx8NrFYQKazK98IcXinUI1eSYhTpu6yuaTfyrpSh664GwXF1hqV/
Ew6xd2qWQnliBqbDZFkl7lPtH1zsCNcD1QA7TN3m+W397a7V6S1GrsKgRpeHflbW+nEcFQulFyvZ
KY5uzCegRkkGJ1uk5bfeqfEydJmIWbWk9g6obiTHASmDS+y2GYTNqjveX7+NDfliPPnPf/u0HBAA
AJHUuUZ2khzoWelPTtVOZAgi3XkzNodC2gleNMhNQsiXQ9WTk/e4ZdnXokYsLMKw6t1I8flzZYc7
H7U1iTz2kJYopcuS78uRPMMAD+qOUTBWCbJiCTCXpnW7N8sIzyCl+Hi5P4kbCaBktuGZTIWHYVdf
NiSFYiwQigOjcZw8gExTfk5LTasOWWWMP1x78vITCa0b+Yj062+6bEiD+z9h47RLDgYbgseFu2X1
IHfxpPL+ulHQ1612smqSP96gPUWwjaCDq4s6LSos0slhtVssPU9yIYyIIKOrH406Ht7a7uK8dRrb
foxCYC1HZqiLfKfzoo/3v3BNWno++lJhXXIFpFCeXPXftiq9xqhQpjIOYqfyBJEArmloOYMdeuzb
EYMwTVQotUw12aRvDW0cPlj5gE75oBR1dYQjbF6ayTaXsz3kjaxJpU5/GRXXzY6WWzfRYaHPox8c
9JX2DAC3Jg6shyRAyn+vKxZ9Rg+utjxsDSDZxb6jK8457OP4fZ4s3YMHEs13s1Y9oZ3nnu7P29ax
4xGgXAKn41YLPHSqMHc7tPtolo5Hr1/0S1hY0zGrpnFnE26dA0prHDmdKOo2x+DQgTdfkqDs48y7
CPwalkPW1Hn3ww4N/Yc7GNr3icZk6iex6T5mQLm9Hffrrc+l1KXLfI4y77rAa+Re11DfjQNXm5KT
5zbhaYbz2c7xsnPLbMQwUD1JZYCeSBmU1alPszRSzTnBFoNeOEXyJMLkNOmVZjnEBV0Hf7C9bjwl
YuzT17+61HtIoKhuoLW8vnD0keKbMSDsYqCcCElscFNAjENFzl/xzz62VJzFzsu0MbFoDUq7EZRu
8DpYRchTnOi1l2bKFYezz7noys9qXnwuOnfYWcGteWU2CQCBU9xqAeaO1SuaXoXXPG+m2FcVGNEL
TswPYnQGIIkYA5SnyamKvZx86wvxIiYNYDlv65ezqnV9l49Ix+dd7B7BG5SqTxk5NXxnapadEHjj
SjDxigORzrPBtbCaT6dXcp4SxOKbqdaji9c5mEm78+B21ypFL+hScd3/Ak0dfSqVqJ13ttDm8BSS
oCUZEr292r0Z0pQcVze8EmopnzXQ6dUxclqAIy1hxvTYu6ZVXU03rZpALDDhv9y/ljbuiv9BqYBn
0ZFdfz5UgEqbmzQO0mJwhp+4IXbxQ8X+G45wR7EtrF0nLTEvzPrY7yOrQZTUa+s9TaGtNWf28dMB
83drpIONjZgRV+EQT230Jnf71HdzlHc6Jyp2DtCaxyMfMHpP3P8EzOzsdTpblW6eLYqjXBsUQqK3
Xg3N4wwCJS6poRlmUDlVjX1wr7ROfo5ttWi/egUQsIOqR7lzBkffwMHA7fjBmhSlfzMqyvw09agz
72zNzUmR6RlGBtZtlmIVYw1ZIlLwQht7y+/rLPqhwEsxD4iSVXuYhI1oDdwezwasISnhuIrWiizU
szDDXiguYUgolqgs33TjxQgio47+Tjg/e4IhG9ESL6LUQSL3pCa0ipaIcbpJj9QkMGetOLc1IkjL
aO+B7HX5y1dpJ4EKzWUUIsEBr4sKmbskJJEWEUvTxcVPEWVa8qa1QLP6jb5kk58YeuQ9zJ1XTpde
dRYlqPrRQlcD65U0iHQjT78KExCPPzdGM74Jy6F/isfE7g6dMdTWYV5S0LBlAjT2QU+duvmYkK3b
vxSisM4fi3oiqsHAsNrZIesWjNzLz4cGzjxa7jfHdzS1KUO1JAkULze8QLMXZ6KMAIbAF/PsRW/7
VK2bgx56kXrol5YZLiyz1c+GoeRPtZdhXHv/QtlaU2pFnGVoKKRpclP/Fh7amtKqo2EngeaEdZAI
u6alhhnP/VE2jgZxDa1IgGEwetaFCyF0d2hsNwlQMk4fVMLh91m31BcHDNv3+0NtfhDYaP6CeHIT
TS1F2iTNwhTrEYDuKdXrA016Y2faNl5b+WdzzCXwmfz55bTlqshUqpZJ0PUIZSiOhH2PDVYAVY3b
a23q3VtkdOrLn3wbkyjRn/pNJThfBuSIOg6gHmlR4cNrVtJjJdx8Zw43XjnavcQszjM5aE35Cke3
rewoT4MsikmJ+EaKlAnQnRrhzTKcLl7oJvUTVf/hs1mI9PV2ZuQ7fKAFXRGV0fVFE4mlnkwwkVw0
DWkZErYoPYj6qWzUEHnsLr7en9eNu5RPheMMSITiyPpVH+M2qqmkxkFhdel5wdTrai61Ae4/nr+q
U7qnXLMxHvVMoLVSuxnU02r3dFKor15EFBRZW5+QiLB8FKPKC9LG01UV5R+8TLZ8QCEvSZOPdVvP
McYop3URBfPQ4ObQ5fV55io/Y/68Zy25cdIZihfQRPrDu+lmc3WnYyyyKGjtxMPmxtbfCLXWgnpM
muD+qm0ORbmWrUo59CaTWKZUA0FJdjiMeEUvKfq3oYjcB6Xox9dBnuS9bdOboFcM9I6m7OrlWyqt
GIc+i4NltubyzdCGRgP0urCMYy0W/MHnOE3Db1bRLfHX+1/5LM60eg4peoMVlbkosa8MCX+7oTUr
E7pFdzqopATEBUE4xO0n16t+tnEHFhr0X3XuFxEaR5rmc37ocK6xz46dxPnBTvt+PihGbX4dWumg
Lvreeext/oeTbaXJUwRNPd4JUrcWBoY3AHIOlUsF8OUvznAWRVVt8K6jsKJDhO3ulSpQ/kDmo+w8
LFsNOmqbqLnJFj7sIPlbfpsdxcTMgKYu2EcsYZ6SRpgEwtWIUEAEGkvE8Wks2ukkwiQ5iiZWD6JL
+p2UduO6lDEqdrt0DSjvrHZHCyi9SdVG9l3r4b+qmoaHdprMY+gu5mE2k/GjaxW/QlQ6dvbGxltH
QEF9ApFfUr41tHmJLRT6Jxq+GYrC1xDo63sHgNbeHOvM4XoHwt7gnIFnuzU8xUehNyYVv13C7az0
61Yxw+OcdH181guj+e7pc/q1K5Thq9UN/B/MNC7JNQEQV2dlQdbggpKCF5/vH4yNS5SiHeKfwLtl
jrA6FzkipjGde5yu0FB5mzjR8p/tRQviUXPs1+CWv90fb2OVYa8w0RIejc3malfHoxMZtk2va2zo
u3j2f46WvIsb+62I7K+NZvxdlcBV7o8pd85q5qG1ct/Q+aDhvQ4z2hFLvyabsA+LjOp7C53+oLrQ
WqPJoUy71D/VzDZ37rqN08vRJbHg4PKx64KzbRRxR+iLVaKXfqfS1B0g0dNrbpZm59zIFVp/HSh4
+RfH90Y5xW4su4LQQmM7gdVyUDq96yHMpfXkw7cyXb+yOyQ1q1gT/0TN0oYHr2iU9/eneOtzqb1J
LgTd9ZvLqmpyZUgEBQWtVvTCdzLVfmodC7GYwe7gcPzBaLwjNBmpOd8EwlY7LYNpUiwB95eDRKmi
L40VI+NjDOJPPuy3oeTl8dvNOCTKEE3FEF6TNi0vole+G3U6nmctG//gJFLQQVpYQwP8Rna7GEkw
oMrieAkUPaj1WH1cGi4Hd666gzu1e2jEzSUj5mZvbkGBa8OgmJaL8Aqbq00AwM9qf9LbrvhlaIu+
56+0dQbJjcjYaIzc9s6SUhVq29k4NdqWJKFOSZE+gS63sqM+zzUFllTXYh+UaLLXkt76UMJwD+SJ
FG5eP/2eMdljPCscfzcdTmDp3KeyKmDzVKY4vX5jUsGjrewA8rpVOZ4Se3ZjXEtFFS1nKLAcezNS
r1oPVPD1Q7lS+AA5SkiI60sNWQ+1xl7OuWbo/L0vVC3i7M3OYVhqsee/uHXFEDjRFpTt1ptIe3S8
MltUGoPwtZ33QolQcAxN9QPGemjaat3YviXNagNsocfvI62Zvfx669WA1GAhdCylOtb95MjMlGUs
LBJD7HxQIhZh2Z8Xyia/1DwK/xMwxNpjNObGV6KFfA/Pt7WBPEoNLi8T5/JmA9HDo+3gOTgQzcW7
rrCnc+22tk9xx9qJRTaHwm3DIhgBbrduckEIiBOLhu+16ofw3KTGchRDkj2orf4HDms4IVO/ZyDW
dB1fGvpMbqUwVOu5y2NtG8OhA+R2iEU6+UPW7G3YjU3E5EkwDTiw2+ZIZKVlnyyue5XeXS3YL2v5
LEAxNlSiquj7bGW8Xk2pW/+SRFQPs94mv+4fmY1AD1ACTzK3rPQtXSWMc9RBQKwADum15RyatsuP
Q+HsYR82lhC/XvqUICzw2li32wwXBLceY7bWQ/A4j/9TKtSnS9pg0nL/g55D09XbT9iOuQH0Gh2l
zHU0VbjoDvWedx0QqRuu1phkRul39Db+EXE+el+1Og9dsO993vyKlM56XCYzedLq0Ki/LGZNi8gc
amd8Go1Rmc5jJ+b8izIOmCVk3exomEhVUYGLTVx8qmr6Ln7aNMuTPbS9cphR41seh1pTP9EA7pqT
AoervyxzOP/00npAwTtsdTyTxlnAJB3b8jDOXZwEVa5Fliw7a/MRSLAZP8xj6Dde7n3TnHGePljl
hBKGbiSmdi2TNv+kLW1k+y2W78MRwenqv9aEo+6DY6y7Q1qUunqdMW35G00/PTw2Uc9WckUbf7Qz
d5782s7MMsi7QQz0Gcw6AfPnNfVB7dMOAJJKm+ykFbW1+G7tmk+pN6fZ1wqkjnraWbDbWA02IMk2
p4ANuD7eczNAmpRnjqqWchjHtA4UI9X8orRgVuql/fpAifEk0MnALeXmjCeEoKE1Yi5tjarzofK0
4qGrAV6hp7dztrZ2PXcgtCJEflyy/JdxEv5tiUC2Owpiy8yqs9OXUYRcZASzR09SZE7uT+RGOMHL
R3xNQWaDXTALwA7kzsq1Bxh05nmM/rLmqfVRRrSPqWmaRyrH486gm9/InyplcsA2rU+2sBvRgkek
CzmMbcDihU+6V9nvsCnvTve/b+uyxBQIkiR0RRp1q4PdOpM5j21DXwLAykBHSI8oWlhNYvuNglHK
0cihlx6SXDUfdJiV0yGNHUNc7/+KrQ8GdyRbrhiG37z7GMsXsz1RLazjMfoMWrY8mAvCboWCytL9
oZ4f0fVVJuFVlB9kU3n9xBdoyhld2tGgIhCcP/VeWf2gH+rUfp0nZnzO82Wcz70elvmbJVHSx6ij
gQaxPLO/ZRA9n4q89rrAyC2k6RyE5uneWiCaMBBVzPRDEtleeUgmC8EtJe6bzyIvM7RmW3jWvtVl
SnEo6Y38DXYj/UKoWipnrNQR6fccbIygIZZv8DRJ/sArFjwLylWIIQHLXLNkJmpyimbrytVTi8+w
vb0LIg+Gn6uTsbOWG48f4H3IkVQTJRRbnqjfEpluSHUvdIBi9FmXn8K64O6t6j27g61KEqVmWo00
ZrgN1j2Kqq5NrylMljExp0eBlAtEyir0B09jitPSNP+pBzs9TXb2bRxiWKq99uv+VtooafATqCIB
2tW59VbPvNZTyCw9hWNaGclVMbN89KukXk4AhbQzauDRDmhg45hw7UGP4LE3Jfr65dS2i52NeTsr
1wx4O3LNQ36A3ZhceoW39/63ba4iMTDX3nOdbHUviGUyUqs3lKuFPM81seP5OnqNtYMU3RqFxFoC
utCAvSkKJbg1YGgSKtc2MucDMtXZSe/A8N7/ls29IkFySMVRUieAeTlvlask7jRTwFdRNwk8DK2v
5WSY7wabyrflTct/9KxV2zeR9keNzFriIwgw+8P9n7HxlHga9znrBhThRkZ08saiy5WEsn42xdcZ
j+jDAEvvRGi6UL2Z+gttw3RnHbcGlVgl4Adgy2+kzQWdqQJBOrrccWSfIlUJHwy8097mcSauQ1SK
j3oPB/f+l248KpLYCjOJ/jNHc3UFNK1I7GmqAILFSf1Fi2PjFHUCkOJiJMdJaYo3Ezbzh3ji5dTK
P2FgSLwJajIkOLdVGzWZ9TqyBOeSJufbsqvLo+bVv0KXSiNp/7QzxbebmLoG4A54vmh137S/Uq3T
al1vw2u8OPpfjjHjAuKV887Zv8lMJQsCKBYygLA6rTVmdtZFJzq6Glevbt0PzdDU73pPb4993jtP
ojAcSHg1oETwS69ONBgaUglZKfVFiVd6eXyK3gtT+Lf9dRriXvUXOxY/2nBZZh9143DP4P72tHIV
UNLAchKiPMWNFdk2ml1zwSJ7vKZTH+EdaOWi8Jn4qnuK3cFUjrAiHfewlDXSFoLEQ/dzfSyJqS0L
G5r7W3lj2kmQUf6Qp4dASW71316zNO3Q70vLgW8vvcXPAO4Xp4jZ+JqK3v3mqqI3z1FrONAyY4tk
4tXDS6FEHhjCI17T1TXcL7ExjHT4r4QtxqHqKCz53WK3fpklw2Nbguqs89x50Pvi6+tHRkxPZpa8
5TfNCq93K4oszcgDEDaHzK3zN2qJeaxvFuV40ZbIfdM0oj8CrQ6D+0OvNWCwD+c4SUoje42QcK3f
FbptOKABzQ5YnOEhazoTWZcy1I/6EC+XSWuVxzrtje/e3OOoJJL2nKpG6AsbjRx6mI3f1lb8bx+W
3s7FdnOb8sPkc8jfQA6htvRyN1QGtuZxqg/XflTsL25pe35ZL84FDgJWdF5sfEaXYPx8fzpuwgyK
bwh6UFBgRCpwqz0gFAq5oPH765j2znBSQi8N0FdM/5pMdIROjV60e+TjmytN1vswppAdG5XXar3r
x4wDGNXD1SvJey09mU8qZfDT/Q/bHAXsEMIIPBY3ULHWQaGvclvOFhn5P4YXl0+dvuz5Fm6NQo7G
KwReQPZIXq6ZMLF8QRpquDaja11avA3ONCD3OgVbo9Cwd1RQsviyrGFv7YxuU5HOZAE12ltIO9mH
2W2cnevgFpHEwgDLAVnHW0Asv4pkakGlwg6L4WqOjnvp9SpqjmVoa+9zw+G/OulInYECiPW0JFX1
XuDx6h6JSQ2YwXlnjsf7K3izNWFvgCMxsVUA40IE93JuK6eLa0cTyzVW+kz3jZKqi98hDxP7tleh
dDwRd/28P+bNTMsxKa8hZQLN86bJ1tVVPLQAwK4K4en73uzap6IOx529ufllkGVhwvCu8yC9/DK3
Siz84s2FECZaDpXp9dcUA4SPtG/1C74hXrITpN48NPTDOWr01QjSiJpWpzyaOvDxmjUj8m6mJw84
26ODrPunCa1qf9Ii54ImuLhGXRK9toMoR6aXwL94Y6glv/xUO6EZBAoEIShF1GezMFBtmOkl2B6y
KTtfKf+sF8m3HIv3jNVDlhuezMuxXAOuZlcryxVos3lqQm9+7Bo7/jQ2mPDsjHUbSDCYZnFn8nST
81qr23qiQ+h0tr5cx1wRX41Rj98Qj7rJuRibwfMHs000v2ut7t8x8swnd/Cmd2lKRXAnhrjdsUQx
6BbAT5NP2/oGUpQ07lpzMK6lkqH+FgNrMPt2jw90O7VyFPmdlOFuVbFlGQcgljCuXRqLgz7n42E0
pvpT0lOSvH8Ebw8HXXyE+oFVg6e7ie9TU8/DLFGN6wyf1HfDTD3NS+ueuqJIjiMQxZ1Y5ObZpV6D
MB1/ozkCzUN/uWt4FAZ8WGOTLCkfLoiHiR9VlS7HIqqliCmCdcIH36fuZKdbMyqLp4hOsXok3S+H
reBNOpDnzSvotvgIfGk45BodxEox9rRSt2aUBFX2mJlWcCkvhyqjORVqmZpXkWciiLs++xwJe3lc
Un3+5c3UsXYOh3zBXx5EADi8JBwRjuONsSJyr1pSx1DiRj1p/s6TzBEPMGBBaRt1Uem8+a1iXfKm
cA6YWClBaerVv/d30cb0yiYXTwd3LM//6njiod3mdVI6VyzCEXTynPpgZqF2ct10T8Bn4wSyhYBB
88kb3a4ZW4NSj+AKL5URX2AK2ceFuTnd/6CNRYQvIC1QUNq6ZQbBi7OKAcYyV7hw6FdY6AvUVn+E
TVdfxnxS9t6M1WfRnpJGrQ5Gt6i1M5OrXePQGi0pu+cB6ab7aIVYYXZmvBf0bowCL1TKohGFSmjb
y72ZN73h4VafQ2LIyidkg5vjgjPix/uTtzrj8lvQBeU9pwq9IS3qmEJ6v855YGpl76PaqZ1g+v/j
DNpS++aMIIcf0R5+3TF4HhWUAJEuhTWaW6tnvu86Deh5kwcjrod/pVT2H4bQSFN/LNPK86tMSG5l
nwClRYfEeJ+5NBn+5DdAFWVvSmD3Go+Gv+g8meaUB8Osuh9xH5jeTaHj+CIK04OdLM1bRfGEj8NB
8S03m/rz6ycezBI9DjIMgvDVk1zn9MOGqqkCem/aoZlH43vo2MLv6qE76IpevoUxw6336lHx/KTJ
DyqEVG4NZF/GZmq9WVTBAgPnQ4Qr0kXYU/ulVSf3bVpnvxIa09/uj7mxkdlftDEdKv+3Ka1WlXm3
NEMZeJUw3qH8i4+DoubX+6Osbla5pejJ8gBL+2lgyKvyBfI1oIZwVgmkM90PF2fc7DSKMauvJYgz
DE+waqn8IcUDwc+QSG9OdRs2yU6xcXW5Pv8KfgH4RoMU/kYVa+xcr9cs7GHLMGy/hebw71zOlo+t
p/7X/e/dmtVnJBZkAS7y9SsZa/WClVpRBSIMu7OH2tx5Mabscn+Uze/hjnt+Kqi3rS6huE2Qu2qW
MmhT4nH6Mo2PR6RD+Ka8EgPyPHXoVEpxSyw3UNV/ed+1llWlZSyKwHEm/cto5NDkeoWz+9ZWJqsN
Er0a7CBK47Q+Up2xitcfDfJV0jva7PiJru8kxDOAFyZdHSx9phzbfpiD3K3701iZxbEvdCKeqTN2
Yp2NVaRr62A5ZIF+AQv+8qNH1HTLMh0qlJ1V42yEfeV707jnML6xilAFKAzL5iagotV1a9SDQgIU
lkGs5aafJXV9qQ0daS5FGU73N8w6VZbLyFhSAZdMQy7nyy9CAJFIS+G044bWTBejCUXrJ8Io3uej
ZtrnGjTuY2Q3w3wcEAnJUDenUXBqZkeMh1T1yvx4/xdtTTGCJdKRlhoBQt0vf9BUxFG/aDMfj6Dp
v0IfOxjCaM3t1Ag2h6HjD+yEagT14pfD9FObCeKdKshE23yIxswJwsFVdj5mla4+zy5/PDAtWRy+
YSCLJNebyRNlYA1eZvglFR77aBR9qp27KB4fzDmeFD8dlPSCq2Oh7azuxkd6JukARUJ4GWzYlx/p
jQrMvXZpgknYxl+KVY0PmtfrO1O5tYdwQiQgl4x8akerYSi/juQlRRNEiql+9pQmfFc3qnNRGizE
68yk0tPFCvqGS3fOO8076Nkk/rKUIttJITcODo0rWKQ0cjTSkdWdlEx9o3dx1AS0xsunwbbKr+TO
Amm5aNi5abemlka8lKiF0HdTDkhrzNO11BZBT6H/NJQwithDr+xLSQQHwbhUqwGJf2vDCAc0VMiU
s0B18Kvyc3YaXzN6A2eU51M9U59s3+N5Pkav3TqMTKQjG7YwI28QxHlJKJQK2FIUcaKPRgcZFs5e
v8MdvJlFRgFRwQNChYq4crVgodd0patlKcQap/dLuGB+OYu9s367QeUwlFChBCKOfLNBsYNKiFDD
JIgGwRmfC5DZvtUUXv00ZMUYftbjblEfxlFvjfOgDgkI38IqlRNl0QW5fFQKUj24f8+tNSye11b2
iiRLkQRlHduFddnqTtymQVnPxsS7pRI+zmZU0DCa2HAntUAjtG6qxfFjN/X+NYh+Qx/SjJq+CeNE
VvdRpPfVRiNlmmyj/a7NMDbOS1jEf7VNnZWoxGTJHnz/5pAxmVDjAeZisUWIsVozsx/KeEiNLEAa
Y3qDWXmCSVUefmjywtt5bjeHIrgAYoquws39pXh0zgpvyQIoGtl1aWPdn6rMuSZL/vn+amyNxP0s
OcCg925IiFFRgeuJupSDhshxZzT4IoaTAds8V073h3r2zvitqPC88HAASeNkIYpb8+WtPDRtFnlq
mgXEmvrPyqR5AJ/H8D4r0FxmP8c28odgDX6kqLSmD9jyJC521L36HeZPkx9E05uGLwh7+rdWPVgf
uryzlJOTJ051mHS3/EcNQ1Pzh3YyvmBBEC6+nhdA8BBHnfe+ZnPinsuVQC5u735dAG+mC5kGzljl
B0yUUl+ojTgMVJt3Ir6ty4IUXtpWoVt/I5YdTWNcAuZMAzPRzOvSz8kjeJZXNkKeV4cnG/APCj4a
JaOXqwNKsfNyx0kDO/VcrN3QgqmS2T7e3wRb38LJ522m+4/C0+rJbJGsQo6mTwKrmK0jqsrGGTJW
+/oZ4wanIS4RgJLK8PJb8L3U42pmxsZMj95PbtceLbsvXn+JMwpxJChboMvrztus2GNp9BGjqHNz
gpyRnc1wNHaijI2NhlQyFTDtOZxa18QbxcP/g+pHAFt4dk5OlLXI0U2uW/p23bt7evo3kRtZmoTY
S7YfMdS63J8VMbp03ZIG9Mznaz+4Jcj6HKoSzsvL10mL21Oipsbfap7uZVZyh63uBzRzHGJTee3d
SEi1sWPLgkoaVF5jHBsjEgp0EG0xrpOrVm+1eBq/lOB//kPS1fkpVOvn/b25Nb7UsUWmHObLrQN4
aGVl2XhZMJRFNZ+J+twGSmXeu4HtZVn0NtVF86EFk9SfuLGa8mgsblbtBFjyGVnPglR01okr0e9a
P485uolGKLosiNWhuBh4UCjIPnrux05Ly08xVkj6gzDbvRLzxjYzKNWSfhBJ4iu7et0UDAeRBLWK
wB4tYz6EbiksP6H6DSARbPfrHziSSC4aWVIib19lelj8tU5slWVQiVHVfW0xm4/CFdHPyZjtvZBu
Y0ZfDKa/vA0ynGwtqwnJ2PuseIORY3S0uhYrlvSzkqrfqtCqzvd30qrUK+9SONO0WpAH5UpdH6I+
6Ubh1WYWWMjoDn6Wp+NfbYkE66GYEtWV8jLFtOPtsZbAfh6Ujqclu58UB9bwv6pF43Co4ywoXLF8
QPw6Qo9pmq8IgBnHyC7H85CL7DiltnaN2mo4pJFoTsSPzT8tvp47V/DWpPMwAtZ1ZdRkrupc7J4E
nXGXwMLCcLFVh/5h8tz6sY+w4wnJm8DQZtW8M+rG8yIvSsJqSrYbgv+qmpW2UmVB2BXLh64CFSNU
xf3n9ctLJwZelVSNsNfRO7ol04iOaRbg1KWcSyVsz9C0xaeGluzHLOn3qJVbZ5MzwrHkvHDUV8+Z
3RGet57CXKKgj/jTVJ2sqHcvYAr2FMu3hyIupw7Ko7N+n9XJnpTaLbLAbnTLt8T0T21qy2HGR2Ln
XdtcKrgAIKdoo99cAWmbKNh9JtxzfVo+qo4yPoTU1nbKrRvPmZRZJIqWVJsbtVlPbdreGUm0zLRY
hndl2EaTP3nJIk4JUuVNYCeRoR+9cBLOQ4klyH/3t8pa8EieSsQMuAlQiSG2WmcNC8YTTrsQymel
i8IdcFr1GikQsANlabLxm6ElTv61FFWZHVyK6qOfKDOS3H7nOdXnOUlRYU3rtGkPi5Wa5alc0M49
e7WHRdr9n7qxIPxSD8Q0b8AtKQTwZWnEDWenbclqsjwp3lDc2Dk6W4Owj2kL08tkmNVWHkKT6i+Q
0yBx8eEgscl8a5nrnXrIxv0rc0s2MaBeaqWrxwxZlXKQWomBNTbORy2ck3etNSV/z7WbfxbE6nsa
6lsDSgEZ6gXPHcvVe+YA81LiYoiwtqjEscMy69JN0fzWVZbvBs3v0/2leg4tV0ECkTq9UeB/MsNf
hdF1iIfBWA1x0BWi+mDYS2z68Jti60jPu/ykjeFQvXVD1YZARcfzOvbLQHnfHOcHe15062z0GYbG
pWy5/Z2mhVGAC0jj+Wh3xWD46pxF4aFLy8k89JOu4YKqGXF0sr3EyKhquwZ1GIgPil9iv6McqibK
UBWVuiTnXC2qs+ekSvMgQtfofKzRUgPnDaehaz16lXNutAlzoftTsnFxURAnoOD9I79cz0iFMyxm
synCGrM5n0Y3GyFkG8Yx7Np5Z6itxaarSvWYYy0LVC/jiZx/NFJeBTQ9eXMQlnr5F061+Q8IXSo2
wor+J7uLWibqCAjp8LCvtnMI2Nwsol65jlrvHKPKeIo0fHCJAoeHZVH29OC2zigNT2r9XF6Uo1eb
aykytR9UwP2hqrbHBC/dY10t5c7NvLVg1PgtlPiBYd/kaCrizJHwbOWq6Z0K30Vob9qiaT+ikpB9
ur83tj7o96Hkgv6G0oU1g2Sti7ZMa+TdwVSy4uJUKPT8wSjArykKAJlAWeblKLa9TPEgaQRR3jR+
Rl38Qhcv3Rll40GjaQgSCz0sSe9cXaB5Ek854vZREDoGLgmZppzgyCZnuIb6Q2E38SVyc/UY5dx5
979va9t7UksClBLg6/UJwx1Qh4zBCeunOTlguJVdqiHXfC/jc8ehsHYCBLmrV3ccpUsPsDcCCwTT
q13vgUskD3XQcTJn5YPZau4ZO8zkPEeaOCAskcMmnPeIUJuDSgV8ukL8x7pG1dFsxYTdjYNR08NT
Ni7DoW9iK0CnwzkOldVdPWqqOy/vxlFA8warbESyIO55cv/+tj+d1hahorSIgLil9lRndkey6/Rf
lMEzzvcXcXMoyCVAFnnmOeIvh8K3zx7cnPe3TBL33Nth7hdKET25Ys/OcXMkcjxwtTzAoIRfjpSW
XmEVNTJVriVEf9CS3KxpsFXF96IPxz1A5hrNJ+MsWA8EeJw93uAbUvUUxXWHt3LQdn3/aLpKdnbM
vDB8143sT+2IxNnJKhbsvs2wNX+YlSEexVIUe+3Z/+eHyOYXh4XW4uq7o1o4osqRaE40YRxjTWQX
3JD686jX1SkePKx3JzEwFVrlHpAS4lYK++Z0f5k3zqq8HXijoBSRhOkvJx+qQzlaEyLVbdajL5U6
PwsDW0/PziwKK7bzBxsYX0lqlNQs6Kyukr28Gk0dMy0URGV971hNfQJnq4v/6QCN7qn1bdzm7Cb6
XFSRKVivu25TtWB9UdXKNSnG8QBdqXmYM1UN7s/g1vaV4EUpWYnM9/oRnAth91YOI3Kqk3Y4Yjdt
XecMros/dInx/f5gm8tFHoQoiVSAWtMv41G1q0qHhhUPg7AOZVexcqFGFySttOO4kBfsrNjWiOCy
USGi0GXeuAvVpjPxtkDsBZ6NeLhrFj0whjQKn3LFnrujlReOunOhby0chRFa+BIUCtvu5aYUtUKi
lvdRkCZYrJqF6YGcxs74/lxu3eCEZcQVVB5u69ghhAtae4TiTan0ADFsIxGXBhbPGent7k1HFyL3
FyO2LvfH3dgwstWM6CA0KBggq6jQ+z/KzmQ5TqRdw1dEBPOwBUqlebAtWdaGsC2LBDKZIUmu/jz1
r07Lilb0xot2h6miMr/xHTTDJdHaHMugdi6F6KpD4+noZIb82aD0vbnJKdiFJ+DCaRUF1fO9hS1S
yLtJ6rW6WEWp7KOrinnIMdgu9mzR7mg9FToYwjNPuao6b0Ns2rOinUDGuHsBNMau7firjbumfVY2
Hs6Xi1ofpZrqEE/YIrA/KRw+ejP//9O+i4ijZWo5TwrBBYAjuW9WFL307KYRPex///FPpi9EIdI3
ae7do+RUs79jR838Z1+/2dveZV3L6tizpuGuW/Bwn+Z5+eSXP/2y7wqVE3OEChJs9Ynh8c9zjR7t
OHQjNUPUJvXDrB2ThpYjsqXx3CwOpZUjDOD/4Oex83VJ1MO/H7wPrjKonBNbnVnjKQ3+8/FrJ8JZ
16W4CN3Wa/NylCxO42BW7rHccCtIjR0tn/VAH5ShtAeAoCh06Ure9/EKlSaAmEjMJ5ZbXTlLN50F
WjfpbkmHQ8SI1cEXDaig+I98hP+dfYozqiR2LgzJ333drezrxgWDeWH1RXjXRXbPwk84mVuP0Sc/
7EdvFiYCcjsnMN5fhpWRCcHqqdMupC5OJf3gOUcVNu4x7Jlclvawf3JTPnqrmErQFZ344n8J0daL
qj0QgvWFKNfyu56aHsDVUB/GwDHRZTUtSZcSMpMzundLffLw/w3d351jLBwptOn5ALu+H1UF2JGy
1R54s4uoF9h0lj/ksl1tcemhBDEeyhoT8Uivpci9mZaXLYiw3XT04vbOEpN+LEcLWGxTulN7Bw9v
DLK+dIrLyFvm5qEoqvkhGePxBqFSTCL7Pu73szEOuvaTG/FBooGDB7eDCIm33PvDuY1i8OuB6cjQ
19sdzotOmS748pz9+8X76DEJOxP6ExZGf02Z4II0yLJJcdGulrmOF5RmWj/6TBnxg+iJniY6AhxB
BGbf15PhFOxLqEN10Qf+uude2SeIBVs9CDmfsfDLv38n94MjiCe6A8CH5SkIqndpbMX5pm9Oy5LC
m+LyrJj6bU1BaLlfK+XrJQtF35Ypx3R2j8Y1fZ0iWphAO502I1+UG9T7Gd+jkrmpzfLqIYS1Z/7m
jvI86iL+gU1ZyHIvSVxMx24vNwyBF1vf+bYo9dc5DMsm81tMDrJlKErrEpnPgYy1LvLKL5f2AW+5
ffjkh/zgFUNvQlkE6B1DlvfnBXUItUSLp6iWW7VnxbDqo1f6or9Yav78JEe956+eIhjGkYB/YPxA
0nv/uF2284rlGa+4Wp04Q/xHOtmi7FGlbSDLJRPurF5mHOX6axs+rX3sS6vWaVhGDJjAleJkba2j
szCf9xCr07vqh/zfz8FHrwTFX3D91PSoA7yLsq3tqH1bwdu3dczvb/fLmbWZKQ2k/I8CgP97HTDp
gH2e/DT/2m7MficENhfyAvVI5wyFqPl3oYo2W9y9ffvv3wpJXbgep+0q+6F/psrytN3u0cW4sOcu
PjONF+Yz4g9Z2LTf/v1JH10j8hMAOcaz6Ix6/3ySLpql2SclL5jGvEhVxYcESb7URkniwU/0muFv
0eTa6etPWokPgtL/LFFOtpqA4N4XI8UclLYKeJtdN/cHz5joxgD++u/725NUBlMZ1I+QUngXJeTk
y3YaJ44HHlbne2P1B7FhgmQtzmdy16eS7V1W4lHMI8lMQJTel3TVbBfKsWu+UFyKS6F0m40hHVm1
GIcEZIlM9nb3+O8/3wfHPwEBwQkBjvA33rmYT64QK9SZyowTYKipuKodXKy6qPoERPLBQUH5DnbF
qcb4W3xkrtxkJBo3F3qz1v0icdEwvRQE0z4bvA12x15323a7AjUNv5Zl7BafhaMPqpzTNoagTIL5
G/Ywm1HZZWdD4LH96ndhMbPHYFfU35xQyiGdolB9Q8GISS16aHX4xTI9RJuRijdMl8Cv7twZY+Pj
Ck39CowXbpu9Lks/lcWqPtOj+uAw0PSwmCQjoqfxfqhURf661A3btJ6S7KjcLUw7u9nPu8DbM6mo
74tqWz9hwH74EwHSpJtkvsSW4Z93Oe47bRfR2lwskfR+OEknH03XavpyXxzraW6uFe+X9GYHF/9+
DD8aJlFhcItJx3TM7x/N9Mi0OOQ1F25kBN7GCn5qClNlrzOJPvWQk2mkRGWh69vs5KPu4f0Ve/BW
18H68u8f5qM7AQXgBB2nOGRR+c/XMLcevXMUSCT5wiFO6e/d56r0h5OfhT1vh39/2gdxDJYMJBlm
safy5/Rp/t9MlC5bia4nAQH9i6A5TKjTIbqV//tTPvpO1LtMI070tb/EWUrqFQaHC0+RTvQAiNZL
hW3aQ0le/OQLfXTNKEYZaPtQ2P6qFrFkawZrDmGwBUVznJSKqszbRPR9a7Tw2Bcs7eN//XKwcMER
gaeimKOy+ecrRCkVJnNSqwtXomidxj6Wb+jR9XOQdjv+2P/+tA+GElTCbD8ZLIeEs/fElNZnDGgV
xJF4jZFaXroagd1WBc0TTst0Mr6a4iGbIQj2D0mnRZkWRQJ83IyBZY4hidgwHy7X4tDqsBaHcPB1
exhady5QefEG/z//IMi4oldzqjogt72fGLsTYg8t2ocXAeijQ5VswWXQ9HjFxm5zNyfz/snzAl73
PxMZwHK2k2B0oA795XAAnq5n7tLVFwV6qhllx5jVMVr3rbdG55/8Fqf8+/5ZVB8MSBlGQfN4l5+R
U8JEypnlBUHFTLlYVlSqw5NWbwq13v7W0bb/KOQ0dMc9GqslM9A1thSOal3ClR76Jh1mJcIrUOnb
pdzK5BUQ07igjrnZ8BhKrcscqmuo87XWZONPPv9pPv3u87MQ+Z/oIDBRlqn/PLrRjjBoNACgqiJn
vC8Yt/3SBXUdVE93D7OxCPw/NI4JLCiVEIGayK+/qqZR5jpsJcKxAj5N9UnR8/cNRruD8w0whsHb
XwLOvM8F+61Tqna6/ptTWWHq6SQ5rGp1Hvtl+/7vL+GDx50m9wRcaqy/hbgry9ZarpWEOUc/IpBy
vl3qHUBTEjLU8ff6M9bM38mVq0tVDCAg/gArU/uEeKsJwP5Uc/VFCzDZm20byPt+jF+iWc5Bbdaf
1D9/x3kwzahU49VCwcpO/Z+/NGyADg5bs170jT0c9niSJ/Hd6JNEerpifx8pVqY0tVQ58OfeT59D
VRX22sjkYipHT5yFsFjK29ZEwSFxjCVSpXF8zrTYoh/OrLvpIIJtinJkE1aTqthaX3GmaN0TLS18
nregvOsLKdRtMEwYTI2OWodrWCXzlOl2Mx1r5lGUQHrccjoWpkABaijnbb2fdCvDtNoxX862ppBY
si62GpEBj5Kfoy2tZ38I1L0iy5aM8dziOS5LsaehpKzKgR1abztyTyZv97W7dVQ5/zRmk+o62bft
d+Csaw01IljbzGvgdWR8FSFTZMgQUgMwNj2drrBIN8aiwdkwB8JkexKZ5h75JvnNblXzHNVu9+xs
ez0ehSunJxEz1z441b7vqRy1xiJlKZrmD7oZortYmA1ZaZxIodM+wOjyqy7aGVcFuJGNf9Q6ZHWS
WIvpf5aVx4zQmCH4Ytld/KvSyRAcKupwfXSxq2qQUWjm8bqxWJVeK+hSZb4Em2yuFmUZ+wrQuOf9
WmVSWSmKM3r/TURrkCAapAtc3dnbIqsSI2+UG1pkvHHs0b5pi+GrCqyiXGGLbIn9um9D0mLbPmjv
pvY6drP4o262S2iOrFaOFxgNA0x9dWOxhBk4rHaj3vWCVzYLbXhFA2+OjdmHKVtOBiLnGxOn9VzG
q3wVhbs8szCmUlHAGR4XG13i803yP6SgLHWb17NxtxTZuQg3FTD3PQZhQg8ZAKLyLW57z8/gO9Z7
urRKvnSm1JC7ValZWgxx/AW1V0eCCFPi+xAU/QDFbJQ/ZmQuZebGEzW5IdklYNwA7h1wZFBDCprH
2VO1S6A6cmwTMFcw5l+LEk2qzHEAewDHL02Zg1NLZM64d3vCHN25pYyZfwAimtuD6KdmPKyy1GM6
YgC2pCEa6DKLE/RPszHYpzfueJCjwNY8mClpq7Qyc3httUsM1C5i8ag6p3EyOpEmq4s+XLI1EdWD
NY1ooQaIzC4pNP/lqqlj2eFA2I1P5dDIqzrw2qPVqv6X8UKVHN3GOH0+YSYgswRl1odq7sI6tVp3
3TKOf1PjHefbXjruQfTHWb3iecc+7LKrt2o7wKrBMKm1pSfz2SbPXIthcCGXNL1/KZhXd6nd6+lq
qZBrSpuoLB6c3a6eE1KoRGu6Kr92TVF/s4NhfxFWPe1ZUAnHZLVblL+xhxFWWrmrrLIGlmWZWngz
mbxoojY+7515e/LcwbtPeuktadWVzdPW7MFjUvqLzvbBhLeLAlmaiyrWvzvfMm66rB3zyzGOOwGD
a/Gg/k99japxhKF7LrrVLGnS7avFf1+SQx0vY4H8flffoVpZOnyzKhrqfJm6YMg9M1XmN7Q9rvKU
VIHIO/Z/8tyaB/9asTK72wuR5AqGOkomOPGZFNihv2cIt65d3rHcU6lC0CxTctJfLC8cp9zM2r3z
S0/yR9COuer3WGXbrgORqWRpn6tmlG94iXrQhtve4dc1ZTRzClsM0g1W31lgquW7KOVUZsNWqj3F
FIILso7bjFxu0A6/mgAnoLQgmKl8wrazOJtFGD6Fdq3fpjCWT167NNthDtc5yJIpFPcBolvlETw5
RCDTDkuZCzkGCxAtBoE5BX/iUOWUxZTq0nKP/tSo8szrWCKlazmNN1vj2g2RTunHwnUZfrU+dXPa
RbX3u7KrUhzMOJjprGlMzGiH7csPb29rkceMyvCwRBnrcbJEsWSqCoPvzPfG+VBb5dil8DL3N4s9
74nGtsV7ujuW+Y4bcTtmSWmp89Gnqc700DiITSBW2eQhZyZJHatv7+G41c8ALMCArdO8bmmS2PNL
WRYDjjJtZ/9ERH/+LsFaIGEwuc2LDEw4HEq0zsI00TNieFHFs7K6qk4cC9hmQVoXVf+mKyBE+RiE
tTqs6xZF2RDb8s6FDvDgwErYsnkTYsaJSnhPMLmZQdrVEvePxWyHM4i0tf25nwAmXEfHGg972eIn
50bYr/mOmu0c+6t5zOJIbE89LB1KU3w8AyxwWnx7GwQH0UNB2t1J99FFTZChLcKnYbvv0SG2dAQG
J7KAL4BTRVnS93tz0dlFUBynrj8x/iK/4qW4GxP/LGga18qQxnPUodaW+8R4oBtQwNQA9Jau814n
lSQ3sI+gG0YGjks6qG5pMfyT5sHb1v46aMQUpX45Am4iRTZ3xh3No981+2MnB85qidPGW1xQxx26
nXKa2NG4l1vdIIQpxzIezvwNL6806ZfZAKtEIzG1auXLa29Y/YuqXMTPsiMsYBknRJOZeh0eJ98T
zVm9QnJZGfN3l0jx7APrH3+62PrJ+YkjW41nQM+/sCCBXRHmF7s8tGOk3/p199AZhtjDNFlNhEF7
6pIbSA5FmZvFREfHbach84ogbDOEEOc/QVvIIN17W4iz2syR4paVyRsk7hFfTaKJle4d2TLDQnwX
OFxW+COyg1ZvSxWuO7WF6JhFd9I3qQOsYM6ccixl6ug2uROlQDTFNsGWGYnjT+p7Q/28ykX86XpX
r3kRqdgw1bbCh9KzO+5/YPktGycZUGAg9QhAicTaDPzOqb+0090eu8uUGUrmL4UFHe5sIvZfLOFW
JPmmCorjnkzkMis0SwycukIOFKoeWTcMi/G763fuDginbL6NZseVvu0AwKZY7MR3PXoDax5tBWey
c+dtOm9gq/3xWqu9b6wWl5FA+UpnZRz3TabrZN1y05yiFlsM87CVXRWe125d3SBVhdbehIcZeI5g
XO8bZPXN0XSQ/M+IEvZ9jE32RlHgmEO3qD65pYWvH9D8p/cd/SFSeRsYoG7GOsElyDeGiLyXsj/Y
FWp9aV/apB1srESEII60q2vLKvsuncdO9pmGbEF+XLeeK0q0/9Puc32/T4bu3/EFRppYNezu+T63
22viLOVxCtsg4b7M27cuNN2VMN78zbYVaRAdcvYP7TANRdq5RNgMkX2F+Kpvk/ytpkEmJY7AHYSj
Dn/IuOaG2fvoXRa1ime+AaPPtBgJypkjdY+pmCXWLi3dLryhl6u2NELVs8/92lvsw950rpttYiAu
jt4WBDkgHWBEEnUGlyuSxHeAgLAriApRNKmlTdFy/IR1PSFKodJ+mFb+slqTu06ytyPPRFitFjrR
+rjO7AzZn0kKrxop9T+9GywVzHyKWOCUCvdGObmclcIszSumoFuBfqxwvirVl49WsCTP0WST5EtJ
TF9qvG+OWohiPBuxDkSaKHSdkQl1b3VYe2yhxYFvLVYoYds9r4m99kzumuUcM0zRnsut8r6pcZEe
/YdTeWk/umAak2V02jN7sHwA3QEYjZytxkyu0G1x58cnn1nhsykGixSg/0eHJXEwNK7QZ4JVzYwG
mYWg8ga9bEkRCG1+LW67j+etL6wvStmIFE0A1R+dE0AkC0YE1NI6BD6ego5wz1tlbezvkMXEj2nT
y9ek6gc7a/A5f5lsp7wWGGwYXO09OZzTJzt1BqWCTGLR7DSUh8q/Hf2iZTcYC+dSG8vRRwXsbkpl
rJdvyKQEfGo7kLgfmdB+afq6vtRhoZusjVBwzOah374PgPbmVDhTqHFH9bYtE8u4zikyMEWPDbNu
xMFZKMSzpKWzyTmqTpuxShp/i8ZfUStKqqhOyTKWfeNYAEGuaA4imbrIptFKra76MlRVN6VI/7i/
oZ0HlCBJi4JvNPTqoOuWQ+bjXqFTBD+G+xJIY5eiPFD88hZnftp7NW75RvHR8p5OncCoNjXmq2lm
Bufx1oxpwdIS9M0wVF+nek/uICyQ//fQjPpsokzy03pIyt/z4BU/WXs6KgviwV6zsPB7Hou26m3H
Hul19AMqbGGHXxSCgWPaWmNzW/Y2C1jTBttPXFaQy04ceNCZ3/WTzg2V1y883sfvJ4Ux60xTjzxb
u7O8odqnGjikS3wK0srMaUP18lPJla/nTmZlugwP4LZgH6PPXEtWv2nRtjfZSzGxEJAcUV/1Y0M3
sQ46rYVPEC62gA+stYNoi6THUBMjpsKbb0A0BH7WtL38jaPO+NsvE7KG9BF4Swcx7VU+15b/7C/0
Zpm/RfqZhpZARsACJxkTnq+bUvlVZpxqFTllXn96PwpJkXmX5iXYwqFP8TShtwzc3XuBKErlY1Xr
vOVNkMgR/tLaPVdFpV+DRQHlqBWtUwo4xbqjYg9oX5dBFsd1UI5Ol2Xe+JllMFQH3LcnyAvgLGey
4mZ+qAoRunSORtvKSPD1ZYFDBNFmbMwvS5fVVeduU/3QOkCBOkuFTwKieHPWa5NARuj6xLtCFbrq
83hS5TEuxrnJqTt7ACyOWfujWpFnSLfReCV1dtG1wE7chc5Z+S7XWm0ys4vwNDBWJWkcu4rxD06i
cZNqs1f0gMz+5OGUtF92y9/mNAQa1OTE6OJ2G7zqLQxnv86DyZJfVteu2vx0qK86DCYo3IfQHjJ4
BS4693XEoG2aQc9pqsevsQmXMZu03uwMSIhF+rOa5bUpdjhpibXjWE6Tu523dTI4KaXV+FjGJt6y
qEaBIrXG0fopSRq/ii3sXhqv3JNUy2Qh9gddQEccUnU5/ubEhL/eSrJa9tN3I6MAp3BrG6Mz8r75
Wttd9ROYzPCA/pJ6GcPdiY7b6gxzlqCQXaZTaHoyhmqXLhO7igj/CjhwquhwaI4b4f9clnG+9Sqe
m1bYJLxufaMkXfeuC3QEao9UQ64OMnvY9L3k777IykqsY6gc86NQKvlSrHOd5IUF8IqbMIxkZp8B
fvo/ilAqgDVcrHWxi8ySiwccLN4DN9e6rR4bat9jouLkRe+hTxxP2jog3qHdnfZ9kfxB82doUorB
cTwkY+HLM3QR4jrzYkFANYVW36kanWuNqPSS+n3gYFEdOdN01tlD/HMravPia3e+DJyTRh1+luaV
cM1ZieeAByZqaYmSIAbL1GEE8DqbIL5bon3YMy+sq1/UR4mfmthqLyFlzBFTigXEAfOAobgQ/c4c
aRrsXR/rRNeM7O2a7BHuY5TQ0HrqWNOZb+cjxksWpPjAcg5iktMNuBVjsmqOq47ENDCCaq2SX78e
llGmk9tK0plndHxl9dp+XMS43EH5phjafSWuKZpp14yQZQtKYlpx6V1dBnbVbnnUhSD9ZCp6RMkP
KnDLBxszhfPWdbsvep8mROETvDjSwom3LteFiPp0j1fdIhARx1UmhOF2LFAqGJetrjnEvpC/9tVJ
XmxrHmvMyBKHheywJ0u6xsYt0z5mSJ4tS+998+y1e6nnZMP5cYy1Zvg89fYFfeOiqVj1WGVYftlO
Jhgsl2kQI7ta+j39RrgO4tbGPn446S8L6wxiItsOeJDBl1qETptLFzNgjtWAzZTvhAie1NHWvYZy
xbusXKOdXJ/E01NTb8UXvXlFkbNkcP9MfJvbJnHhE0aOjB+2at74jKo+sZHd6KUAkqXSpqYpS6eC
oXbqj0n5c0bOscxUN/RkmFLEw6Gna//jejoWOdrKHWllXr09DXoPWmgHsPi28BQ5dWBAM505J4bd
5bwP650layXAA87JfR+OCwHasncGG9HozbnFtLU97EFncRjYeDuprXb3slu60OcDF+EzWi6w2WK5
qgfLd8QNnglbyERv675HZpn8zA6r7Zuu3ZL3VZrw0ho7K7oEfhw7LJaWckPktozCS8ydt7cebTa0
8MHPvfW+YSxT+jYavwo4CvXKLJfXdo0b2rdCTTdUZmY5qhPVL00qZjzZ1vbb3UgZ+9Im4YJODcv4
xwQPLUFDPtUdepBL/IKZl/y2IjhPqtiQSQUHGdOLNXu33idJVws67c51Dr7aVQilKrK/shC0xot2
prdOk8INb2VQeJcRF9dN47VcXrYyUL+o4Nw3Txl2AQJzVRy7eg8hn76IGkHFtjvjsWgr+woOaT8C
rC66LY912f+svMXErNCSckLEIQmnw7yX49PKrM2leC+b/kAtwGgxWvZqSoUSw5u0B3tiB1So3+tY
Ej4lM9s413FncfP2Td1PjSPeQOjQY7vDsn7bnWm7M77QPzgf3pcQZ65fgilnk24T6FCkMYvhRaEX
cVOWXeke92Ytfxoqxjgba8MeMIloxtK9cbvvpV7bH3vj2M9r6/RfR7SCni01jeFRgx+8g68f/ayq
suiRRTRNnQ9M4Np8t5ztCC4NVCFFpvtnBwX+Y0LE6Fm2m9oypI5oXKlU3VdlmPPnKEmFnLmFS7LE
XoNwnu0030K/QD6vcQtAJT75304TpJmT1CiZjFlgb9t2TEYmLJQt3fzE4tp9qKOk+7oEortyhipq
zmdl2yJv0AbxM00y2dJZeDbWEC7mcanRfvmtsAZTsodz6+86ERZhc9O2d+i6MfjTWpFhnMrK53mv
FhQ3hax6n9F2Y/cHdj76sg/1FoF6iOYnp3TFQFArvejYIiEdp5xLIM98O6QGzGJfE4gIb1XRFWxe
e2d9A0pIVLGNwFSP5VJnnfG+Tts+jvk300cb/cJMl3Ph9ZsOUtOxR0z7pNnilNJjfRlgDbQptJeY
WVxNLZtKtgJtOvSVj9vDTIRJFQDsipXJwsHySlf+mRgwMM92bMCY4+S1Zz7YQifzZ5yocyNG6LjQ
RAiNgyVpifceVZU0YFBo8o7paQmURMr7pRnw8RVahR05t0uSrKyH8VK7yLvxEeu1zhWuzjf4gSRh
hoON/VRsY/g2sb742pYrNcbccD4XkL4jc8Kg8wlPk5VgYibb7+6sEcjdqqh6XBdv9R5xt/C/DEDJ
+vYs7ll6f2dnPf1ZBtcixk/xgl3kcSLXBUdE0vubxk0W+plBjddOBZ7jHAG+VR3M2hUvC7Hjgspw
U2d1D4Yik+HcvfpVUe+HrpDxiH5ryOgZ/6+E1rlbl8dh0oIpKzFbHNdoXm6SeYYLjjX2+iYGferY
aBAfAtP096Zyohalg9HTFP+1utG9494362ZXhwGCVpXG3WTeahV6V52IzLegd5rvilMaoHQ86Huz
eePPrh7Cp5ZFOxO0KqTdbL16eZTArbvrCDORkY5IatrKwaV4XpVTMxJa14BegkBaDbc909XROZdd
7K0NQ5jABB6jfdt0M1btuB6pkGHBOJUHtgJtRJVTGyp3G2BwcxCjU9BzOV512WOKxn9u8ZZKrXhz
7Hwkvj7WVuPdx0xOKTeA4vzRqIF+X5rJeh75LE7a2klh2AtNDvREuvXXaPZ81iu0yF4G4qC+nJlp
9bmY+tMckChzi7Cs7GBhuXo41AUfh63GFl5CjWj9M1tAEHqVDmxlXNDHZUZ1rlipZBIKShS56OgJ
DsDQZjTcirAqboPNt7dsNSr52uphG85dpHrNcVWovJ6GC3Z/7mqauEPgqm09SK8tv7cWOFnGFyMj
HbzlRJjZyL7WuTBin6/ssKyLw+btUZK3bRjPaTX1kc47oBgxZcncfoGxYWoW82YAih1pXkSTjPor
g4huyupE2vGrsGXAVjAWo305Lc4epBHZU2RT71GezXEhGy4TZfqRxdB+7k4LjcMQ9oPKB6UGw/wU
6sbBc1qbBrAqbdS4EgPA4wwPzc25xyJkBbpJjvvumiJm+N8GJ1XH3veUfcD5Yntao2VOcu1FMwzm
kFVWij2J3u/4+QY3m0M2bvm8xv0VSVs9r6P2zpNaDr8bMpg4X0HmNmexNqo+C4chuVPrpJqcy8II
oXajQdBmhE1y6BzYomm1BBSIFQP2/uyUHp2LUldddFPTKPwupI+j17B6P7pZmC6vpdO26YY6S5cl
Eq4KqnO78xa0PpVNyjhsDo9O1LvzvQmqZX9m6LFNNzsj8PDgU8aItJC6/AOLrzRHh9WdulL4wNAS
LCJSTx0apO6ZMyCFkTMU9IcLoMV1ebZGo+hufdMXW1rqPWovNOP0kU7Uxz6Ze0ERzDS6MpfK8yfn
mbBFR5P0sBCqtNLjEqayIgffbrasgnsrQfjES63EbPMB8qj8RlVVhBcuY/zyLhxWGrsmDoybK7vb
X7uKUeDP5UTePM4ctJkrb7O4E5XtHDxCXn2oSvh+2TrjI03UbZVzNsTlQm/K+WGV6mhE3Cqkg2f+
z67wL1GjCuer5FR0P2KmEG+/a2ktEzeY4JM2tI+8r6matlu0VxdCW2fXI1q90vNuom0Lq0u6XdVk
0CNqKjGtBcqhBRk//N2FQZ8cGeWrMpPxxH5EBGWyHthNJE/CJBZYwGF3f3vGn7Yvsgin5dDppknY
qrbzdKP9Fd0CkfiDfZTCdZ0bBGYt52jVFUs9C4uJ7ow4N7xtnjXamOUWyDbM7ELP5O7o176smYM0
hdk0xUvivK384+s1I7ihOfMYYs6P6Iy1Mm3wo92uRVCvXtZDTqC4RYHHy/jSw/qMPM9y7WAtN76S
SGKdsWlqnXurGGIvE3GfWPc+BVuPOMO+rLdJoWNWktx3/eB0y6hvmE1H/rODAEh0mHBiZ7PSGVdf
1ibW8w1n3pkzusoeXc6ZC5D7Haz4dF2nwP7tsNce87hiFH/haSn7C8a4/8fRmSw5iixR9IswA4Jx
K0BSKuehctpgNXRCMAUQjPH17+htelPWVUolRLhfP/c6aQLw9lwaE/4DzTnF5XAe/akvUz+Qqz65
M/jQAafK7r41yEH60NarjZhjI50nw6627r4LNWd/Q9+q03XsANI3smraQ0Pyc3MAjLBvbWepEJmk
GPfE7b14ohUiEPUSI7T9M/3OTBkWXU8ZjWoujsWQk/xXcD4sd1088Nww0jZbOlHqqNfqapbgbpLE
4GzzNlupYq9uzcec8yrOYACCLcnVtHy7tVm8JMYIbQ48YFNwLpqwmo66NgFdQ8zS7sztlm5KRo8F
nqlmTdue5STKuWk5ecP+UUetazOc9Obgzde9E15iZqk0heQYJsLq+OCs/5p+jcOW42hhV69KFkyl
W6JZcGtS2SwLG0CnfZq2yzXHe08348kqw0Xj8mMFBv9MaY2reojXzn/hL+dCVPxw73patZOaaY6J
s2CO/4/OSbOq3i3288jL/h5I8sEPrFeO7Du73Oz12McrlYS/Ul8yobMo68qgaPtLVUzcg3VpmSCF
+DBMu6dQ9HuCbDqIC4tcvFePdhbarpoItDsgTtYdbUI+m3e12yxYY/tclDNO6Jj0qnjO86O92F7/
i8GD5hezVG1xi3DB1F/LaUJTZp4VZM1WAh7CmWlG10XjLO/I7mVxNFtOuijOiGBI+wij8KX0o2l7
6ObQuvfBKaIb5IOgP1i9LZ1bH63jF7dRvqQTugLnOxrSq8u3gBLn1R5bYkJAw6TZBUn42m17BDmn
zcvjFBZBe6gkzeOlNz4RwGxGc14QYuko3D3G26IDC0skv4nqu/QcZVK1GpknbWB6toMPypNp1YHr
fPVtS6ErmEZVh1A0XXMeldT2Y1xjmTy2SxvZ9zbxdhzYCwoBI0zGIhQ5OAGEn5GtWpFSybCryaKt
w0Q2jxonT1k1aLoOoK/1IHJo82f/GsDxUU9lWTL7XRjOZn2V0+Z6gNb+ax9Ie0nnhTzhf9WURwOz
AY7NhnIcuQYt1uY5H2x6rpM3olA+GNepZGrBuYps8td4OneFp+djDA5Yvs7jNlI9YILrjptFcHjf
LLs6r2ykfWuJn74dWfM7pq6cDENEsI5UlI7f3YWiUv0Nl1oLWLhJFBE5aeaCoxQLG7yFbD+Rt/Ig
kUOUl2yB8eef1kyBJA+gmb2bvhjJYFpwfvzre0c/rsy6PrGyb/+XSWx0/2naxRFl2HJvJApQ+RYV
cbSzvsoLh9TtKysnOogKeCPzmBkXMIE4dh1JgW9E1UCoh+xj+6+a9WYuHWfgmlmrjIA+OPGIve+Z
0qy8be4LuIVSdtLWqN3/qWZtqhMG07pNRsbWYep2YbAcB4+pPC6yzZoHdQhNVbMC2baXpb8vSBFf
SCdGkbkDcZXLMajU8M2TSkVHIMeG2YMMTzaLOwXLqLVrcOI3ixk/aBva5XH04/IO+/BYnMpxX8RR
oQYjByw1A1odG6eDp+lEnvZuXbN3eZ0iMJ5gRP3Tg+2FBx/7WXvYLLHeS4bz8UmunCKJo5kNJn67
ufvZHUbattnScj529dCfJqiqIhGNMOWdy3SsTfMZa/A5IgkL3Hbv6j1l0ezcJ8rdHZNOha/mhGEC
VzP3uRQMsL3r8nU/LO439gqRmN6tERJeXJcPE6wmyFA5+/xg0jFZIJ1JnPa4G7+qbiweFuzJQC+S
z+2Q/NseDQ3Te1kOwcPO5+6SOGelPOKlVB/r1ri/STuoXzy/6b+L3GlBLBbjmacrYhPdO2JBXQVS
0qTVoG73CSqUMoeVqNhvUbthfRwbNrw1NmThyWxW958jeZePzZZP3ZH1b75/4v2boswtw6U5kg0B
BjWpfe9PrhXU2ymAGdCJlkXoH7H86PxtmWmH09HzrldAN9kf/GXOeDdRkjq/WbUZ+yelLMdNVbma
8thHgY6Pe8W6kpc5X+Qvr/J4W6Ua8686ijUaxeaJbwY6kFoVwWCv044kmG3F6n+PBSaRw0ALxzSY
soS3nLPoXaOqlUlejsPPyrbTNpVMfx7Q/GrAmWAKnzD/j+ALkb9UR+bnGy+PW+b2wRZKQhSp2e6I
AywCtO/W7n6Vaot/VXvQ/8AFe829t9sSPLnF2+AuqmmTUJWoaL4te1xrA5/sdfIHVZ6Bs1jpti1o
029zeB1LUEvPz8E67H8caJuWOMmIrjSy1PCPEVwl79gFxxWfB4H2bsU+af25QkSGx7x2tXcaS46U
y96pQZ6w5LGTddBigYpx1xaTaU7rUiEabTezDKdXwnd5Ni0r6L9b3Gp/VtjqZysmqznpCmJk0IVZ
osu+UAIB0iBc+/WXKLoFgkrMcj+Xu7Wok7UM28uyrcx8kPOJfZmYwcepG+1MhwqrmRDkSsk2gL6n
gQXXWHd9BlWa15T/1X7CRIQepjArkhxKR1seWxq+/9QSbYyf9pBx8wDwMNwa151UErDh66WdJ/Mv
z5dtuAHt44ugfOgPmkUg7TGq967SBwSyvX2f1bRyW88LFxCbN5lYH/B9KLKPe1eX2YzAWt3XqpLv
5Vo3dTqo2LGzLhwi9dk0ovzEctBBr41BXEEJtrOT7LmTc5azJ3Q6287krcQItfafKV+hdCDvfQM/
tS5/9GQZohMGOU9nsCD2I4S+zz7paGX1Thq6tf9oh+W4/muGGUFlFsziktXW2IWbzioVONcYyGPp
VQTJxgTsEcUn+v59dYm1Po7ryA5RzqVaZPy3YUhCv9ZxKTs82npopxXzqTSfTlnl3Yk4X4LOYPS8
6bo6nF7bBav/VTWFHd4PQV5MmO53UWZN064bQ1sruOzW3KMMleHQMLAZr+UpCZh+4oc+dEiByxwl
tbBz8COmLd1N17D/JV26qEBEndyxTAfHDVpih/R1f2gfIQU6KrTe966lbeLr+rKtiD+aezxjjPGZ
9abbUjITAqy0IR44pVl1WGzGTc3chONZMkn/bbREKwsRiheKuKKmzJDl8LYsMl5utnJz/gt0GeTZ
iNj9XBkNUcRFWWKj6MPgOots5wwPdoB/ZCu9lOGh/zbAzgQZ/oX8P4IHAXGuiTlPJnDb6jTLPAhv
SrZOAvwKLVyuiX6g/fWNDTBE814eC2rG6OTzi/+x+b4GitsplKcGKrn5rUdi8Q8UHAygDzLs3DMz
gOKCDd6ab3CQxvUVejF9ErQbzbyL3ji8qADp/OB2EYqeriJnu+UIrdbEj/soi65GscPE+MA5+6S0
tie6ohJrX1GXzQVMud4gMH2NCz1EVjvyyHf1vQNN2vIyImlkuPPzSzfu43058es/mmC2X5mULS9x
JOLvEdxivM78SmUjRts8PFCJ9o8cY6s+TEwxy5SpjyOOdbwxyUByb8C/NlTveZDjS7h69pqyImfD
vzl3fXSYoORWKGW9uhkSe82Ez5EusDiCvLytWWAy4o1zpoKpPSLWZ9gJZd1J0c8yjQdmvoln12TT
uaVrmWcADWS2acjjIF0b279vAL7Kl13xiSs2+bZ6TkBQ5H0zbU73KMw6MtHTexmfhCXlNTZfOy82
pkuS+Czpbs9DrAqcwnY//bepqVpvNwRf9UhBsl8DDKKcarizlX1izkpJ4gXT4D4hQ6mJzbEBCM6g
o+pD6bX2DiJ3/fHNIPZSTNUFQnBONWF9OMNgLXd74zCKMzhJ/Ae0rmY5sjrA935ZqjEiheHa0IkD
KaJri7Ji1IBQKlNNWSsP9VpNFl9THz9VdGdo1UxB7TP0cvwlQL2r4zR7PDdx3Gxwi0Lsf+cl3rkO
64E5cwE2w0OVT8WP1Y/x8lIIi8EcLqNWPHlltIOMogytT0bMyzf0bD3Cr4LpHYbFBO3JmyCf2Dke
W5oI513rRG3h8mRmdvdSxubqa6IYKjCbKOuL1a2Uio3vYmGKRbusbxGmj+lvgAIMN+6tE04YZfrt
1bAlxH6aUIfgI9zZ84azXBfuqgL87dkNd89D9PDjj85p7N9DPIbvAix/vjZ5w1dbNFX86uYVpLhr
2iq+W+2+aJ42I67yVCSj4eTC2AL0CsDhpHeZ7D4biYx0N47DEN85fcgwwZuW+tXHVBo8WNPsVieq
oNzN3JqpCWuJ4sVC1LLykbY2KOR2V/mIT9k6B8vfmFt3SXTZ9xzVWtkdqzAH+vzccTRCP2FvjxUA
YnsIZD/DWnS0wU87apFKCfbq8gNFRzsdvd40ywEGdiQKk/1zCPXbNbqArmuhgOkNm1/HKYLTmzyT
T0k47grdS7mzSAq+d3Kq5mFVFBpB1Cc2B+61jMUkmKqdQTcqPsDkJecVjJNdIlgm9dBGilKmH7qE
zGM+YRT39vhjtkq45RWGnvdsjF3fTRw08C9Zrw275R0u7WwOy9C716Pi9+hpkprvCbGAl+5jt9dv
DYKsOe4sJLk+jTEKHDaMqklMoLvm6MGl7HCX9DYVsR0AUALdgHM/8D+dHlUpodp12lNt6X68XZda
vjlj3+pk0dVupfMGksv4VQAoe4jVj4Z1G9aRdc+tyLq+KPrL6gxVeetF/ULRKhaATL4aStFOrvtD
R0ICeV5Do4hS3SpV0XLqTlN+x/sF80fVfGJvDs/Eg84vgyhhhbah73+vftj8MHiM3lhFg/49uzms
vXHNvWv79WODzflp7dQ0ZhtjCXDOeXdfGmpiBtzMtl+8hUuIASZ5R5RJ6zgleePCOtuzXo5rp0V8
hybphOkclfqbt2HY0pb+nzm4s7LCQVGQfrXRsuCM2EfYt73wo59ii90iq6SutwQKTvfnuBzET2vB
smZBA0FBG8mCPXJyh6oPGD7X258Z3v9j09wR1wF2oI+eGWr70dk55xNmFu54I+Scm1MNn/4FEoXj
wd3b6M1h9+v42EPkTehVobMiskS5epyjnUNaRwuZdcsW+b9LWVfhCZ2D0ZgqtLyIcI9xMBBX35y5
1Cc407CwM5YIjm0GwAoppzFc3preMI6oCIwsL60TO89q0uqcdwp6yR1yfqhdrjmFjLK9SxS2nLJi
VPpraS3XPoZlxflO184hy4ekUaplEwy/HS6UX1sZ6DEpycIRme2XImIBPLV+hvXJ66lyOp8gqLxQ
ISaXHoysCtb279ZE88e+W8N8sUJ7vamnYvFeesfvd++Qt7P7rwhDRmle56L7rwSHfS3GRfIbCGq2
jobjK4UprzqMuP0QH83s04kh125le3SszZG4Ftb5qbSs7h8hH/TEu22P30o2lTpCZ4EoV8uCmq/Y
gu1TsHf2B9vSdPmG9Wb9RcuCjW6L9jjdDbcnoISwMdSM3MY7tfsfthuuW2qpmeOMRcEQWbaIIJ5b
ms2HCszyFzkCTNi8oRz+huBp0yGq4/42FIptwlE+I+hoU8tb5A+eIkJuN51Epet/s0C5et9lJMOD
ZkZSHsYdsgO7tTTLwWtKCXp1nRfeRayb2TIn1+AY4eQAh+Ozht5YheWiouidwK+J8Iw3z7QFowrQ
iL/hjMH5JlxWg3XaNsF4DF3Y8CS3NzGcBMVafh3lxzJZmF1kg1VSgxFar/5KXsfyMnU41dATXbdJ
rVVwzM6W8pCs+IGqu7ZligG8P4CTABHCzHcufULW6MjSWR8X2wNhSWvwx/BNEq1C3Wjf9qHXYoyq
Znc5ljKeRRasYq/PTbh5A9+Xz0nRmGbC5LOUm0zpc4isP2yUkzwONuMPdPlefRO3hc+LX4WQKePQ
K2PU2/Efuwe2OgCLN/LB2LoZMiuIwLmoSzyPL9frOKG7Ycnn44g/Rp8jC52d6a0BlB0nh2dOg7vq
lCUiKgay2aF62VKOEhYXbA7LCPF2oVnK6aGmnbsPw0kXaVhORXgXiN35IzbiihmmLqt3Qlza9pOW
8dr/rnWo3UQuYPGXKyDWp2zCQA1B5ouWNLAKjF0UGFF01s5aVfdmcNRfuuX9hVOtlifMM/Le0sHc
n9atkP4tXHj8RiKV/NtN806uGWCzBwncjWz8Up0s6fBJ7T604cIFDUjVyWwrIU0T/AU4kJjYFghN
ir7xSEgaG/wGKbigYe98c1qrZfKe8FI58pi7U3VH8rKZMk3BWz9o+oxjNwuitmJrGDkz2Xr4w94e
r7rAGi6fsZfLB49+g+65qKf/isAOP3uB0+ohitdRnc1oT89hs4n6y0aSML9MsaztOZr2YuIZxTiS
0kIuMYVCHeqbqgi5YTgCnV+bQ9Bt0ngNZx0lP4cv9+BMlCi9kyaA1um8k7XOnpViT+he0LDlj7IW
628PuUd3NzNAhBac299W21Ensg6QLfGMiQKZ+WVTU0RVW5mxTPU65YqEhEmipr0bkRi6dLAhc7Gz
i9rLaie0fIR7E/7ptpJ5nbNgDqKGGWqTbh3G0qwJJQjhQvKaOAcW0Mipmo37Fc5AVKkDi92c7CDM
/wQrH3Wc85mQI0ZwjxhFoKvmDRLmGoADvjO13T7d+MjfxzrYtwHIgWepxQPXjR9ltVjuGXKR0MFR
+Ot2GtA/Bw6FNvqNbVg8Q1S4fzjbl+CKT9XFEcFxKF+d0p57cH5u6um5rFfFEAewNM+qdttXLiFf
1mfHLVyq7WCnxYRs71RqoZB/qqH05pPYabgYYxWqvS9d9qZg58vV/GSXfq/TZdiXu3qpOxBTeEga
KMHw7x6vhbIhYaVh3t+KnmWS3iTn7Ww5SNwHVFbn7PZNYIN2bRh68GnoKiUDqLv1q27wHlkzUY7H
wLrqMnqJ5RMfqPsGLeb7ORhGY1Rtu1MiLLBcuX8V+cbcYzbLBNlLij1GmFXt+lKFKm6z2AZKq7HY
gd+TTx6dOOPs5WyVMKvwELHmdEQwf4NJ36mi/cEt7otx7qaHNTZmRtQIDcCCjQOC6cWEzUXPuOtP
7Zjn4QsfqkPDxa2TJ2tui1+5Ypab9I6k6Q3LMs7h7zoO47iEEtztGaf5AjFwl7uWHx47fA63dc1D
/xzahCWd6dZh8um04OaCwbHyz6beZpTRTq0/PuyBuaH5GreTxWRXXCDkKTeDrhZH6PaGB6mS9f2s
nBUgFSz+DcMUwBfPqWpeKEHjv1CONVbhsJiHBBeXS99KJmj5Fgxl8Ru0KNyPPemdPv0E6/gwaXmh
exza/zefhOMJ3jt097/u2o/rAYS2ukc6GuWF5Q7tkmxtrX82t0TprkN0TM73KwZhDR2/bUn5bo62
P/fmoniVi7TxpHySRVthygh5ld+5nTvwf2CA4r4EkI4usORSpHONAxU+ksltmu/TcNs2osoTJL3o
YyBnqj5hF6Semdu66m/C0anLi+NKxUJNSgw8OUyZCMxk27k8FDmj7mRsPN1/rKrmLXPdihxLEtLY
fOB39jRl6N5R8wibS8B+sO0YUna3Lx7ZFqe4dZdmyxgEeHnWVitid2+J6Ber1BUQyrCv+T0vGVTF
taV7tQvPmc+Niahc8jDiiAh8vEkB/t4o1Y7m6o9Fr4K7eQtxGoSIARy+zhrer3VgPuXog8hp5Pk4
aUXO4C2ubTobt1r2p5Z/h28Fc4LkBe7pR5CkO5nYEAN+Jli2sWatwAqYdY5n2ZywyH2HeQSuSoLC
9eoTBE4dHV0Ztd5ps5iXEsPVjSc7khC1g96FPHtBLr3jIktxRcb86nGa1lyBtdVB/2jaUXbPvL8q
uMkda91u8E6gHzfe/FiGmGcT1ZcLjChfIhU5iVWu3TvzPaFAW3SJ+7F7KHY87DfxTtAIxEtt6CTk
HgG85NWPwdw63jDhpIlCmIql/dRaftQfSFWrPZ62yjRpO5W+SkcmqX90y/Q+C7WlxmQIUZIosUzx
rLECbL+HSbDrQlKx1VkODxKc+oWJ17lfxpDKkY0IP4IrEltHyEqm1A7cqjsts7esT5Oj6gA/X7O/
hyvR/fwTQRvhURDjbaS2wj7ZE6jrYTYFgwpSHjjYuwKLImrUwM3T1tAvh60OHD5oXjEBQaJrIJRt
K/gXl2ExJoW7lTKJxn1wspYU65st5vhMACxJNvWplkfur23Uv/RSmIBZFQuVFEWThyurmPdfus6j
54Jhj0PpAMWf2t7EGm8HFgnEWZU4nTsSmzFyNL5eD34eDr8ZijC5j7tY0Ml6JXQhX45EuaAurM/w
406duSI0CDbB7EkmYfiIMxJzivDojEwDbnboGaSrDuKUEqy2NZIgRF06hKu0kqrW3G05YY/ezWZg
yM/+1kb/GELgv0IUqopMbMMmMqPa/RdvMSNF/Jf7IXJ25ZxER/wsGQqL9zaAHKo7Fa/7dCkGf3nn
Bb8u5VvmImtjpf6JSew/ELoS09hg7WBgEcUzWriLvxqP6ZFrtpWZHauJoTc+uvhkbdqMyVbkuclG
IeiieNyfFFjUD3P0OAX7u9qP0KfHT7MvpuLDBdTCK+0GbpKlGB4ZVw2UhxuYyw2V+xpRl49jdFC5
4dQTMakOCW6bTmXs7fBBXq4NT7qVJMEfKGr3jyX2p1cxOPpra8P93JBMJC8DavVtSDja1be64rdp
2J0CuhsS+Y+ylVd3A9jbp1uOUUdpqZwe8pqDm0c+HLaMGKscXZMNK+E5Wq2oTtGtcQPFK2EbZQTv
cOph+0hxsIYIKCEquid2gw1fJNyWL3KvrS9n7pj0tCG3yR1xWI3IkCsXP4F1j+7CasM7wpIdD/bJ
Zo+fqEMYiTZ31/N1EMqQD84edR2o7l57W//HZuPxms2bR/YAGQrYxMNIFcFpY2VHjC4IZfQy7UFM
g8fdc6BZit81+J3EKpPPAclCuf/mAzBXJ7SE7S1szfAReDWbpoSjyt8Tp96WNa0d/hksIK8DXHGx
nQiit3/zSBAWSpti0xeF6/ZIpoR3DckzvsfqkLGuMx3PWj+x2mWEoxbG+RsMpqMbYTDXpSokQDst
TNi/SgJ/RDb0c/EkSY36x2UeBqk1N7tLO036I4nATfOnY3THhKAdQvoas3qAdaJmxjUuCoLICIp5
02NTBYeNav8cujRnSQlqj4TkErvMZJdIisR1SuYa3lbExFJIEowmmK/5VBdqybnm1+CT5esrlhbR
+o9FWNALOVUsPpc8dEEAVLg9V7IpmtsAduUnCBf5qa2ed7nl3fq/UGrmlJC7NkxIQyrfQ6Wq5TxI
g0UjLML4bMXCXR+whLHaa4m3GYTSlWK/RAGgKcXjgiaiataWHuppC772dQMV2OZ4yk/1TAfj4NOT
x56FKTalkb6Kx3ggvZOxzH43D9M637i47uI0qGlaMRmucXjL2FS3vIQDn8KaFXI01syqZihKjETq
O1PVP3RFTqoFT6/9q+a06E5QWqx3skS965c6mKunWu/mr4PB4WZzMFIyppvZQT8taihYFL/7Bj9S
hGwd50HsJl5PFXDTBYNnQ6NYxMx5sqyLk08cA4N531NFunnUlyd0+dL53vS2vilvsfQRH2Nwb6ai
HU8BKRBfcqazQGTt2xcYzm49rD5fHI8B4QQJNyYBG2semBfVzP5+QEjYAXZHi+i1wgkAWmZrp+Wh
29+Lc4FSmbn2Jnl8Zet4FC7L8G9yI5qECbxgOkxrsHl0OyZ/budWWEeBZ+CvzVwuuPFWV/w3m95v
kVYC+yk3dQtlr6L587o1WoOIjT2lgtfF/sXAVrLdnaCQx464Kg9vf8Gjdc1BeRxiqP1s7xffHLGa
d3CyeGkOPvmjv1fs86joka9/x0FbWjczetvrgDuhOmCIlg8TDHGVOqL3nhy0cR64XTAccHcl83vc
hxKXZz3Gj9ppmu2EK5MVvO51RANQM7xazoRSZXduXGb+1Ay8SdY4zY/xWmxFtq8Ni8Q0ue/qzElF
8RW3Dut8eTIbFgdtUd3waIUkicgOlKQsGJdxKE2ROPWu54Pz/F8saq++UGQObqxkx91966tt4eFr
YZqooUpGMyS4zICBDkOsP/VYxo8VNx3ZMNwp3wHmrvEiy7xwM2sLkSLQJlaRhSSMyBTjbfji5sYB
eBd92bKsYgyfpnLgwNcz9Z7VDnhjCcTpOcpJSYwZE8RNIVJT5z2Cm9uHR5tBFcRTVwo/mRnGIEja
tnqhXqOmW5XtYHTTnFgn44v9sXE4Tg/Lzlxt9St5raZHBGizBBUimZJlIjco4MOSs0rpVvR2o69m
FKrKP7Q3YUgeiO8+8j1zrfi+zb4whsv7s0ca10euBk30Qimg8I3kMDmS2TWNF5tm5qVYwxoTvt9L
iCHsVMtBVcDo9ygQaGKF0t57HtX501SY/N5mdJPfeiowYULihrVmcbw67cHsTrDf9oVHeto22e0P
uwf7L6uc8/cddNTcXPO4fpiGSNaZdeARh2gyC5ngQ4lM5uRxe0c4NOev8JbyD2lGZXgiUo5Vifve
7AGdEKEIN1bYD495OThI8gE9WOaPzP74NZQdLiY/yMU5tEDoceNjP0ujcRgZSqjISb2uhXZl1aB/
Zk7G7AJkpspTz4QRKBucM5s36mbuXnA8zE97NS/PolWaExucXcPil9vH6F1bFdwjy4UkBiiyqG7D
9ZbjLrdfeRqxUQS76BYANt93siJHN8EGCs12oEe9xu7b03qbRxvkpG/5ZGUyzWuTICocuzjULFj6
b2DkfiXY8BkfUPGXr9mJ4L9pWcaXcuoB9snCuVVAU36W78zkSG0qcKPlopD/imF2thRgnOCXa2KG
ezDgIPnRR4KZiAsQ8Yefu+U7Qe3qtd4kL470uum8B8q2mcuU3i32nMI9VDw0BP9T+lSZXwsyJXZp
xycVV+KOMe3UsYsb3fuxmxtAHZRr/22Ko0Uf+lmMvAgwQTnKQsHl6VFJ6geTyyE+FERV+Yl2uquH
u6DEyazCqT4DXQ3mODB5mZ/4qNvLyD1FLL81xIipgS+mzGA2gK7kGgv4unxGnq1n9DuBT4yDmibq
/+p4CceDUwQRt0Yz49sA8IAn8cbJmg7FdTVCUom8lafR3nrGBvPI4g6EIaEfXBPLN7T/wH/gQWxI
DHWDOc+cwed6YxrALL2YYa3RL/2hyOx6JQ+G/3UZMsKPSS2oQkMQHm5GIv75bnFcoSShwRLsEFbp
uKxTddQE2pb0WuXy4LqLfY0QiMp7Y4QVvRa5t7+115cRpaKi4e1VHLzZI5omOFVf3xZj1AjydWL9
uTAF3U4tDvuHlruBZWodS2EL5lCKW2JevyeCof8jL8G786zWI9gojPIoKTwQ6gs+Npv85l5tN2QT
+ZdxZOHiAVsLmIShyOJ5peX3vx200Q8HXpMKCh4JbRPIMnwN3Eb02TIuATk33M2JxmJ0QwzFMpz4
s7I+6HVjXtC4QW+nAl8R1Io3799NuCJym6WMi9SlGW6/0WejDIPvVd0RAAhnOj1LnOEL58siFiQl
Kxp8SpTQj38zTnMbLPhOeb0fyIbGLdGs4o0cNvt1027z1+I5+dLtpu5Lr9ivppGcE9TP9+4vNn37
6k92UM5iIuz+K1uLVXYMZILtsHN/3cY86ftt47XNk1VXtZ8YKOHq4IewB5/kYhR43dhCjDeNcGYk
fEPTyD3D9Dmdtn592arKTC+K+R2uqXic3lvkSUhRYug/QS7W6ARaJgYIoY6TkpWQoX8YBnrQ82or
S38zKbe7xF3l0N8hcaiLotQypxFOxs1Ku7AwNIB3EdHTbuUzJYn77RQ5hWhn4EgguCfAOGNXw0SY
DnsfDgODJoXCLPrqZEy84yfrGuroPrBjnrmy86iYOQC3Y0s3xymgtNM/xp1XP2ClGau7tW/8rA7t
FiCrLkQHO1x5ReYjK/dUk8t1MDqQwfhMBhrGdd+RUXcDNhOIBGYr/03+VlE99bM/VkcWYbhdNrrx
CqMZucMD65uH4eBIm0+NzcZ1L24EDA6zHTWnxmmb8oJWqijhWE4ENt/p3f6cot76R2Pe8e2uKnze
g9aDxNyrMTgQGjnL16Ew+iiKbZ+zxt1o/o27aHhYkasjxF315JBzRFDU/zg7sx05lbRr39CPRABB
wGnlUEWWXbbLs0+Qh23meebq/wcffHKRKJG7W63e6r3bJBDE8L5rPasoyvkpqiqT0FmMNsS/IcYN
sqf/h1zQ1tqoHTzb6cMLcM5Sve6NyHfvZjWN4vj/DN+sLTSymTf7PTlZIsvLHOCOlaenASbweEaT
rhf8UTMqhSIup4eynnJ1SjtWrKnjxWGbSIYdtucGRtRmgwNcE7Yrx5Xl7/8FxqUbOtHzKTsPXLRO
xmFhIhRBzmtw5NxDQy+YzRWGE0QI5VYbECX/XmFE44UVip+n8zogCUcf5NEpsg3naQINc6BYpL5p
/szRwmUfSJMbdVrBxhwbYGzusDe3MJHKJDieDpEilGkFBNUY0lTO9M5r1NyeO2iYQLKj/v42cnOD
gGkr0HCOYS6ZDuYKRqkFVHQnTiRe59fveYHBZzPk2Mj/QfMoJXCeqlLs2LcvKjafMvh7gbyZ6KB1
okmOAXLwqT96Q9+Lt+ganHvLENrBojdzZtcFtwjBzSlr7PlYDriUiTZ1D+VQ7EXybg0toF3/90MW
IulfQwvWUq1qm4fcZxnsPXRXjiOiR8yi/U5A6+brRL9BHNSCdb/iu9qjnSqr7jybVvK96ZjyyQYa
t0Os3ryKshRPyzRRuq1eZ49gpRONyQmWbFYKVZZ8KIZanm6/v81B89dVVlxssw1sZFlj55VYoj3y
KYKTQ6PoMxyu/BLXKCvZ8/U738PGqyLwRyfCVOiKVOHVrREf71JztDpPQUM80cJvn7pk8EG3Yfq7
fX8bTxG1KDIbG/0SrPoV/rwDtYRAJO48YuoM3LOt7ZzRTtJH/9frGIwG3ST7RgCiXU82Yc50jqqF
0Rc35lMxG2hH5zHYGRPXVF2uwjbSJG3NuObNgmpELC4ZeT6wxbNTVMZH3x218TJHseFREvSNnWD2
9fhYBh6OoT/oD+DY6xzL0c81atJ640U4dXABp5F6V/pGfY86q3hMOJ8YJ5GGRb7z3tZD5M91LQLC
CMAmPGENvJ2hckWdHBqP7Y1/8n1cGGkSNA+97Pdg7Wvc9HIpOO1I9WyJ691ezc6TOyW0x8vGgw8n
DjLAW1/VcKL1OGrPo1n698LX23M0pek5RJr/4fbIEUu+4N/r1J/rw2QmxMWSNH5XQzSeS4ozRtl6
fHOzfzRUx14mR+rwNqLhxX6wryR7E2UBtCCaxkJ0Govgsx7SPdiZzbeeOi1Aw2aUGdgnV0vmCIeD
cpFfeyPOVaCNvWtDOxvJhG/6ot5LKVyP5uXGJT6MP9h16ypmJKtaGodtQ117KIrT3IbdA9iyhQea
+0fa7PkOrXnr7pRtOXAXeduGWj3oEI13abpx69Hscfk+axNV4phPwVd0PY2xk0i1zJzr1+qa7D1Y
ABha66sJUo4ov9StFzUdym5N0NiXAuJwLLSzGukyjDyedxXbyOPtESWNq0sb+rIUKm5zkQGuXqNB
4ohfpIWOW4nS133bUxlBLNJBJk2CSCf9K7eNpxmc2Xs3DnFnFJYzfaaBCFzCwYdOXdtxfPsUzLPj
0E0qATGivh04eQ9tg1BkrkaS2dBhiCPbyLI+NUPKqbcB1mTfO0kxLp3YmapiYPrid+aiYqMYFEwK
6l2p3osSgNPdzCHoye+E/J0ooYVnOdKu8AhyFx+KAEDWXY9x/keILfW9O4CsOrucmakftFKDI15P
OF56BS2CcoGdeIgUaGNIWRcsy6E//CZZrvO9ZsiBAKEgk/mxpkjlHwTWwxGeRkbj5hBUoS13htn1
i+dTxr3vsMLZTJzLMPxrI2LHE0EDnOE8+m+l9Z7SOMVxhLpdeE+PlW5imNUVVE8TVMxdhcWn2Xn/
2z9AKnIEyfxw12teBZhZD5U2eZpttfHzDGHySKejqV4HhNTcQ3+NnxSVgTdTWQRfbo+962+a9c9g
M4j2yCTsZBWmGoHjSefEnOnbsCboigKljiSdInWqztNg70UeX3/ThmEZnCjIvyIzUa4m7zRRkBaJ
NfRCq8lPEV1QCm36f20Pkfj2nV2vhC+vtHx0f73W0TDyCOWL7o3U1Y+z1c5IOfvqjPY/OVPjzhnA
U3V/+6Lr7YvFOLL4ih3B4cEkO/vlRdt4sno/5PbAbIeHAUH6pR+T2rt9FfqA1zOGwdKHeZxYCfdq
4s8By7Sdkoh/+jgfPpk9dfJvblUk5vdSFXPyqFshmPOEf8i4a6OaHiVM1phWc0pxBme84VZeQPg5
Xdg0pfVYksM6H7H2GQRtFxnQBtTigDdSJMbLybss40fwDiEmFjuB8glDdIqOTDRd5TUwbHuIpTQ0
0RA4/a/Sgvd6CqOqpX8V+rOGhEBgtKkSlO9HKHzMrYAzQCdTnM+T+wBdfH+BTWp2b7VQJeKNAzxy
/OCWg/ZxwZ2EqPCDLniUvYM8Ha968Bt/SaKOVkmZ+1h1UfKMYRxcxDxQsjjMmGjje123y6cYmXl6
SvtAn7F0RPYby85ARdlmm/8sEt06k5Ai3uEzUW9rfvyjMbgiPAZhoON7QW7cwCknYIOeXhxXr2B4
SkA99I0/iVbAFg9RM4/cXms8Da2Y4y/NjNAd4kXQpvR8sWKxPGZ1+c2JO6f+0abAC5CHpW74KCk5
TEgWtfhTO02hf6ygsBRnaqXufW8QgPMTYV30nopjltzjXRuHB2xCc/FWL/hkfuZoEmruVyshI4V2
g5ajnY336AE4BDRDF6enciy74m1c4aw+6KN0ou9GkxbGpXFqlhaNB2MiUa+x07oy790HxAN+5PHx
0gSfkexccIi1NLCTWkzg2XTHOeRh3mpv0ra3hwMrPkIUB92Q/9UuY/vStgaKYM3WDUGxPYy/aBKx
FpRSkYwf0rk0XECEUHPe+FFslSeAExAYFI0f59MQqG54NVfdgNecPl7xPUgSTdwZqm4fzJqD2x1N
J1Ck1oI+f6W1Ps3DcezYXc1h6VuPxNJb8UOQFfXolY2O04VugiZw1E42WBiaUs2ZSgurHgAcdzrq
sTTLz30TqeFzI7XGgPhqGN8DlOvNYxHl6IeCJrSqw8j8qz9M+I5GFEnLds5tzeKNlDbTpMvnqZ+R
tehUgmwq+2PWVMDLZgMyOchwF9BVaQsrPrU1fuu7GIbkRS8wVB7owxnfEOn7lOOR4tNHSNvpHVJc
VPpOgLAVeDwmEgLFx9dFlkwVNbk87A4JR5ofvl/bICUhyJaPueMC1W1UtJCnS1679K0Ra3WopOah
G0bNneL2ivArscc5pWhL7DtOEAj7WZqh0Te90wrsuY75o5YD4QsV+grMV6hrcCoDpcqOgVHr0TEf
tSh7EDj6sguaQVr+ESikTwWOyEcbZTjKBugu73TZ2vLkxHB/LtJS/XQpXRE1ZzUr32MOTghgNNzo
NXolvbhPBxtINyZgPiwFC02hWZ2y4JUuWrAsIFegywR++FM6+BIR71C5PMzS7sLjQDgoArxSiykX
QX1LDgRIpvIezcIMV82pHnlqPHS68ai4KqoccPwcPRenOXaxi9ixb3efRr2t1S9T1yE/OE2HZJh1
wccBWxusvZPMF/m9tMQRQXKT/8pRCImfo6H3n8Dc5W9FaoiPMmz84D4Cn+UNGELEcSqQRz9WXVXX
9/wRptc7nLzuipqw2jtK9Hub16uYRxYeVItsHiUHEtexVqudk5QyitPIIYs4Cip2c6FztjLD+g5Y
wn4PtcD8VkqZvq5Ls34N08w5N4EB6lbVMvwW9Pnon/AW0edGqiC+7yxX1yc2Dr/4Fvl5Oi1rtWyA
/lqK8fQW0aQc2xuAumgH1DfyyWQzbR0I9HI/dJER/0ZJAURcVC7gabpToOmbeshtOrJ2BZmAOMry
zFldK+7BIg0CIHkQJ+fe6WjG4cSpnWPg2mX9dshaozuKBVL1Nkcvq72Z5nmi+t1Zi16KAyxdKVIH
hoOabcfDGQ8Ah5Rf8+dc9Z3x8/atb+wHsJGxGyC9GISfXO0HqqKfpyEUymurPH4IEWA/znre7Wwg
t54v6UuCbawp1dXzdd2oh+diKq+gTvfcTXXyFSU17l7TaFEQNLiOLnlG7+rOqAlhQtpXfb59nxvb
SFcY6MSRwAG2W9+nZkeGAxxFebYP/I2ZrTyPrjs+5no9Pep9Lv99c0dxiLnVsEwXptHye/4aUW2A
76EtGe5A2fR3NXKrkdammT74TFfAPiPb/TAVfvfp9m1uvM4lg5eag8R9oPTVZZGi0j5JJuW5XRTB
Ym/6V76uT+fbV9l4nX+qRTqzimuJ9efS8RG1rs+g0VITQBvnfh/vMVSspxwwwae6CvNHeur9K6wn
w/MM2mJn1G5s0l0ugoncsHnAzuo2bUOPjbbm6aIxbI8N+nJMy+P4fkRE/XD7Xpc/6uWp2+BSLn4l
YylhyOWJ//Ui9Sq29bEjggn6OBsu3N2culn3kSC4TyKY5p1PZfPWqE+hgsaTe7VBN+KmQd3CpyKM
8LsV2NVlBlUJxWnWd+5sa6wwG1uIVJfxYq4mvYICZ8KKoTwLFsqhSgfxJPther79/K5POUu2rDQw
dpGMKuzVvO9PtlH1YnQ82Wj6YxwHMBZnIk5oDhIu5+rwGQ1Gz+2LXj9Ek+LpMpdLl0e5PjTakMSj
pO8dz0Bci7cGwc9SOsKv3u/FhG1filBnRohOOXP1FNF2Vb4+gOgpJigHoE3ITLTkdJ8B0Nv57K5f
GFVFpWh1Ub5XFGNeDkW03xEEI0Y9ETEc9Ltxfs3BptopM10PeK7iSkGPS3ex+q2uMqdm0MWDpTwW
a18/0RcKFnClVKiGNdz5UAPp5P77+3ItnFG08hh261OpHjd8DSj9KXYTpoezKm6IRgJFcbDbatgp
p1zPXiYHe0GPgn4hJfbV5NE0TdgitpRet8hZSGnxg/BhwM2PiG0IDHUcRxNEsM3mHSsm4VXHwcnH
+nj7lv+0W15OLKQD8Zhta6mFW2I1cPQmimsfgRH8MegBR9S8dv5+AFnbPTo5JdLDMIZudkg5In3o
sUQ1SE91jKZaqaL2a6i71UBcM7LWhwprvH+CBB5Vj1U8KPM0aQNCR4EnJd8p32+MQQ777JFse2lX
rR9eOiutZBdjeS35YqcohtA/Bihvbj+cjY9q2V4ZBjm8FHPXk+6Aa8itI1d6+eLdbBOaBHdlxJZr
Jtps3hl8y4NevQgTZhufFGmGjnRXAz5GuNUGempT3VqIGe44fcGeSVSCAxDxrcUmtTp0odLhFrSU
HW/f6cbzBJxMpD3BjuS7rkc+sOzATGzIhJWibAe5OTlAIN+bOcyty9Dj4WFariXF+oHOQdaouuoc
z6Vm+doZl9ubsF6/awxNt2zOJeSqHHW9NSpO6ezSzpmecCpIcg1ms+mTnIVN3p6/Wyop9cWUErBt
K+IlvIquRoYAb4Z2FlLTB+iVxPWlbLHfHzBeRa8rl9yGO5l09Ve7ZzlCnxo6HcEyLA36qQHI/NMR
bXVp8NeZT27GKZ/jn0FkSIts1zwRI0WAAmoTd2cbsfVUpFgKmgZ7CBq9LydUIGU+/2PseE7XpCcM
sOaDqUtn5xVvDWaG8nK6oErrGsbLqxQuCQXByNYzCnE6ji0QtJY7ehNju9mZ2jZvyMLdxZaLzZG5
Kl72RsoUizOGzUOjH6mBSzCPhuPdHrObN/TXVVY3REEvriwr4bEZ0XwKijI7B6Pff4hRIu5camP3
wBbFNgWNO5ZXd/WG/AFCbQJ53evQjWPfnDCpcJjAKUNt6JVbYTkGPqZ2tg8bS+CSM8rHAu/bMdYL
rT+3SJgFxUsrRL0m4dCedUC1BxoK46lGgvn29gPdem20dRT6Y8YXxe6XIyTTa9S7w6C8hGf5NOPQ
xd6nnJ3BsfUslxYcMyvrOuP45VVcyOUouVzlUYF0ob2SaoXth7oKKJ5L2Qyah/KUiJHb97YxWKDd
WISU05izrhYMhxIfFH3L9tIRjVBUaoGHUBy9uRs6p9uX2nhtzN404jgBSVao1bhkdidiC+yxN05h
zoEkkcZPzdTGJ7o86WvXsbMd3cZGp9UkLZueIzdI99xcnZ5HVCEBXgZIImkQvO6wfv3S3MT8TH3K
/TCm8HTypGVCBJN6TOA9v6viwh/Pt297Yz9Dq5ZTNfV2db1+sdMp6loVRDralNbxjcO5meNp7I+5
sLNPISd8F7FrCJ3HNSB/37UiL6Od17zx7BWfKQJUygm6vj5fqzDLcnNUmtcKfZ5QjmrZhKpYm37n
s8+UGoL/2Jm9l/G6Wrc5zxvmH0HBIst6OZ4tGYbgBF0N8d0ceWM/2m8LRPaHPpqASoWL998lKbZn
u3l/+4lvfK+K/Q/bffSKhMCvXvsQZLJ0Z4qXeJTV28FGgI0hLd35Xv9MbusbxMFHYYbBzC5x+Rl/
HT1j8lWD2a00z5ejLnBrO7PXCxxDEIPQGNwpp9H/0zWVvAWcSBIUVePojY5h6Tt0fTl/yMIkhkLD
5hDKlyHn8amIsiK7KyI3iLH7VrY4uFoPyw2dZSTObSuUj9Az1hEedoFLoROD+nzqUU+/asyidciM
SIkEauwUYXFoA9oF7x0NyasejjAuhmnQ5QOkFvEBCZI7PAgtLuhtBL353AyN/7m2i+i5rcmXOibY
e5sTrZSwvZ9So3k3iwR4dDssLuKWgx2ZSFMFvXpIFpdiH1njezsh6uVANKlOztTUiTdIVWx0zjIj
vScPiZHAeZXjuwlJk9eh1KNs8DWkrpCqIc7VY4ZCW1Wtao5Z75bZoUW/bt+1gUCmLukPPbPMwGp3
SuJW7sJurOjlAPV9R5waUk8BZAymQ56Oxts8tov8GILZaO7ixJkuOSeV35lsDaADheGVE8/4NARd
9i1JygRONOXs5qDTuP6BtNr8UGdR9oOWpv8V1GX9E/6PMV1iIq0/ioIP9Ohwq7AUw855lXRSgU5R
GgDmMKEI6VM8wFojkjK9S4H8WR8zTdnhztq7MXMvu2943DSesUyuRjlpgQ0I7k7z4CN+nkaDdIO4
Fs7JsvJoZwHcuhQBhdgD2YezS1rN3AD6Bn4GGxU9z8d3rukWb0ld8y8QJoOdRWLj23Us3TGoDEh7
aSy//Kho8MU+6nPHa+mYPCS4g56mGKXt7RliYzp0JGd06WIporS6enY2ilTM78pBJym0L7zA6hGy
iB4dzAmL82EsnGIvJX7rxtChKA631lLlXH7SX7PFFDfg6cRMxXgSI26Rvn8Nhig/3r6xrTclEfQI
ZiW5lDxeXsUJQTBFihsbGoCHSZ+NRzJ9fpr6kOwMv837YYaV1MBcyTt/eSXL1lLbDrkfhaV1Ma7g
jCrB+P4v9/N/V7FW96MlRp+nOUI0KmHpIXGr9J7GUXRo9UQ83L7U1g2xXlETRq0MoXX1gvDIOwku
AIocAqd7Qy3kV6Op+Mc/X4X1d9HRo9wlvX51Q3gonZSsddcLGuI2zK6YzqIo8n//ilxEECxKYpFB
rlfAeGK2RR3vegnuIRD5ZIW5DzhTh3bnoW2MN05MdD2UomzPfPRyFCyZ1FnW1BS0y677ACkPoYBh
NiNguo7IrtvPbutiFiPtj/IYn9jqDRl+T/ml5WAjAUaDgmy1Y9oQKIwceU9Mvkwzq7XdlWxeXOr0
7CDXe9XAztm5GBTqU8of2mIMoj8OBjwG/1VoZYsgoHd+5CEyesG5+93tG92Ynlx2a3zHVNtQhKxu
NDSVj4SCoiwG2OxOI44FSmlYWh79yulDY5nBzmvcul3UiAqThUXu3HrszymFuBhxhmeoNPlJag5O
ub7x5yPtvvRJS9FgkhqtPzVQ1v+H8zfVFZsGqVwq3fbqZmdby6NuOV058TBfWruXbHVkrV4j/7CM
nflx4yNHbWxafyp64moINUwg/qwKhSovsLHou9kT0Px05yrXAxW3JCV1qttL0279OHsiERSgRhAU
yB0eUDY0d10TFm9GFVg7b04sX9jLkYqsEt60dFzlUjVdPT4EpoIudeh7OVFewD50awJcSdkIYOEM
Q4QjRT0ccJzZw7FpM9jNBeGm4CJLK8dPZxECn5zU2Nh7MtvrMbX8MLqWhLvYjuWspgYdRKjd5NGy
P5mD4EzdM/mRZYF1xrooSoLfmtY6GFNQR3dpgZ9qZwrcvPwipKJszWS7/oZGp8CSrgvfi7pOZkQ4
BEQDQxYhoAloY/HYD7r5GV1kGp3aIeII9q+f8NJR58XQu6F2tb77osZNQ4ao780BQY6W5pKIo5f9
Kfdd8zkLkr0+zsZZlwWFc7UjmPUXYfHLmbiuq4q2W+F7uokHu7faDHwGg/x+6jBJdaIlx4fcoYNR
OsNbjI/4UqyhfL5911sDnwMXChI+adg2y+f31yZHF1bfNG6teYSamnBSx+Tsp21OboWSO9/Y9Ze8
LKCUTBepP5HKq+EFHsIOiqHQPGNMdVQ9nKeJbDL/h1FEA9NBRoy296phi32nK8H0L081ns66SPF/
tMTNjAmsZNDo6TFNBpOcq3G8u/0or9cA1m/LoLSGlpi96upRhp2JZ3i2fK+MpH2obNN6DV8pPzi6
lr/R6EDsra7CvJ5JBBwZvlWued0KTKzGElK2rjcjD1nObVlifJvLNKie5UKiPeeEcX5WbWsCjMmt
9KCwwqtD7i8hmWFa1L/7MpPvgJBQ3bn9MLZmOfSQiKqpIKETWDdDARZB5K1L+vWpTLJzPyTJe92O
DQePqdN+HvANl+eykfk30k4C4DJtkL8jNNWoj0OnYtJfNELEdobgdWUHCSrbEb46udSZVp9ckyit
o7SjvDjSn6cue0WQPXkGbiMvUyCIag/LX5hz5yMgjfTL7SdyXS3kOfAvzjCGg+p7tY+0cyM0bWJw
PSAPr0GrHJMQbHCt0qe0CJG9ASB+uH3FjW8bdRCGOZZNh27IMnz++raDoE803JGu5wLxB3Ci96cw
FfqvUkz/3vqmssumkuXM+bOCvLxUV05GQ/3D9SJFhjopR90RNkW78/o2bwiniYP0BXfSeuNBwA+b
VEowHjI9XFAc/DhhpFX+fh5MDhv//vSkYi3AHUDxej0zBouWyifu2gtsRIVoT/Ojyn2JQdTfOwMu
w261I0CMzYTFukcDc32E1gvCcB2tcz0I11300PaWQ6zNaMaUUkJAOwfCSFGiG70TvNfrRNv7WDdm
Lq7PNoszAf+1Vn9Q+3DYYjGP6I42Hx2MAafZbCuwNz1kkmGYdmbKjZUAITg3rGjYqquDGwhlQ0zL
Yb5r5PCaw5D1wKZir+e5dVcUW2wWtuXAs24TTZCo9RpLpBdMLulfMgBUkEUm07BeKuLmAAb+u9ad
WdihmQtydaPtPgDeb4yAU5waSLXVm/pVCUH+NZU4slr+fXguFj2uxr1dfQuTlnWwnDLDG0t9OPVG
QwoJNcmDHhL08s+XojuISRfdB5GE61OcPiOPMCfb9EJlhOQlD3Q+KJlJ7XcZNkm2s4BvrRyUZrFZ
LROXe7U/TioxD7OUpoeyk+iRzIxr8C+JntzFKWfke+i9cB3MepgnLwnq0gJMNJBZlCQG8IpygaCc
Rh2kyc4T3xi1DqoJSlCMJao1qwk89tuKUPRZemS71Z9nPfg8gih/vv2sNy7iLsc6jm8mMUDrTYQe
+iZwr9z2BAD2g6BS6GkT6v7bV7n+NJaCFlINdOysz+utJ2xX0VmLqo20j/KdZhMCBnCLyCFRzfH3
aAqsncn0eobjgjY1Bwop0sEP8nJ9AHGtVCNi5eHj89+1tpWdx8gt3xfoRsC9hP0XvEbE8sSy2Sn6
b97qsuBTw0OavZ7GG+G3Zqz3CpE7nF4kRSXNJMgfhpl0dCLN+Hz70V6/QLzz5DpDAWMlpE398k6n
xCUnEdWrtwSv3Bek9jzA7FD/vLSjrl2KUUBuBHvA1VjsjJl+AJoKrw7oPE26GbzK6/kH4TzFvz8/
sXjzkS796bgv9/vXJsICdJnAVWDbQoL2k9G5yKLbZoAJo4nzrEdyp0p5vU2i07hQTll72aOtn1+t
ekghOK+QEJC6E9sRlPhS9ode88eLFlvTgTj0f7U7W+iGHM79NqsRy/BasYIwwyUvpqSnWhOVQfxB
BYYCv0I7z8XHfx4fCr85Qks+Ps4pqyosYp+O64/+A4mU4bu+GWrPKcXQ70xW11sllHNoMKibIFzg
Yb58bQAU7NLG2/dQOJZWkiICdBJL4tgdyR7bawFsXoy6F/rK5Qs3lr//1xgxRGExNYLXmnQ7vW+6
EqauXUHbEtWeDPhPufXFXgl+I2199iQUy+WVfU3ksnEyYs8uwFkR7YVTo9RJBw1L0PpktT+nrITi
XkDsJ0CtTouF3dbm3/PZjXOoL8Su3s3jWH3OZZH9N+S0oc/d3E0FlYa0+BFyXWIvKyI6D5YkBfgQ
z5VEQAeiQb0xA96ZcRcEFkaIdI4JRyu0qEtB/hW2/QBfti/J4EkC/8hiOn02K7/6bwAJjcAdYVd3
MOEELzP7BG5lcbQezFzT+JtzPuQn0gnb/lAS8PNGajMlrmwOQhiLs5l95h8gSX4Gz/N7joP6AV2R
FEdowqJDYwc56S7V5+R5nB1sMP84YJcHbsDGoDNLpXF9ZsKBmOUkdARAeKGg0+ohw4iMuZ1p5moI
ocDkC+Qb5MSFknA1zeihZhIVNWpegybso6WX5hFme/cEVX6vUnw1Q/+51NJHQoW8aOhfjlZgbiHb
C9QZqm6ik9nXxuOcZ3sigs2rsA5QT1rKAus9/Zx2nR3ImWIaCSX3uBM0ArP+XVhjWkKX9HM4EaHo
WVe9y9mt496Rvkdz0Tj5qk0PAjbzF9/t4otVj2Dibo+GjfdElRsQ6iJ8Y0FfPTxaYWBCyigAWlZo
h7rR1b2PFu8uDPu9U9G1oJObs1D7c1ymIIno/+WLKsRkVMgyNY9sgeojJ0uzPS7FtFcAIAlOoLjR
E+ZEdAZZ8XIe+FRCu73kYLWeYbuOz0Y+QnSSJvAsPyVZ8a4ojNg58eHmP2g913utr41XzqxE3t0y
3/I6Vs9GkNk8tljZPJXl8Tu97qJvmCv1p9tvwNx6BVyCbgdtUOQ5qx0GcUNEQtguxipHi2jCh8Hg
siabHDEAfhn+Q0KwyEzuS6QFhwlepPZA7I3dPhiCXLAsAvT7jkgmrT8CYpdfiC/HMRUWDfx6UrCJ
gKH/2BLZozN5PvYJaVsHGco6fCf8ceFZ5ZlNeFRhtPKekCitOSBJT77no9VPh6aX6BWnNiUyM0+S
xjxJ1REkEJoSXDSNPLQW6Izm31SBK7xvvm8YO1vNrbfAVtPgP5yLnLXCTZOxkEEFTZr5OWSyraaL
6VcYSm+/hq23sPh8XB3f37Uivm+MQZIy73uVpeU/O2mGr0uRQs20o55k2X+/GAKzZWnVKX2sWwai
B/JBed730rhPsB3Oxh3QsuwVSrr+dPtSVzt1PjqFT4JKFTXDq6737Csikn26E1M0WocB7i3g6tQ5
Tfrcv2oobN1rJHyCdLft/25f+ao4x5VR4oNh4hsGVbIa132YjZlG+JVXwS1bULBwcYlIGY+DHgJ0
JnXtZNjkU4G6nU/YwoqdnefWwEEtwcHdMfDTrQfOIGbwNF3jejL3IXYRzHSABpDtnA+2ni8KBrKl
UGGy4VxNEo0k80X6mutZqoYN7MMZvU8Jpfi6ePkeNG34Xg+qOSDK++eKAc+XjtOyHNHlYG/4cjrV
CsRbsYO2jkQu6Ke1SUobKifUxWX+rxUD9u98y3wZ9NKovSyP+q8NISA/fciX8eo7dfIqN/T8Ma86
da5LArNvj5qNt8ZQRRFiURK4LtNNS4kO5kpwcYaq+VSRd4LjM+t3VPobbw3PzXIuob3MWWH17GzC
EabRUsHF7J3kd2D0w30ODT86lfXgfptFZjKvyTy8z5LS3xkxW3e4uDj+yHWXTtHLh6kSEu5bumCX
sujkPf57czjqFnac4+0nudzDy501EmRqARzQ6UlRq355Hbedk5y2QXCZsX4RGxU9zFl/cqN2fDCC
vNy52sYTXXxMeAgpdTCaV090MqfIMsIguoRmWRGoqdwzfGb7lCFR/2hWRuURJFp/aTGQ7AzOqxPm
YlLBMsnnxzRH0+/lfZJl4jqhTlpFaqPxGwE23bdpmnzAMWs+pnP9G3+8v1Nw+TNDrx4uYk6JvMNk
arkqeU6ZjcxQpekFa0JJZIRhaSCEAKA3d2pwuvFEeFdGLmEUF+aDP4qmv2Qo2pCtAQP/nFYxAOsp
N5yfOPkNyL5WlJcnyv7zc2q4HdzLBizrndkzTO8aSwvuScyyzbvaraXDNCb1N8TXiPQCbrMtL6RQ
+e1doVqHuCI9M3452YSXQHMjry/BcC3M0OgJbW3wxZ794Ysf6MPviBTT4i6o0HqRnu0aP9FbpF/z
LIiCkw0MKHyScmq+tYm0nmnQzk+KAYtZf9ZtQOaA7T7cHq+b75HvnvMtitWr+m5FMkEH/ZkEq5AE
i2/ZLFpBdpg7wIPOApIdhilyosOIYdTc+SQ3lioO1VzYRv7AqWX1ScJridx4ykLSZbq0vU+JREbH
2ASWfIYiXr9mwA9E8RBey7a4M15VI0CunQ/ouk7KOP4zppb9OJPT8oX9NclGwkw7gtAJMo6TNnmX
SpZt9Ix07DGSMC2RLaTm+aD5IiATQ4xvRzn2+hEDaENqbKX693NvxtrOfHzd1uZnWYuCCTUOtf31
Sc4mijxoWqbKgsDs/sSFmhKwYYmzZaQJKe4AdEfyXoi+bA9ETkuS2BqbECtSasTOqXLrPSEpBigF
hB9n2GqSsToEE5QDgovhxuq4tDlPcDT9Jyi/4uRntrxztTw/RiNuNDIs/J+3R+gyDNYfPYJF+n7C
Aka4PsD4Uw8P0M2CC4zUhTo+yVc+m+qd72BjJ7oQK+mlsD9kx7uazyaHEyBGK64ScNJE9gQThauc
h2remzq3L7U0T2ntotZebV44hjbKdxOWiMRwTy1hDu/MWAxHGBbVzj50+1IU27ktDJrr83MZdOxi
4iC4xNnQHglxIKgB0Pxd13d7XeHNIctxFiynTen26nOuhzTMi77VvDRP7Ee4Mzlptab8YGqkXY5R
ASFMJ99aV7N+bkeB08v000+3x8rm54zif/H0UwW5svRXfp9BD2Qj04lJfaXNSYZ6WdXlm0ZPY0gm
hIxm92NihWi6E6a315MYivlYBObwtbAE0ayGncOhvf2ztiZZRrCJlsKhI7E+7+tJNitmkeDC2tb/
CMt+RMpOHvZH5bfNY9pRMx2MgaCp25f9U59cfTpAoziJsB+Hf2qZLyc34QsgzJxvL3RdiIusHLf9
UaBL/16Mk/6VDMLquZ9Umj8b4Owhl1R6p9/h9ovh65Cl0BzctlXPEHDij/NUVGTHkf73XRGLlx/y
uRMfTAjbxOflVdXf6eagWQcoNqI7OnY4UVXQyvrcF5aBIdhlYa2GkiCSsIvV+zhSqbyYeP8aJH51
7BzCeYkhzfI8fST9Nf3lkLPByT9V5cmCzLRI1cHcHCAAhfz1lMbP8VRVv7R4iaYq8AEgkId3Ahsp
C2OTPLPCb5gZp+J744hCkAUwVXDZYsLRORpqxZfGkcUjAtHGfB/MY3LKrGZuHisyWn9WpDP9FwXh
8GvnhVxPZS/exzLV/bXYlMHkTInJ6Bxk8t3oIwW0W1UHKM/zwz9fCUc2knVcnDQ413NMN3FwGtgH
XSYL0Zvsg+EhH3p1zKNRvr19qeVHrwbZ0tdgtaJsJNX6mJI3laMKKM2XvnCLx3bGNm8XdbHzCW3M
ZCSJchai72Vdu8wVIlhI/mN8oSTefYZFFj3lrh+d82HY6+tdsX5ZelFCS5QtiAn4q9UETXXWCSsZ
xJdBc6vvzaDP38hVTT7psF/eEwM4vAG+nn0XVR+VD5EeDvVdP5gdHG7L8b/dfrobUwfrLk+WYz3c
hXXnLQTu3/UV+xO0b2RCtgRWkRIN3BX51EkWsfHFlam980qXFX39Sh3KMcwaKFSvaA+1m2p5VYjw
UsHaOmFGwNxhhd1T0BEjrOH/+fg/3OTSiKNMueEVA8xF3Bd3eYmjiBoTxvb4fSByxV+mkf+V7v9I
+DJVKHNnhtwauw6B9/RAEI2g2Xz5QTIXgnaiZ/v/OTuvHbmNbQ0/EQHmcEuyu2c4Qdm2dENYsjdz
znz685XOjYYkmpAvNrxhCa4mWbVqhT8EMeVu4mqljcHdGp9pHO8xZuwo6hWBSzfwwdnew0vqKL2l
LnHQ4m6iuQAEx8+ynlcPWR/iBmYJD3EJDuaPpgznx04YzLtm1zrlZcLd2+t7OVWuzTo2Jx/66FQJ
biJEBjb7bk4YqVAl2iEm+1eV7HWSrOk2hbbznK3YfNz/xgevWgjuUSySh4ju1NtXnccjNj51Ewcq
cu3frFbVrv0KC/L+KgfHxUFgFh4DwcKirf92lVTG1QLbpShoVC6cWVv9ZAi9RU4XL8ygXA1IKv1+
ZALOwTVLy48W+zbUTnOJ6mbvkDliPeHrZiTfTIWBvInKx0lUPziXYGtN0V4AAUp3/O3TISaWSnI+
JUG9dNLTmNrDK4rIOFzlZP39tZSwZz/5bAcdBopCIVAs0D8Mld8uWYPoVSKFEyJrefvSkHl/6ix7
eUJWVA7iJB6eDBMXYyZ8qTRc7n/Mg90pDg3zLHF0dvP5UV1Nq5BN2oi1Vtx0K/k6NlL1Xm2af+8v
dLQ3NSI+bQyuSphKbx9yyUAZjeJ4VmgNvwMu9LcM3OCkjDpahKQftDJqU3QRN28yrOxJW4WNgdKl
JbYuYRdfYk1vz2igR0eAy0AAYECh7TaJZODmEvc8zNCPnxra0Ddm19ZV7/MEj51Jrr2khVt9sk+O
vhW1Kkgx5o57HLZZIg2GHTKRRNLD92094birzFhzVEt70gb6GS0315Pgv9PKE7L0u+EEjA2ti8w6
DyDxzuFVHbomfdcW8/C/VjdQfoQ+gkLb3Ee6r9FvtHDPifv3NWoTgGfX+GuajqhJWklY/90BFfoh
R9Hwqcx7NBeL0qixBXFq6ywZ339+g7mMyCaQKwaWsTm7HCG9W4olD2rN7lz80ZULWsP1SePgaBUx
N5NFh2w/t7GdgWQXB7vAnMrET9FFuSxNVv/2wWQba3Rt+NQQuXdBYYjnuO8bJBlXM7+y4fNbixPL
Y9bCtvjdo8mwBjqJGAIztNlW/01rp2o3TWlgSWDp67yrLy1muyfqQvszA3eKDhDHRaHZvp0GFkuP
KV6fpgHWQurkqn2z9h76GNa7sGcy66r1rLSXEcjJGRTjZw32djMzkSItEHMiSJLb2tCkmEJZMikC
8EGaSEQ61fZG7Pxmv8asFdt4ZdWdnxZd2HbTjzVNV5Jn+e86V4cvJfKgoz+lA5RKblOTYdPYFT+a
olcwXmsiNA2xGBujZwe7MsCvwMT/pQ05vzPQTzU9SBH6O92Jk4+NYqKX0qhOi4lWVWi4VvVKXvhV
39smFmzYSPlTHKnLje+FsXCSryi3G7i/5jCYO72Foa0UvWe3Qpol7wo9wbBW1v9YtQq6NO6chJwU
L+kELcrWRkzI4F/f3yv7GMSrxH0YQQcyZaCxb8M4sHjwlFhSBXXZp7dcX+uLWmFQXFmZcxLMjzaM
4NrD/wWrsxPIqXFlmyRtToIZgVNcG23zu5614Hytsf0EJ0XxbLwNT87C/vrn+Sjr0GxhaSRT3j7f
OPQKjt2kySBHlIduEaaDlaO47axK+M3Ozcl6+8YfcBUKOpPiDkzztkHbdvjvlEaZBopdGbmfZLH+
I23NUBFkwAylWG6gq7U45XQB8WL9UCMcuE4C2j7/oP8Oporb3zlSgkzjTMLzhPyjTsvQG8Ml+kwv
On/qlql4Nnu5edTVdkBWht9/svbRfqLcZMzBa98jyluAWIs6sTZepI4n8I9CQ1lHFRdXxPtb9yhu
23R/TOoQOvHbV51JDSVOwX4KERG+zHZZP+C43p/E7YMNRKbKWJFUx6HrvtlA+aKtnFszC1Sp8Cqc
4m4h/XdXbpB2AXZxkosrB+8PuzdRtPJIeymMKM0zyajA0ETqgDs66kzmQwr67bMdl114EdFg9o2o
g3eM3RRKvW2TSc9jAaqoTZLcK6WhqR7MCdkwL4So/pTK0ZlYyk9Y3Sb+0lkWEywgoFycm3eCKSwe
sfPAXRbhDHBbgb+AhGEioPhRjzz4s4L0nHxphnp4F4Wzjlmlqo3YEA91/lnOh+x/DiC49cmUk+rR
UOVeyFq3+jfbSVLrYkKxS315TGwIiLlcV485/S8pcCAFjJ5td3GN+O+azThVm10GNjMdf9cbRpSd
pGUwdUTpiXjh27Bh0slIloHPoKAG8lkvdMfV0JE+u0LFf2b7Ihmv4kID0wHE5OZFrtiOcY8DNHLs
dl6CBA8Vxa1M5mO4Mkol9t6ageb2kDSG8sGoK13ytIzxhdsZgsqmCtc81LwwffdSSy4/hdGqI+oB
I33GC1fuael2Oran9mhXrortQXF1BsCJXhqVOa7feKK/UI8AYVzwuls9Y47xWZ5H1fxWDKv20aiW
SXMV4HHYb3dxkl4ydbZNjAQlo/O7HDrXRRkaU/WnkdEuHRZr/qNqNSyFxwkT2aoypt4tEkX+1tRJ
+G9Rh+arYi44OFgAYj8nU659hz6PXm9fOrXzFJYIN7s1Tc/wihv7+LVdMbpzCeCoLOQRpoCXYoBM
+2xFdAbdapokLMSrxflCdiVl11VX4scly+V/7LC0JlfS2/570YwLZxfcZoQOCoroLl2NRHlJ9Wb+
Q2mXzsGNKrENcoJFOyt1DzpjVDDAs3gKGuy7G3YxY3ut0QF/bLsZWWb6pH6KBacXycX8TvQIX50u
rZiW9eVLIfWD3zM/8SxrUE8imX5wL5Ar/SymwHDtwfeRqhXZtNiPCJZo+sWJxrj2m7Rr2lczqRws
oeknZ08ZXqjprejJDFC3l7LkoUvnFgPj3pmcGxCtcLlq2oT+fGEhq5IhkGu4Bm15+5mRyTL8Kytt
0nuIJNHyLtguX+TB6PKHzl5j5OKjFm7PLI14yNaDPdbXqs+m70VuYQ2A5rlSvdj26ryY62Lqfhub
7fvUkNK/cM4zSOxyPSv4a3PHL++LZfGkzppSV0JJ4Cvidob1sMZ6MX2ERM4BWRBCL4NxGapg6hJc
SjlhKM7keFy+k7W1s13LYW+dXEwHiQ7FhIDycKxJBDY51dgglrPOlfOoyg0O0mqBa2hPTeVPCt9d
yvAfi8lsT1Y92mgsiyAFXHIGSttxXIifVQQ43n6MkSNwUxO0xpQVlZ/UA9Oroco9u+hCD8tKJkpq
PT2hstXetG45g9Qe7DOuY8oPfgvM3h1uBE31lFEHPwQqmT812foqqXN/YfZkvPaDPKNiX1hXwzhr
/B5cnqrQskD8ER/YnVaLBU7A0WqxwWWnvIZdiuUkVt5XIc14u598HLQnuZiYEdL54FPvWhNzyWhV
R/f/0c7m/gNCOnHppTaYa7fTVma+ZpGtWKCPSOxbjczkEgLYkHweJmn9pqmIJTSIMcJucqMklMvf
RpSB8ydrEYxIKuddc2bGYmUS0iG21OaXLCnWQJun4mSVo30uJmXENG7LHa6LPyiKBVL9Y5qmEsMs
gLKfoaG04sYYnGAeMst2UyNOzjI/5SDLFkwGZusGaNcdYg4k/mT1TSw9YiDazRcNH1+y2cIxwKrw
R7iSL32NSLAxLt9nI5n/Jf70H9k3DFNLjOWwmY613rmYSmjgAa4hn+yHVj3+uQAsY3hnpdLVnlvm
9Sk16MeTrXP460X1SnoNhHoLVKB9PClqBB+9XolU4EaZYRtp3gEKUAr9edGwrYDsGV3rSpGfZry9
W5c62PDgf+mvE94oXieN0jtHm6Xrag/ypwgT5QewJ9Jfmt7NtziXzjR8DtJgBPK4xaiVgZ1uq/3B
wbzYiYEYE0fyx3Qt4ttU68W/6Txnn5NCUk5e0sFRhhAjlJfoluzbi3HWwCHpWQ+6VP4jh1HSeNU4
tO8jLvozpsHhYjTALcwxUWDYtqN7lNwxqjOlx2UeUp+WE64sGAU8IL1mXO9//IOiBW46oVEgsvbS
jRV6b4jC8FwMjmdPWTEQqBZDO6lCj76WwDSzo3kcvtvb9JUnJIWKS2qCHKhJ3az5RacldItIfvy4
Us8wdUcvkNuOrjcUtIP+KdSTFjuQ8HEuzME3yKYu0qjWLuoZv980JbIL0S+mL4pDy+7to+lhaM15
JB4tWfpnmKgyUss2Jl/5mJzEt8OnAphLu07wwnZQgH5irDpkWKTWY/IySM78SJey+1YoseXe3xZn
S20+GOYySjxHKccLEZarJdu00uAOf4nC5Ldlzumkcy2Y/I/pKFiGty/QAvM3QesNH1MseHD3XrTW
w9xlepgtgsj9xzq4IWiDoHwgCmjmZSIS/jK8l9peTcGQwC/HtP7S6Wv6imNp6lvG+q0Z4n/1TplO
LuaDN/nrkvamcpvK1ciAPTiPiplAB8PNbv5UoZU6kpB2Z5CBo+fDfQuMyk908zblagSkRsb84bG2
zfJVwpHmKWs6/anEDf5qTNHEJbhaJ320oycUXgmiy0IfbQtg5V+ufTeE9qNUyVlgxgO9VlxFr5Ex
VSfb8iCO4H0phLQYZqFru9mWy9AnSteTUlaj1PsrMoz+pPUY5elJ4lGam5f7++VoPSHCKjBrqMhv
Z76wgcNhLFFzyIYxvWJivf4zdcZXve/VIDFH56T+PniTVGR0dhh7kq5u+eWJkpRS3gpsCW7sz1wO
lVdgtHNDSvLMfOJwKb7Vz/tzz5udqwSeIuyCgOA7PWulsbzS5THfDzbcovsv8QDQZaB7hkAXyhuM
0Lf9f8PMcTkzQ6E26ijXeSkkr55L3Z/BYdwkxVooRFaItBDSXlutFl7kGc7tSi09RREd7vs/5+jJ
GfOa4BTYS7vJk9awfuWokKlQOb0sEN4eyOmkS0Rn9mTKdXAc0Zth54hrj+tPfRtuxnYMJ2uEy4f3
2fJcd1X0oCSSfG3XKL+0nfF+lqr0BGwijsCmhQMKgHuI8Tz9Umsj1C13RY6Q/SI9pl0ZXZylzD4w
e2hP9IkPX+Ivq2yerJaLysSASHoczTShBsfG0k2dJnHRgQasdP+LHVWS4PHhuvK1yMG2G2gIc+Fh
SEsRWof196rVxuOE9IQ/hjACSEUd7X2DQ9tTH87OH0qT6ZaXrBrQsSb8bVY71QUECzGdoMzY1dJa
S/GeaqRm9SLnQW9aeeBEzpmr0eHrRdJOyNVA1d9WrJKcWlFa1FHQacYc2DmgGduI+1fHKf7DcI53
CgWANEnwozfX7wSCMG0aQLP2HAO5VJ3yIR+LT/e/4OFBECpvtB9oxG+vCIQHnNYOgUKH2EC5i7Vg
R2VmOAumyN6OedJ5QxafWG8dvcOfgRu4DtfTFvIMGEmZLQRxA32JOvqBaoUZLG8zCyEJ33+8w6WE
iATxjX9si5GK8JmjV4ZeNIw7b1kyzDU6uXgMkWs7ydfF59geb0AciHJDGNkDuZmYtZXcUKshyJrf
hsGWkVgZsiuiqalfDFP6lQLM+NJH839oQQNGNEk+Qa4I9sbbYDbNCOYgDk0Uj2vnViGx5VvJsJwM
HI7CFwUW7RLSaQAj4kb+JUNDkV+ZDJujDtAY7Y9Wkh8zVc1O7gDlaENSOArlAayXYPm9XcYaFMar
DhJlUmuskYskVQNqth8XxTXxK2ofQmvV/mUgxuC0XZW59ttuGdtbka+G6FvNY+3S+e8d33Is4LNi
b8Rula/FP3K5tt2FlqZ6Nvo52mZCNJm6hk4KKezbH62qazzjziU9lqO8BKvd5j+cUtUupjUr/+HA
WkD1mdohQrhDD6KL1U5yndPQqArbF7ApNzHl4Vb35XjNsqV0i6pKT7hlRx/lp5MfWm105u3NDgPJ
6MStDLxMCqcRrUcFy0uMHy6ZIX0w7QV6AhSs/3B0BfndpDylSbftTDkqvBkVj/LAUiL9U1a1iYfy
dvtjsdav94PEwcl1AEeSTIoMfbezi3RV6i4F1iaVKCMxQtDbJy2JlFeM0BzsJI2o+GT2er3egJKe
FT4Hx4ralABPJ5JOzzZCWSlmRzi+RoExA7Z1lVYGo4nirXzyOg/XoQdGJ0zgSradC70KzbjpDFjx
bVZP7mhM1nXCpv37779L4fgIVk8mv9pGibhAOWLVR5qYKCMFDJcRsVoAfzLfDQNk5nvPiaAFYvFx
Vu4fPSCtRfJZB1zbrjWjMtwyu5A2azsU40cGWA30kvbsUj7KeKiH0StHcMbiDG7CYIgPirU0UFTj
WEiwrknT2T7kBKGpWy8rbcyprK1LkTpF6EJFmWa6t/HEgGTVBsvT2lKrT5LZoycXxFkwC6Azd83s
yp4jI61g2xe6vLx2dB9gAMxn2fnhk1PgUSwI8CfP/zbIGTmCiDXklEfYEMrDTGc6wCOr8iMTSoeW
Syr4zyJ6BW0zu048jI9y7zT+MNnNSbfl8JdwVIVNApDCHa1uMgZp5NDaj7mEcolfxEAW4IEbSeOX
5mKZD0gODYg2yg0O0yqFyqVGlKW9akALbDeTzCk9+UkHF4ADeh6oiqhFdwokBlDKdjGy8DFbkvza
gsp51tJZuQqw4H/42mDQhLoFgP2dDnCxViFiYgn73JLji9E36UWamzPC0UF9jVQi+smkEwgZbm+0
eSlDrWvwoTAzEFNxU0cPo6xkQH7a0K/X9Mf9sHH0/kC68epUuvU7Rp5DMV3llXDiNaH0yy1SEHU5
4hgzZvnv32XCt0/AigSZeNs5oD/RoEUVSYiWJeGt07pUcnWzrZ/HbjU0MtFY0dzMiNc/7j/iwR1K
mk1UJDVBWWnL3a8QT+8xxKVUwnfh1g5SG9jWEj2FqY3VBZIDwdxpZ4nJT/enTVbqQCAhMBDyKbc2
N3dcQ2fHVZL8vpZK/ZLUiC15SYz2CvOPknIM4uYQDHh4a26qxe2PobWx5rIaQHFQL0MuejnTJR/S
ibU89FAzMneA9Vx5Tdsuw8WO8+nDsjoSWJM2AxmqJMOculhvpH/TXpyZphdrkVx75I7+wooxizz4
ve1XuYdp8r5zxhFXOUBPD2nd2pY3EsKik5Ty6HonZKEzi3gliKNN3LKkuE6auqblLMUVIvKzlT03
S+1cGyul81zEXfUYO5nD/KdObvc/+lFoBjJvw8cnPO8UVXMD0nipNIh2q2pyGRqtvxVJeIYcODqs
jkYvBCyVWEpsvV9S86pgpi5PXH1Sk+YPhtzK4FIxeQ5rA0uTSstO+oo/0dTbXfXrgptd1dbY9kI0
QOXUqkz6613hCUHud9EMIJD/57j6ghFSDsDNVUN0vayEScn9V3v40LQAiVL0Gyle3z40TuLopsBD
I2TUzbtZctprskaqJzWa4UZOdTYp3Yco+DoME8hHbSQCf04af3nJUtOlY4xGDH4lI27Co47SDyyE
ixnmZ0XQPlS8WUrdPFqVAihyUiHTbFvl97VYJ89BPcljdqe9dsypecfFmTSQ6LC//aY8lJBqZmQn
LCs237Qhw2a6yTedU5X3GTrgHwGeXOwkzEc3N7vqQxbR/XOkDsOp3PxtE1zBEAZBqnBEIYtvC7+s
M+x1Voc40LQifhfPa/lsD029PqaAWcOTHXz0MTknyB2gJ7uXvurGblIlnOuDLIryVy3setxTwvl9
XvXpyX19tBRVIQq9P8kW21bjrEeLnrY5YFbTqf0+tTEVQprg0mWoXd8/EkdL0f/Cmsy2yUW2JZPc
lrUc9TBhkyWRnhZFyv/ptLH3rUWbP99fan/66IHRayAFE0J3275RPhTSwrUDpJraU+q4LQxtiq5Z
OGU+TZL1cn+5g5SP9YTdmjA9I/cTv+eX09d26ZJEExq5SCPan8e2DN15DUEfS4VyGYdhAXVmalcc
GBYfY6vsuca2ypszRTtpg+xvE1otMA3ohAAoxw3l7Q8x8yke65EfEk59+t6pDMfTTGpTZAosT58X
w00aCax3ORonBh4H3fq3S4vL5pd3gKhRbozDkgXNKssdSJ2u7o2LbGTZy2qjyefW7ZqMLq1nCMOF
0mrBgIlAHQx5KF87Luaet9doZ4Hj4DbAegaNC8QOOcI7CYN5YIg1Up8HaolNRFl25q2X1uSajjPl
XpHXT9rYpX4/jjYfrY1vaTXJ/2HrC7VFHPGocXc1fKcr2FOwR4KsNywvLFv5qzIMvWfiZnbyHY62
Pr0eYZVMW3YHKRnlqKGFBHEqq9c/kU4oZc9GfcaXutr6VNJJOAkgh++XBIZkFZlpbcej1GIdbQpD
ioMwHfKrGit0uJKl0NxBCU2/0kL9YrTErUpV4ndGQ88Wy6H2pH9w9NRkMgLDS/5Kjf1286FLb5dd
BDtOaVL7m9z25rtxycorMhrdk04GdyYodrgg7xdDTvBBDNbfLmgpaRrmDnFTsdlaRiHnHxcpLZ6s
SYo/5GhBn6RqR5cuhQ7yCig6EEE3EaaKh0yrMbYNigFlCmuacBUsZ4zpyiFdKG3H0G9TXft4P7Ad
PiXoDoH5/Nnmf/uUcUTmn45oDLXOOH+d67h3SylOXycjZFgbJWdd6qNbnlHNTy4MVKbtLas2bSH3
pR0HVmPitjchDaMU49fFDA00+IsVo8A48xaqZbfMl3/uP+zRTka1CQl5mCTE8+0FZYwVbXoH28qQ
ORVugpGCqKWioC50k3pzvRbYZAVqq1pXjAGmF9pl2sdyxDr+pFwXkXKT6yj0Y2HTIQKG2PPmW5sN
8OV8HqIgZ57t5ggqfKonST5JMg5XocoEtq1xaLboLZs3bOc2s6IlabR/6Mx9aZAg/PPknR5cSNTp
OGUx5qePuN23Gn2PZhCWOHIprYZLm4g2YrIm/csg1/g2L3QIAtmOrb84uXmGiSIiqW45gi518wGc
ryvF4dq6i8NmdLEJHSJvNfEYx/2hMXp/KEfhJVllmXR2qYu7cvsZRKuOIHpk9JWTZztJoVCKm3rj
eNIUr8/pHHf2LRkSXX5IyXEqUk+1/ysq5NHwLXuWn5Qwq/+O+iF8NqvcLnxygeq37QaE3TlZFALv
AMt2bcwJ3kVeGhKgMimarnPTa9cY7Pw/al7JH+ZyPRO+O9oqZC40FNFFEDzut2GArWJJI6LOgQoP
PTDUELGhAc7s+/ub5YAPhxY/CRQoJarF3TwMfR8ppgsWBUWe5rYLKS7+Ow5N/Uu3qg07oQhRL4SK
FP2tDpYyv0iLVjygUdSO3grbtXvVliqzLmohahLonPPX2DJBCNS2KtkPlpHbLSJC4/IXyH7rezum
vXxTZk68b9ppg9DBWhSfKjvEQNRlpmP3DxMKYs6lGir83Qxop7a7YjYxXacZSYaHpbeX1V30qnoC
3edE7jQq2adyqVXzRY7ToaYNO0TtTQUr8c3iP5L9r4/howOtbSPr0tWkSBf4MU306eRNHmxd8l8V
70Vgc7tIZqlrVq1LDyNXXrQA9Lb5OnVd+XB/lYM7ibkhAZNoRXNsG6dGJ6kg/DN3qdNKfmrrqXky
y6QL8jUrXmEbfnGqUPnr/poHRQRlEaEEXAjjxO2Eux/rTi0qtj66CrU3F3rx2DAD9mGMJCcB4ODy
AzoAyZhZOhLB29DFpZ/mzQpoaGmqH7Vjj3zTbPmEuYfzLoyccjhJEg/Wg6dDz0BcgAy9RSj9JYFe
QjsCVFIAEQi1BcKkgAxcm1yiYRVJWjt70Cvl9Mv993m0KEMJkTJRcO5mg7jy5s0yjOFjn0jKZZ3U
71a8dq651Egx1uuZBcTB52OUxbuEKUpg3XbpGyvpICQxnxjaaiLfjkT05m8bulclWnryBQ/iFmBO
Orfckz9zw7dvNNK1OpIbgf+oGhQhZEzwwAxqJxfpwStEohMcLGoiAsy9SQU1HdJ1bTJebWWGKNdG
pTvxyZycGAi0067VpW6ryPTvf7eDF/kTIUStSbsWbMTbR8Mg1uhQD5Qem0lv0DhcpWtWp4wHKXZP
3uLBUsxVgEIILgQDls3z5d2SxoiUAVhpxupqUb6+jLUWF16TnwYu9eCTiTSX4kWIie3631A+TUld
tTyw0FkuL2OoQL80V9kYXcMYW9NNKCN/tIOVfEuKYiiQhhnnDGpWrv+bZWnzQsStV19rYSpf6kxF
03mOYvuqL7byB/wd2/Rip1YdyFYDvCBp6rvvyqjK/2h2ZGKQUqXTJxv3rDM38qPnIslS6ezT0tm1
WvV5oEMwS1lQJ06LuP1S+yHWIScR+WiVn70Vuh5YrW6Pl85NZMwRNbihr/lDPSFp42jLWS/saBVQ
jTDBSFBJP8S98GugipQosbUxD0AC9s8JXCyvq/ozM8WzVTbhcGhYZlK7PEgMoATabMZX1Wzk/7C5
RTgSvANSnO19Ajwf5jrkkqAuZMmbNPpFzN+qqw449SROiB/8Np8EK0CQQPz2/8Ws3r42UCNz161p
FihhlLQe1UR7Cc3C/jgqZhH52mRYV5R+HzQri0+K9P0RJsunbfqzc4m9yuYIO+SFpjzrWbCWeomR
UyK7mj4uQSwNy0nxcvSUoBYZYFkCaLvFhcWIzZVU3XmgxRDbbnGXdsO1tWY78vISwvwP1RrRJ9AL
LQz6eYFwez8wHq7PnBmSM5kk5LW3bzlps4lJNG+5r43ySV+n6JX+qezanRE/FPGcvkJjk68wyrqT
lQ9fMiJWYPopGnY87l61+gScOCuvsrJ6eMLb3w1YnpFrq/XZvt2fDlSAOH6mAqJnnweVU50PHcr9
QQL5Gk/5JX6GmTfc7r/MfYYHYwAIEnELPv/OKyTVyok5bwlBGgm9ErW+2Sh8dAe6yh3DhtjaxH34
YtJ4ORsaHbRUBVkB/Q/U6kgut/uolaNy6LSsCCokJ76EVTu/5HlqypcCdbAfcW+MH/qutHwU9Yen
TJOizMvKvMpd08ZF7D98Wtp2sKjB0OzJ8xGI6hQNjZzeZv25iQvrMTZi1ZezJP78+28csIRAiYo8
cCvzBMpY7QczLgKQ6Tlawo78YYGi7jp53X1unaG8WqAgT4bOB50PBHVQehKDAGQDt/GhGxt6t0VU
BOVY1dfFjNCUUIz5/USn2R8s9Z+lGZxb1vaIMOZdeaHncTYLPtrQfGl2Gn0TUbdszq00hegTWFnQ
0iC/DY2teSm43pNwf/ikoBKAkoJE2U+cJd2OFDk0smB22vwDxqaj48rq7KRurtSxQJlPy3PVR/HF
NpOicsvanL6sOBaegZP3WaMAtArbegDX9i5ahOrU6wO2dgEeKtnq1po1fa8zaJ9IZc7RpVSy/3KY
mZ4RlBWg0DsaUDugHTyQFwgKMdZMNpfr09Qx9PeyKTQbd8iSMfNadWyNk+Nz9G1/XVn8+S8JA+1v
fIy6NA/sSlpf9akxA8yK25PO9+EqVLu0KJjTgX5+u8pMgzQqmpBP2zlGGUACDNE1TaLB8e+f0cNP
B+gEUSfAfzsR31ieqDYcrrhQV5urof2D8tR3jL1Ur3SQar6/2EEIJhoQB+nBitJQfftUQy/PkZVp
aZBNqpp+Zk6S/anikKG+y0wrvGF8UD3K8jA/3F/24Bmh9jHSIi7AC962fHp90ZlSG2i8dwMI6HGl
OvDClBZYombdk1oO40n3Z9/7RawUIUgUa9EK3Am8A+sc66Sl12yWE911d2omtXm2pV4CFWtX48dV
Vkft2pRJHv+vQ4GqvxZT1Ouff//BAcsKoULa+7uPi4KSmrF0EtgAol+gtFZ+rbYjMLkqeo6t4UwE
6mBuxnMDpEd/Gr77jis0EhAZjaA0Y2sDplhxWPtjsujPrb32t9YysQqJMySWFrXz8MZpPaxvnzIp
Ur6S1o0nn/1ot4l7F3SVAG9tb11E2Qddp7ETVHFGRzMfdKm4Gp2z/IEaV+KPg949OrUS/b7UIHhn
IK7gFwTQatv7iFBtC7OCqVUUhYWvr2Xut/ZVKYD7J+Pz2DvvtdQqT669g4BBkooBjegN7AfSAIVA
MIwOozI5RK6l7q1XZ63OuGAHaSGroPonJBSESt7bAxw7auFQKCFwakiJBzmjva7KEvpLgUft/b17
tBREPbGLBDZ529IvAbRU1opok7NO8J+avsXlKeudEPXmEcfI+6sdhQgoShBsaPALRPvbB2skWMZd
LKVBIc84syWgW3oABA/OmnxfwVX9ftSlPqM9BhiJ7sA2R4nStdKTVk0DtSuaR8bctl9OWvdIiZhd
0tDoTnLfo5dJE060o6nYd4i4EuGQQZVYb5y6OIincL30qOj4FXJCl/tv8nApgcxkYn9AOcmVeZES
ZNEDqSApqddSvWRzp/zZ47t08hb3ex5CmSp666h6EuU2u7HrIsdJ6zkLUKEnv6TyvKg9dMj7D3SQ
ZrGMjp0MN8hBzwgIvsnGV1kGQWEPW9nsJsqZS+1ENrR+zX6PXFhzs5AwdSVl1n1Tb9uTm3N/oYjf
gEcdwHVAINtYNqc90kELGaVhDGwYovjDPErLc8r39qbamQ2XeF65uHyhp7OkZ1xokbG+rfdZH9Q+
arTs2F17XO4jE0VBm3xE7drUNc32KbO79hIx3/MGkD/uWK/Lh97KkpOTefiROZi00PBqZz++PZm9
0g3Iqhe8/SLuLysy6beu1LXf3rU/G+NMSwXQBLbH21WAk5ZJkyFcNcdS6FX8LW9qFcuPulY6CWxH
r1JB0pJ5KJnrDtwtePSS09csFfbVw2RZ/bU35tq15NWBNzXLV1CU09XoO+OMo3UgkMJjUmerVGUw
frYVWdfovSLRxgiasbQ+zJWe/ihGA/SvmESMN1qTmHHksZS8MHmrmwent5ILF8Hgm3OXfO7WGKwJ
Yo6/3dLhZzF2AXBEar3DeUTaOJaSZpAXRmazgNxKw48rMpCdL7UtoOH7B/poR8EqAD6ODgMEw82O
mqM6t7CHToMQsWzNRRPL/tzYfff7kn88FYcVQKwgWW33VGIxeF+TKqXqH9rxmiLh+MVGDHhEr8Oe
n6q+oLaHnJxHKBBq4UkFoSoHRxblIfRlgWzupfMtfczr3inSYF3XJvuoFv2MRpkWrZGvCKXBP4u5
HpFvKpUEPbEpndTF10Cyaa6qIPbmJrZex/ggpGXlSgnIQH82Ort7yNe1+6uf1RpKxlCP6DcuoXmt
i2VOHmR51EJ3XfRYOwmA+2sFJTbBuaAcYu9ue5sGKrdFVWZp0MpqERTZPPu9beQP/aqd7Y/DgA92
nGOCkg4tMHGCfynx1NBRmm4c0yAGTPWuGnUNdTJUqi4LemyXpEnmF9uYkHOC4Pav3ccg8hRskn5/
l6JhhAQdHD3mTJuIlPbJEBkGgrHgDPvXeR0lzyoK6yTuHZ0FclS855jCkzdumqlIEMdlbwNbKLJm
fDSsVnpAJ8w+axAcfT3WQPiSj4cex+aNrqM9VkjMMV1tFdOP5cT0uh7GppNH1gkre5/J0YAAGYfO
FzD0neIWQXuCmDKR5ax1/6IgCI9FOy3LeVRGf9Xsxb//nQ53C1hJpmb0uejibF7hkM1oLQrnpXzV
5O+oAS3jpbfKUX/KFatU/JZmeOPmqAnmrlNmlfU+GUr7nZz1UJju/5aj14wGr2hzkhDtKg96tpFk
L0i4x5CEfFtvwyBOHeua4kh38tiHS1HDM+PlnOxUEnVQJJBBgfVWYAVHX8nlTnmZ0PnyMGth7nv/
wY4+KnUlrVM+6B4kEmOFIltSRknVG6U3A2l6ilKwB04S6j8AYZ7Bew8/KvgQmEbUO0hQb+4ItUZB
nZYbTjfhpOYuuob5k9brev2ArvGaeVNF9wB1qujzUsZpc6nDNnrI5lo7688cvGfElEXzHz0znfzr
bSzqeCuThl4XLZN19gplxUEGuFX6MJZTc3JlHK5FcP0/zs6jSU6kW8O/iAi82UKZbqSWNPLShpA0
nzCZeM+vvw+6GzVFFNGz6c3EKAvIPHnMa6gPGMXCcHi+li57PjXeMyHwZv3B9rLm7Dnw6YQGCeX+
B92JO4x66TexCiP07fuNx8ZMoBGzfcpFveZ5W10iNTrio+zdgeQ6GInSjeEq/POZ/4rkxjxB24VA
Edqos5o+IpTTL3yktO8Am9w3hlaUWHOMkV686suh4jLEa3D6gbZ65p1RZ68+dd6s9mcTuf6Hsuli
9TRW2Sg039BmbFA1E5XqIKPybnzMTMQK4HGdszlX0nv50QYCQzFM7Y0uyjZzw2OcCTNqxaFiG1jw
1q7myzwWD8KW1sHR3jlsLEXo5NoBg7qtNfIhNQZ9TGVYoif+pCl95wYNdKRvaa9MF8OMZu3geO9t
PDg1kIZIicF8r7vlr8+UdAtqHTnZN64U81Pfmu61VuIO0cTeOygndrJvXDsAnZL/gsncPlw1l8sA
rY8pkBun75TCyx6XRtjllZdvPkGZc0LmmjX2k/AMD77h3qaniCGPAWVE7r+++L8eEy0poBs5a6fo
eJxnwJjnzkq7gyfce5mrMhZXOuGS+/b5KqUxaFG3TtO8Osf2HliThSa7kv22FzM76CvsbRVwpGDb
qZluSVdoambI2ncSXzY7O6d6Ur2alPh9pQ/lqXDc8UAbaG85YBRr6g4pgB3z/NFGxIeqEThdWJS5
eWq5bT7HPfRmxRzENTesowHW3qukZUwOhmYUg/VN2mKlwmlMM5fhgg79SehjdGJLFqfCUF4+MsIX
gHYQrUM4/jcYGOoVtFRAaYVqNESvtGqoz1mcHw2Udx8IsQeGJoCkblQOgVf3venS5urm2EFTOEXx
qPJMf0GT99P9CH/bfeWBoOJA4KbnftMqFEMJOqqSInSbbrkoxEVmYIn7Fuhsfm3bVjzKOlJf3AVl
UeQsyJeJkzcI3QIEX13HgkBSkypbsTZwl1X/3n+yvV0IKYW+JJkWY6/1yf8+xjkW6TqU2dAAxQsF
vfFLr54v8TzUJ0UrDt7j0WqbPWjWRcu1gOr1UKbW60rmP7JaiHcdRy+o2lmc7z/c3g4BzEauTpsH
bfXNcp4+w6soYhHOAzyDHshBoCSwT+OSE3B/qd0nA5QMVA+F2JsUEt/dBRFjNqOpKN4lNXT5oLdx
F6RZqp6bZBou99fbC7/se9jsoIxvaXeGvnhO4dJ48YQmL6TyVRitSsr3V9l7geROiFtwTd/OuCoT
616vLxGBcwfvbEHDPc90Kh/iXm/+w7diwkCFyriFJHHzrVxaxnK0CYdxpqeXMkoT46RMy3RG8HnI
Dxbb+1oOkroMduiS3TRby3hxmtggFiqJCklRS8YgdRByVhfmdU7ZHiFQ9uIHqBuQqZAGAdCtv+ev
UwbqBOZJwTU2e3nxqcm71kdAN72kVat+Ql9mOeupcgRb3VmUJJEbhkqYr7fNstiHeSPWPjkvoA1L
iWqyLzu7C2a7iwNbyTEv7pv26/0ts7sqMXJVhuLi3qo0KY4Ox9RZsrAtsDZMqaCvkhHRRTaJ8wqZ
nuKyLKX28n26CnYym7S0tVe/qXCqwVuGKmtYdG7Fm75YkveZlopTrk/mAVhs50hQ99MMg19EbbH9
lLqTmN4Q4UM4OYnmXiJb1m9jAXLysbQpbQ5Ki52NSjxZsR+wIlcVjecbZ8K9QxpJRD0upPO9Turo
OvR1e7XSUWl9Zq3jwaWz9/kYQlCirfLaN7BjXuJSDAOWjtDilCBN8Q7RzSR+MBJ9uBTA4wNTxfr6
/p5Zz/amIb+WA+tY909CtPl8eu32g40te1gXWvXO0aY3lLH2JXXw4XSSOr3OcTFdJ8y5Pt5feO9j
siblAdJ3t30prWh6AfCERhzCXlmAPw/Sv/kIi2mw7eg/fMsVtE7bn7h9056adVIG1OHT0LDLpAvQ
xa/aoDKqhGZYCaXqnVtw0R/cSzv3BBcg9zqK7aAVtlkfHrP5mvFCh1tnLbZXyCcXz62DD7i3Cjpi
FFhkfMTwzQfM7BpaVEfPu86t6iTmtd1YDcVB1N6BnnHeGPk5EH8orLYPk8VyrJDOBsinkUQEA3Xf
V6+ulHcNxzALBKoVhd8WdVH5GkygUxybVnJaUoAmqmN0Bx2G/Z+zglNX0vRqffb8cEJOKHMQjKQX
BliPeCjzoMAv47W2FPYXXMGrrwU65XhFKfmDZO526kXdPcUTqpH3t/H+L6Gzuqq57VDGEm+SnFyN
gloKqwnmyUxfW5mSsqVt6YVtFHdvGq0xL3NpzW9RblafkgYPeVxzupfzXAFpqB7bgfkzmkebt4IV
sL0UJb3eRiS/JJozVG1Z6yO6ql/HTKn/w9Yj6yLyE/ZvccKxbIGgWDYppZYt7y2nFm8ToAoHZ3cn
UBhk/hquDqtY3raBjfiGPcfopoeAz8Zza7i/5jbpLqTK1cH9shMLYfwTJDhGK297PWp/pwpD5E5O
oULGb8rqh5mU2fSYu618o8JeqPw2yQswLzVGF7072cr1/k7aW53GL/KuaDUBWN8kKvHiVq2kXREq
9F4ZAAO3yeq2vGjNlDyI2rSvDb4DZ51AdvAd994wbUhm+gRi7tb1l/313H0ca/Msc1rdqpjPmaO4
p8SJxJVOVXkQR3bmz4AHgEdAxSckbncoSi5E4XaMQ7G0XaiqXYN1SJ4HeRtPHx00/P0Ce7Srk+AN
6TNkfTlLkAJ8vQS4cQjM21E/thEjZt184nkQZxgqy2XpFng2XZue+LIHL3bnRidi8jOhHtDm3aJB
8Dgv0WBsosci81BjUqzhteskc9CozXwSzG3PyajGH+/vox3G4MqARNMZ9ABl5bZZ2ZJ5l7HkRlBx
DZnOS+wwFbYXO8/PS13i6jKAFkO92hClBm94tN9nVpdAwbfsaAgmp9K+aFqMbYHrjr/VMZH1SRdY
MQRNnSuvRRXFEp61jkBtg9uVcx2WKf4n1abOxEGoq15FpVhUH1mOOLt0TVt+NZtSm6/UUkL6DOG7
H4yL6uTCsKv5jCVtavLRUUw9zdJL3YfCsuf0lGtx+a6AHtifeqQh5S/a4xR3aDks56XrzfhhqstY
+6Lr3fwRv9n2CCmxcxxRjIWawniXl7mdugokEyE4pkloyai+5jg1XIYeHTypVNn/soqBzBwVCWSc
VH24/wF3dg10BBo4KNaReW7Hhkmk1U0xMuTSq6QM8ZGEvTkl/T90PdDHGOIGQVRxhJ3fOZjk7/Do
sRUB7bzNrWuJZU7vwY7M+7g6e4tUTwK57C+1bkhUemR1neJiCFoH/Nkwlf23+8+8k8XQLVhNCoEx
reCJ5yGodIZMQAslQUOI/LFNnfSiyqU5UALZW4VOCyA+8hicGjYBvsrxxPJmsY7YhjL28e0dTqUs
poP24v4yjCPWdgSM021K1i5cDwnoRWtcitzP5zj/USTlkbPFToGCthEBm4D2J8N8/s7iVaeGnY+9
Y+JZT5WLH1HaGrrfIphwKsflaJ69+1gks+jHQNphkzxfzxhxh/IKkuiiU6owczv5YZLD0axlfxWP
OajHXcyf56sg7G/1MVc9/T5U/k/xrFpBLGSqvzytwN8YWCf3HVn4Fr3hZNDYQSIhXjSaXewPWkm9
VTottOVRAeT+8v3NSnSLoFWpgFOeP1VSanqW12DmZIHlWVOByE6aQ6HBvZgFywYWMGkZqJTNKnbX
91UNAik0Y0N5w3FyThnibq8XV7QoW07OiYhSBJo2vVxk+481FbwbHSWOmxbSonhwxQSwUW1hgDmX
KjZ0i9L/A2vw6/03uZOsMCFfUcFwMhhlbnbhmLjG1OR5GsZ2NXwrraLmydL24wRQ+uCj7R2wVWkf
KjBDpRsn88wbDDft8HDG75M5ROOFnS5lYBfL5y7pvtx/rt3F+Gb0g9dtv80VINy7iiFMzL37uHvy
rDTx8151LxVu3OeJd3EwK9s5Z+tjIS5AC58m92avpIupy9EokajJs/lCIjE/LnBJT/efaudrsQr5
LLkbdLttapl2cpxmbcJ8W0+Xt1OLG47NNPB1345HKM6dzW+DsVndxDkAN8mWreIdhAFKEjJo8cww
U4XMTvbSNw+lq3gWfoJ2dm3YpJ+9erEPQv7ecwIdhbTBTIm6dHN/FUaJbww+Q+E0ykacojHXPkTZ
mFUnNdHny/2XuldzgicAmcKUk6bm9gwoMo4Ku7aLUKJheNZmIzoJdZJ+5nTKZXD06CHVvI8Uinge
W4UHKVlLTm4vDo7izpZd3djwf+D6YVS4/ve/6ga05uuoyYY8lHoZPxYo4QQTWPWLlXskaUN2lKPs
fOGVRLgGuBVjtH1sXS0Vs06dIhyNSW2QFkmTr+qk6O3J0aKZzCW137YiSU8zhMR/77/zneMCyA/o
CFgVxmvb66J2Ry7zyMzDNgfixweOrHex6nRHGko7yR/gNPI+gP8Yl2w57Hq+dJYCSzOU4xCjTDxA
jeU+PhctIL8aSe+gbdr84T88HB1HMD8Ind4UvnFWoYfWaEVoRmr7Kjeb/LEZs/qgvN57NGoSWLC0
4cD7rJ/3r+0CDtWshDIXIZMh61c7LPpDpDnim1eVBmyaGCkntIfFEWZ978utI2UaIxbg460uLjAV
4ItRUtAVF/1ZNE6K6KY+HsDFdgIAkx5oBkyEkHDY9sciGt9Qj2QZqkZVqr7SDmRiowNK1kck5tDV
bOco0JHm6NGc1nBe2UTvuiNFG5SIoxDZXv/gOmP7xLhl+Np6WlKcHAPsZICxbq8BwJyn0rre3zF7
CGB+AEwoZpdUDNsixYw0wbZxGeMsE+yUpTeF6gMUa360iZfhxFdb1fIwEDcS3xFx/q+BTf1nPEin
n3WnuxnN5S7WfAWydXRwbe98Cq5szpAGymsHc4VhPCKCNj8tRkxVjd354hjSfKD0UQ9ew04EJAdh
BP4nLN0wwhQw/DZNMEkyV1cnaymH17gj9nijrV7rcK4PotDuayfUEoXAftxakCuWjKEXA/3ovah7
02a29Y7kv3YvWKzO7iWdVGXBQHAS6qlF89kODWk3H5BbRcbd6ZVMfVxyYTwAwkfP8v6W2HvtlDtr
PxBeGo7az4+3UiVjqU3siDKz8l9KOkNuV9D4iEbLfDnOmze+3gCrj+BN91fRXTmRcCBQYKS/rcj0
XrtNP1wMug+fXv5QDLfgodCDJCRvrrgJylCU6pYMxSzK06ymKeUVCnO5PjsHBcmfGnczimFUvqJN
qcJvc2hsNq05Ses87GSUfR+LZvmnG+US+aPwxKM2eubVpgVj+2aWI77jltZ57OjfvPj4eAQWZmwu
FfItWCXTCsXLSiMPa0MbzQBqYS9OgN1WVNusN0c6obfbxqNbTwqx1nsr2+/5tilFP7hqArzcWeNm
KWb5ebbtHyi9Gi++5ViJESUJKUzYm+74wLVeRKjPhzoWWr6lRstjXcojAM7tLccqCDEha4lF7k1g
pE8+GoObMplAgPcT+0R9IIsTvwwAd46vJnZ/HlRE5g++2m0kAg+GrROBD2DfTdNIcGlndTahSrjY
8gNSwDqU5rJ9Y89mHV8HI9X0y/2jcXuvsiLVLE15iAE3eGWnbKjQLDMNxzTGXnvs8pNSOdpBhN17
newKaBYrEOIm7zJKgl3LvD5saxk/NGWpnee8d9+kmKtdqAW6D6ue58uPInN7lHL/VH782aQqSUql
oi2Us2lW6L6IOHqL1ycBncL5Q4O07e+Rcemj1jfyggph7FeQxouDT7r3golyIJHWcQ5Z4fOTUbnm
yDthmkMrPb9GiRe9Ins56oPcNv6YGkKMpFVlA1Hehm0AHrOG90MWVooy99c5Nb0Hhcv7Y6wj5nfR
u0FVIcAn8j0I3LQPGKU2716+k4AY0mrV2UnEnecPim5f3OV6AnkgGuJHw1C004ha7kHzb++EcDQB
bdLAssiPnq/S85L7DoeaUHfjJZjzqX8nGh1B9Dj+mUnQLvcfai+uEcxtmlggh28gcgUyLljzwB9Q
NYKb0hgGtjSJ+9ihO3awUfbOCDaO2gqRW+uxzUYZct1g+zlguxNZnXrPAmOOGCkUE8dOVpnlLn5Y
irn/fP8Jd1jatEVg764kZa79bdHbz0o1qiUVd2zVUxS4IG2CaYrU1zGY199W3jZdAGleu1qxmD2f
YtGMzvWyuG8x3VKY7xSx++v+b9o7M+vHXSm4ZMXbkjRHAtFt5iEJ2zE1forYLd6Zw39wdF2vadpQ
YCzBUG+LQcVVoGo0zAZcq4tCZ0SHxdOH+clu1CPN/D8TsedZAR8WDTwCIPOqG0AnxTCaUx6BPROp
xM0VOYfXdT7ms78YdQtIQ8T4pMUOul6XjCv0I3aCefyzicsE+ojefhnsqn+rdl3enDq7Hoyr67Dl
6dF1i+0vSWlqPhqOBkOYCVjsxe0864xlTtVelV6tzlXrmpJ+Qp1+7QxvnAOjHRgEaNMCfMvT0tIJ
FgC7hj9pFD0H0X/nc66aXTRMkaK6VUpFdZpcTwFCMZXeR62X9pNEmf2gLt05qSzCHsbog1i4jYCx
IfVOdEYawi7qThiGMxTQl/qVNYzqwZ25E4NA5wIKWT/lbdWkJ6Ka6xX0Yo6qhqj8Mr4dOz15cpZF
/1Go03AQGXbXW4ed7NMdJa/BKdDMd7ijFYlKYpraXxHilA8D7cu3SPi6B/fm3udCmIO6kFrqliah
VN6APEaCUF2j9gzotOkMRb07WGXve/E8iBHTarvtctfxorUl1MtwmmX2Suvt6lQquhbADasOqvo1
cm4O36oZTgKwaodzQz2/M0oEGbEhAeGQNNb8SyA2GfQM8B+mXvZBpbjZawerqHddduhatfOQyCZS
T61jefr5+vOVtU5jumigTubRB7IuCHuKN2meNd9kpnTf7wfNnV0CSok+ApQvXulWZshujBlt5ZVP
oM7pBR+Hsgt6k6FxIVql8ZvC1A8KuJ2NgjMvVRWDFxh22wAqDGMpprTKwyVRysAeCuO6ms6c7z/X
3juET0B7Ym0931gU2YoFKXFJ87BpTVrccZKGOPXaAai0I62OvaXIocBxk1/QLN9sFISveg+n0TxE
iGv5gaVgHAVM5OyvKSS9f+8/1s51jyIMqBuLcSkX/matgeBsZhaOqaU+yidtGucmiPJW/5BGelr4
k66VyKWW8iAW7y9LFw2vOI0hz/pN/2rf9Ss9uZoB0jbuVPR+T1ip/CGR1jmZTMUKGmTLwlkdvSO/
vb13yxgG2CdAcrLUzfPOnJL/5xGNU2+fUgwGPxYG1qf5pOrv77/avaXWriuN9ZWOuM2kFGHpk8gd
roKusJCcQWHedypTnvPRAO9wf7G94MJ9AwwX8M2t7MSIR/Kc2xhyqKNlf2nlpCFwa7TOoy0b6zFb
KuNBgz70lBWZecQK3ntQeszws3ippqMbzz+mCXR2NjuyCsuF91LW5nJW67S+pKkbH5z1vejy91Kb
fSP7UcbVpDE2dvPsUmRuexm5PX4vRorpUJ1EL5+1AoHGVvBP829lVzx/NkNp6yotsCHotfF3ag7R
a9mmR2gt7hn+mc3dsF50bBdaQ/TiNhEaJZSUOQOoqahKLPNjTnmzlD50eQVibq+rF7mkreNHkS66
ADUdqw+G3tPCuI5khvdKUeSBo/XKfLVr166CObbUf7C5Mb44bR47PtSarMFQIJ+sk2rK1n43L6L5
LeAoZb7rNt7HWFhF8eDZ6E1cDbfW4nObFGXrKyh0h1LTsHX3chGpQVJM429bLVwsWEpX/arZhaef
YmCS/wzDGL0Xg7205zHXi+pk6xMK7l4WD6+VyWu7S+1lxle3UKbhZIo+roNCGkt+ksxpvFNr1UPv
46KrKDiNLsubSTcq+7Eae8DuowLmPvDguf6yWgrL9xGdNmJGZAvtqldNC/9xXujTDmjOBXNaChl0
keJM/mx1zOQXcIuYIs550b6BcYTVcC1dWZFdlNPPHMVBJK7pLQFNKeLp8xRP4hNRylnetp7DYMoH
7C+tf1GbnNCCaLXkW5vV6fiYV6Z3zQdII4+KPrbxmWxeywJDqK48R6oU9lnNYxMbCTPWDeJaaihB
aWTpmwXAgDxh9tT+j+gx2a90OaX6OVaUBmDUmBXDp2ymyDktrpkX75aybj9UWW0/oa8X5/5ij1Pz
brarpPJlYy9fXUt4v0Z7mS/ehImV36co/Twomt0410KtcyQOx2F404tCF09jOw6jDwE1dk/UlSPp
fW6J+LTkA+RR4Y3m8qBijhf7scqtd0an35Enbe7NJqhGG2vDit5U+yDUQcv9WFa1eWo6L31VzGPb
4/wtvK+IkI1u0E2F9an2rLbwHdA67pOujGNoVdookRaG9BuoXDTTw5CUc43ug5ubKf4mba75nQd1
CqZPNXYnCUCqftREYmO+xWVR++4Qd//WJjp/fiQVu8avjpFz0GIjr76qusX63CtRAgLMyopA9gWq
irZgSO3PwNzidwPFZOvnrl0rn4up0e0ghl8dKlW7fDAyVO7fFfjsLj45WzawKb15eJzSuvk0zK3V
+WbVGV+qWl+0C0qrdvkbT0o9D3TcNI4aSDexYUUXYTkEGpfxwM00CNu62cSyLw+TqCkCfIV5le0y
GidZeT+G2DHOrjvJIIqKIxLBTbRlZS5LEJYrjAqpuufBr9TSZIzrPucmjqazYhT5WVbVcLWEs7zW
U2s+KjFubpJ1QZKelcLGxbkdyiK/WUd1woIFzp5hOasTyMLqPbBs+fI6DRgeEii0xPi7hedO2dQu
cqyRi6698p8pmWaMGaORYq0Rl/tX881DMdMi3eBiZpTh3sB1sqEoYk+F/xeN0DTzIl5gJVTWRVei
I3eq9TbaXiPkcOwRhGtuqQlpsoBxdAvGvPVY/7uadP3SeuZjL3+gVRKXe3GVCtr2EuMUSTcw/NRM
xsBhbZYp8wLXzawfq2rs8vLMBiVIAAGkNvRRtzew2VXG7BWUTQKC/msvNcbrwFx4utrGRLJae+n0
aA6Fdi5VbTo6e3vfDsNrmmEMmcGebE5AUYO5ozGUhVaLY2TemY3q66z7WChd93IRXLAzwAGQ4wWx
doOiKexU7ZKF7qmuQfUXOoHJ7aZriwfJwTvdSb9pNTFSAB1AKbNttlViimERQ+6y+tx4B7g/+ujV
nvsrp933oW61f5upmg/WvHmVK6kLWTlybuqnG/eFVrijU8NKwqJrToN2xe9WqZKdZ8X6eX9/3nSh
iSIowNPl4uCx1ibHn5gUqtbo5KHd6vKbO3n5P7HR2eAYvaz7WqH5e+1FW3KZz9NnOABZdb7/A/7g
eZ+dwzVkk3+wYXEDvikWdVuxS4RugQlkMhtPaxf61dx47c/FLNz/2YlJEqDmrtD9vGmKJ2E3ifs0
m5WhnLpEceUlmmT6TY0KlTn4SLfg/u/7g8fa/j5otBQmDCJpCa5Xzl/lF7Y3MxBdh0mkvkSDr48x
kO1JH634ZBpdw70Y1W7pk7GstMq6qNG0nbPmuy6y8h8VF6ePupWa82mZocQ/DD1q2X6RWm3yYHi1
8ylvW3vECaIS34ELyG9SjwAvzROx/Tzopbacx9pYfhWTgtpnNUTGtwbFVU3indc0+md2f9/5WbtM
wz9NQqfu7LSwSpmyQbH3SXtsmmrA9L7VcWxNPuWAkwZYjGaez74dOj8usX95QwATHxp0oCJfm93x
y8E73IZaPjHEQXrWSOBBkNSfv8KiSOwpKdC1T3nWs71E3ScrVcRLgXXrKnTBGGdCwbkJCaqTYX+l
yjxUZacT8VLlqcnrI1nLWwwYyzCfIpJRhNxOh9Isk7YEVBouTpRepYzGM/mOeprSrOf7a1GQSN18
m6Rdis2ctXxPGsd4izjXEc3tJjCtP4QxIJkfLEJoUM/fqj1GKp0s5v6pMOczbkSEfaVlNq0a00m4
CnuSMHmQC+wlWCzHUTAxIL3h1pFmeMsKPKEHEhf/i618eMyU2HV86kvnEpml+R2CWPYUocp9xLjb
iYrQsulE0HxEm3V7EtlaFYesKkK7n8dXjSoHAGcR3miDd6T/u7sUKse0VFntRt4mUyrKvRW7hBq1
S4NTiaGqoBYwicU9SHl2PqOrMmBFlpWmHP3+55+RKiI2ZgR7wrn1yutsiiqshGOfNUYNQVUn5SvV
iYqDRXeej4YS8jAAJ5kgbdOSxqhtMvMlD9Ha7r4bWFJe06bvej/VF+cIWqetO3ETQumXoRVEO3zH
9ZLGGRXEwKZpKBv9ZrC0R7tpcr9sJeqE6az64PWzcyN69/fIqPBUpYDuhK22DxksmqtSLNYjXbBu
latc/KhWj+SMdq5Bxr10g1BqUgEbbnKXVTpImyaS6dRygE+h8JgTLFGpu+DtUH7EDaj9ugAgvkwC
kSjkNuT8cD9G7r6jdUzKkV0nTpsYWbvAXRpK7XDRhf1K7a13OFQgzTnmUKWwODnIMPaWY65DM5ix
5a22YWXXxcLEKQ8rV1M+uWWL8oCVIz1aDfK8OHM3HSx4i7KhDQm/BbdJMEq3Q8t2qApP5h2g1ciu
3oAjis95VyUIL1ki+4Y50XiRdVc5gVF488eoy4ZHyE7lwXW+t/FpucPRJ+W5NQjVJ0U2uQnIJrfb
9FUO/Qnh3qH2OyVPTy//ogy2mPGvRQbgsecHO5fqUrtizENX2t3ZiVPvimCKfPCq2HnVLY3z7f56
e49Gb98EGAcihWd8vp6eTNU42j2E2Dhpv7OStQRIL5ufrGFozIPPubd/2D4cOiZOCK5uDkyP23SM
h5VAbAl7baGJ5arVen0tUSYJemdK/sPDkRJjiUlLk127PvxfWZjUCuFEC1YJFSflukTF+8GbpnOK
J+rnl7/Gv1dan/yvlUCVaPFCOhR2DJlPwMIEfS/6bhjIHjVM974YqS/eSCsj0tqeeb3FBsbTKA7n
tir9Ehzfk2w7bKWgv336D0+1YkbphkJw2yYLM8RX3HhBR2Vq0YWpw2E/lS7xbcSHTTkoetedto33
dGEMpgZ/BM82r1DQKlPpEmVhn8R9MLrG/Cqp3OUgFdl7e6uyJqm5tVMCjq2dmh1wWISqF+NTtiTi
PHXWcqmW9qge23sgujv0WmgrrbPB53tikB7FX82gro0lskSJU4eAd44QbDu5FRuB5JVrgGn3dgiC
A7edTTV2YzA2EUZV28Q33bl9tAY7OScu7dm0HtorCeFRqNp7lWTocDjAAd4SynNbgirgUkOXK0sh
bKjzAyWjCOQkysv9jbj7KrnhQIkwsL3hLrT2hMtUYsuQ9Bq689whqjk4R+DG3duGbArKF9Ul88HN
dYrAdjK1zlpyRF5/ztpsoVGqJh9mY8kuJJdMAhBI6s6GWCirx77FsdgpD8gpt6hh7ryVlgJ/gYvv
JmONegQ9KX4kZuKdHp8zPbIneumZeRkytAgAlbg5tGAFpr1fFl7TX8syR9JYCCxbaTXmuQ+UoH8k
5z5qf+1tNmIOv4zuyS1YuxnirIh0hgAFcOlXo10zxLAd5V2elj/HaFJ/eKi1fR8YORzcHHsbgNBA
8UCddsvv1SPXVgyvkuGkDvaT043pF7RKjrSp9rJqbnnAOxDWcPLYfH/cKPRCVHkeOqkT/8r7Kf7q
Kd3saxMsdyBEk+9N4sjefe8Y8UirKM8KCN0G2c7EQ8ft0HOyckt9yrU5r/zIczrTB5Kl/7x/kPY+
4CoBhzWIS3Nqi5C2m9Zd1JzF+DFwao10rK4IRkTkx01iXhEFSt5MtTqeaCW1B6X2GsA3AX7FKlNf
wnKn3b1KV/91RyaVjFHlJB4yUDLf15ryr5ik9xsvroQauB+ag1Hmzp55tt7mazZJpA/eOgLvpDZI
v9C7+ae36Nnp/ivdXQYyNEQSUpqbHJzwD78xMQQE/lJ5UmoIywxxDzKZvdCEAsNKpQT6Yd6IpfM1
VeaW+JgNiT4MDygN0UrCr90+2am0tZNi26nmW0Vv637SdE3hY7OTylOO4diLx9EoVqHfCsCX8pOD
srmpVUc0BD9yxrrMvxuWwEbY7e0A1Gn58tsabxM8EIjJ2IJshwhqZDZG1qE02fd5+bkrXbpWRQk9
UM72f8gM1o+IouU6srgB8A4M941e0ohzEZr4UDnCeptkVXRypsE5KNv22kFrU5BQQ1OCk79JDfAB
KRS7RVbNas0e7sms979zUZU/G7WuXk+ZFl002daw+DFRO8OhHB51o+g1HzM742D/7sQfdhR2vSDP
kKHwvOfHcm6bylU0kmTdTuIvfTNrgTWWTShlPJ/vH5X7SwGUer5Uic/xsHjApJI5SoOy7+sTqlX5
G8WgcL6/1E4ohzeAlCF9GG/F3zxfqjVwA27XhDwRGpglB37ClGTpozd14lojjf4wJ0fYidtIAHIJ
uCD7lQKOG/z5mpOe1l1WNMwRpwgLtii2PlI3qkeiwLdxlGXYjDSA1rx8W7IZSexYi0cvcRjc+ZzG
qfHUjkpxipTCfp227ZGSwN56OtqGcILZtHRknz+WLurSWDTaPmlSaX5badGTPibijW4MNvglnHPu
f7q91wjlE6AGE5S1B/x8vcKevK6tIaq20eB86BVNvOlUrT5Y5XYv4hKF8wTDSYOMZltGpSa1vI0q
QjiS+v9CNDe6iD6ZngxVHCjF3d65rEQButK3qW62dYAwmWzNCfA5KCXVr8XDNilwOtW6utHEUADh
0kfLYlCSujhGHhyDvXfJmiv1g4oHY4rn7xIcB3RjA1Bdia/SYztN2ut0qo6QpHs75K9V9M0XM6Mk
yWe9YEdanfou1mdxqZJ5vtha/00B+Hy9v0H2lsNgcXUvICO8QUBmPYk5NHm0jueqC4pRcTIfB4v4
VWr37bXl/zkQMNv7gkxIyXg14GY3s2y7NbRohJUYNlo9+XbiALFBRAGtvyn6oIDdpik5ZN9wdveO
4tgfz7/nWRM9J3BR7J+16L+p78Dz9xRUeThmcwc2xCGD8jvswLVgYD7ysaqFRhRVQaIYUR+KqVde
g9rHyQo3yC/kc/YPNFZF47tTnuUoVUXDwf6+ZRbAymWsyoklpVw9CJ5vMlcX1siwAYIfWJD3sSjF
ZWyG6CMiRsNrTKOXByBeuFhLPEXq3FV9RJuNIB5a90mWTnJwsP/s6e0bA9DDL6IoJhpvfo6lgoZK
uwG2LYz+wu/tPGqCTBhmOOaj2/h9YhXpCffDfL4oY1mVJ3dCAtRPNUO6AbAmM/fdqLHdADAv1tOx
1iXpuyxrWifohgxDMidfwF6liUuHf+oaXT14hPVUbp+AO5kchJAAbHQ9AH9nyrWblKln56FH7Xc2
aSJdeiSG4IS6zZMeIe/jSZTi5mosEGFtjsRsd86XhcMmAv0rQPamIsGF18MwXS9Cd2iUt6M6dBfN
kta1KWcvoCd0pPe4k9xymA3kFylM6KRvIySHSyniGIeXOvPUxxmjvqC2jC/m5JV1YM3Lgk9SVYJF
gK09vKlrK/8MD2p66VsHocspW1V6kMC4uVfLwsYonmnmI1ayX+vGzN/Bf7f/j7Pz3JEbSdr1FRGg
N39Jlu1utdQa2T+ENNIkvfdX/z3UAQ7ULKKI3p3FYLCLUVYyMyMjI16ztF2Nc13W2bM216DA5Dld
8FjG5X5Qu0lY6E8tFGEouYtI/Lq5wsRMvEJG8+JIcEEKcGPP9I76J1oP4zFT8TileLpHvv4TPV7t
NBSzFwAtF5QFFdFYvclG25ntWI6di6OjO/ioqSYklWZI9ORBN0bnM3rTNipPaRe5Zm1X7/uulE0X
2/o49BN0vZ6p5cnSOXAmOodzkIiPOZv3nWwijDrrzfxA9qDuvT9u9ic/GlUC2npUdlHdWsL1X8eD
QvU4poVkX/oq/BLjMHfSLZEcG7j+Xtvo1U7WujEcebEJ4RTw+y2nB1fAJlgcUy/INY4vgdU0Hh1i
DMAnIf20q/qft24EyKggsyiqLcqd641gW0LudQxgL4WWazS0kqB71Hr1q5QG+vsM1cozSNB250q9
yYaw5MB4FtNXKrc6NcvXn3TMyqrnbeRcgB1NF1uvbE+fkBccBtQN78/vJiVhKMp0sOxoJgI5WgW3
vitGETQjW85EyM+3kZcTZx0A3K/749wuG1QFaEILGYQPupaE6w1OE7Uq61INqe3HeipdrA6gTzBH
0bEtK2Vnm9wEbQSqWDYUlegpU05d7cpWHewqUxv7YnSi/uAkRXuuAFSchVEWV2V0eleyiuKdPSJ2
PmnZXvn8Nn6g08FjBzE66tr8kNcrWOmpI8+tYl0yTQ6ekXZIv9G27BjVyI3vKBtyKTtWJfz7X/l2
4zAselxcFiRIN8l6V7fIxsOxuISWNJ8S8MUe+qLOETHxeGfjbCwoBE2SMIpHtD7WG0dkAtlBrZc4
9vInANrqZYhk64gfd+735Zh+vj+zjeEW9w/0eoCLc/JXaQRyhVmxCKNfYrMeMhe6V/NtsJPo3Vhk
KPEP05vBoKAjYM6xiLT1l47u6xWcGgh0VAKciz3k9kepKmU3RvTxK7BzujtK/d/9+W1smEVxcnn6
E9bYN6+H6zD8462qOJdgedENcG3fTUmnPGuSVbm1o3SXWda64/1BbzLpZY4IFaA8sbC116kiNBTg
KXPtXNpMd8RJYHVWuk62wD5mUEbJBRVH6buR5sqPIqvbPavi29jD8MAzFlm3JQyt1hQx1m4wTUJ5
zaSPk60l54BJ7lSttkbhT0eflXucw7jsrL/uJzvWtC5obedS1ZX+pUJE9FpE4s11R4PNQsPHANQC
t39dTs1EMwpHgjxrRTlleKlRD12Z7GXTG+f71SirL2bXui6o86OqNjnNoXJKQH6BJrtUHfau9Y3P
BoyXPcmdwOqsA7Yo2Pa6QFLXaufKV7pJvWidHewErM1RWBpwmSr17zX3awxLZ5DI6OnPZvNFGROw
8mJ+s3Ehi0O3yqKPA7GCC+H1FlCEomRVjdqjFuef5zZIT1mtRF5lmcNO1krxlz/rdQ5Hnr5gMhC/
Iy6uIQNqVg3qGOGZ3Ay29WwVlfjao1/xrMxyGLudliAxFOWRPrpDkaGyBi5ETT/nvQGlPug7Exh4
GILw1YfojKAHlgs6RcnnUErj/xJVwAHhSAP8XZhkyVNkIh/mh3En/ysXodm5UDXUF6u1QMjnlPWw
lox7/Sm0s3RyM536s5uQ0uLiLGHwYYG/jTynjXr1mCptpf5DUp7JroEGT39Af9wi0UwzOfaLCptA
D+dXel2TVZjvzTnJZd48kpUepEHnZnM6xf6l24lcwl4Q3DdJPerv7anjbdSI2ZndcKjm6R1JrvFg
NDWSkf1oyz+K0Yn/C0PN+gDFVwT+ICE475pYn/zW6zR/SVM050450f8ZjaSg8AfTAn8pd1KieT22
L19iKS++N32XOd5gGJntp30ZDFhgWuE/iQ2zxm+h3x20wB66c9CN5hOW8Hn/wZxt7WNpOCMP8SbQ
vsYtRAzq9doC3AkT6TB02ihcEzVG6ZgoUfWYjUMTeUMiJd8jZKuic4741+hajVI7R9yxw9yzHakC
RBqh+AAJZkR0rFON6hmXM6Xyg7FVS09Ps0q/zA3KTog6xV8K1OErfBhDeC5SNHeVazStbbpmEvaS
D63M6ry44D+uLRnlM9LFUuJXAYxh3yR3k1kpU6IM0XILv5tqgFA0jCbtwcqssX6S1GxqPjRCk3/n
xaxoXlIhveD2VTVX79UgSU6xWeCxIShcSS6Al/rfksXuvWFOgtirmhziiG6PxYfZGgfLNWKnqs+S
qlb/IUeQhpeaIVkPFUaNa0R27Lw341KVn/vepD7D66R5JOCiowAcrgSSZaXWDyxSwgSmVJ/FLwHk
0mJHsOLmFEILBBOF9xGZ7S2QpgxniR41bmY49yTvYvSdvluR4ewkmZujEFpItOjAgMJ/HVeyPpEC
SzKTa09kBMhSd1fANun5/i19kxowl6W9Q+2Efgh41dej2BnaiUB+qcBWkTcClUYdq9MPaVRDlpob
89AXe4DGm4kRMCk20H0HGnQ7pBlVigxBL7pOrRgeFK0JDoaZ1zuP7K3bzOZq5t1IsnoDy5+4yUas
XlCK6YbIhyE108vvYr8Ohj3foa2hqCFQvFlk32iZv/6G+BwiRhqlCMTPEpZKvN4AmkTJiZdks8N7
3xiKNBVCONWujV6HrDbFYMSVdAniVvPiqs6OZWWKR63tnT300bLBVpcNNAMMBLifsT9dXzatYWIt
Bywcmwy9O5iTnByMwkh/SJlIHwesEeudrH9jY5AOkLWhQb90qVZpagp5WC36PLjMVjP6GaYVfkWU
2qthbg6z9IkWUf9bOa8WvHWKgyw5G9mon1ad4zk1hu42ciGuOaj6v0ZfJ2dzyjQ/M0Xx0FfTT+JB
6ovZzM9DqXZeWxf9W08iOQQ9rD8ijMAS1qkkXSZcbWZhXxqzxM1AOCFY/0o+tJZdfNcn0ziR0+6h
bTb2E4OCEl+cdG+5sgHxfE6BZl866s5+gJrIsZ8FQIFOsnai5u12oqy9tEYorC965suy/JUqT7ON
0KBRqhdFiLRzQzEG0edahkw95GET/SiGYE8l4nZ2bCf69HQPaMBS7Xs9pMhh545Nr1yicbD9GinN
Q6CCgI/zqvfvx9HbTbXAvxZ2OrO7lUoKbMCyOvL6F158xrdeBO1nnht7o2xGa/ogoOYWyZk1UcIq
qHPTjwMymg3DsY3QfC9xa/fJteuLNVuR3+vxtJN23kxtuSJAyizicxSp1+EtL4s/CqsQXMYm+Nyp
if6BHGVPT+dmrf6MsnhN0nbkqbpaq17RInw6BfDfsco8CvuKB520eun0Yk+8BjrCOrSxIXgK89ey
IW/QPyVq3JNd0RGM9d6uDhh+m0dVFoHptSGSG+40ltZ/Sd4qpGZpG9uurGeWfdSKoIw9zBisTyrN
WOFTuo0CfxwEjGCQXiMJUmEVbqKpTeWHHS70GAkX6nOEOMKILXZBfo66s54cpWYw3js1ftGnNJ/a
7ymA+99KnGSfDWcS6smht+JcZIEZxKPG9aJ7GVACMiFnVH+ZbW00RwxQhq8W0o7TuUTTyToE1HG/
5Xg3RbDO02Y+tlqaHmdl6Onl1oVhXRbOf3lUnHiyfbNHyuVB6hpyTIFUku4beho5niwNHTIjmPgE
h7AYAXor5PbfMyjfBSYnWRW7KtQPw49sqVXdWnfqj00DXZ0c0QaMgjSjpXhF0FEaQtVfsxBv7+vQ
lca2CFzJMSfV1VORKN/GrDALKAxNCs0o0eKfRlRHgUf6lvwr6GXqxzxynK9SacNAckSePjSKE9Sn
mhS18FLdbMJjh1rCzyRTgvTYGWP7oiRlF2NbERWjm0MuTN1C67THYZ6H+UErnVA8OYlk914AGu+r
MUQmr5DQQj08c5L5IZSnIfVtxHhar5drrOf1Lih+tdgJ48ZYIPDoK1GQSLDstfLRdtKk95AHmnQ3
HoX2e06z7HvSttoD1jjFcFBTMTauZcWiOsdJI5/xTJVbt3MyEDxDLv1STYQrbaU2vk+DI52TXk1/
dnVTfa1zzDVgrrygfFR0QaSf00BzPk6JNsWHRhRddFhuLnjnZhbnbjjH/W8WvXqKtW5W3uPRYJoH
W+279APmZXjQ9rBYa79SpemfPhrhimVp35+keIq0gx5kLaoaZeQ8I9IlVagHDBEdMHNuD5mtxuEl
77Sg8MiIy+9pCqXd1aPaaI+NM8vJ2TID/Xcxlk7l8+aXwCSGJMZ+2s2QBcfECI6VLMrcU1u9i/y8
6QRbQJbGenIHZWxeAkQYFuv2QqseZcGzz23zxrD8QQ60xMUtEsmAcZbas9mns3OmsYTs5oh/73Ml
hTqnwRxe5iJwnppClz9OIZ3pcynaNHKz3kw/0UFNJ1ZTF/Wham1bnBpLa75DSoKWV0JL7X8IdR4U
P3MqhXdjMhnVKYygdWRRUyfu3FZF6IWKXQ6+XfbZeYyUsva5MNWXVgmN+Z0jjc23ujCdnxZ2EtLD
OPdy+xCGgsehJKLiYQjN0D6INh4Aa41aqrhQWdrnOtFSOKmIAEinSUIPDSpn4HzCM28cPiIGxqdU
Y3Y455ML+bkg3Ws/IuUaNR9mNW+E16VUJq6sigohYm6/BOjMGSc9n8t/yqKu5p1LbklkX2WEf2I0
VdZF+AuZp+Wm+OsK52qjGI6Y8pXo1Efu0JVYntQJ+EWUFgK3xR0IgFORHhMtEl/vX7CbV9+fvhXN
cUogq7GLiFpe04GjwkLL8pqytSiy6+MhtVqUFcYokTziifz9/qgbtxIARtqU9EwouqzRW1kWIrox
LFIYZWQ/plhlu5Ulxd9RQd2r6m8NRaOEmw9TIm7BVfkNqmqbj8vHnWc98foJvW1Fy3K/w5jirVVL
asFIocJYJs287TtpdtDoY4rVhZorzxHJ7kON+sJOnr05nwUIs2gvUctfLZjRwhwihYE/34QBPnSB
cBFJDv9pu7HewVFvDYXjHJuSGik6SKuhggQFeJzfUQVo1fhpGlPjQ5DNw+i2yThEb32lANXGBQgn
c7DD8GlWiQq0Qs0RA9KRqpnI3qCF0VFT6j2s/8aUSIIWGSnSIYRcV2/KyUzmgrJojEep9D1p8swf
pUy9IOo4vNzf4jd5ObkQ2Kslq3RYq/VIJrr9Xb6o7CGOB6tOyHF/sA0aZ1GV665DyWXnA95OjW6A
vJDKgT1QOl898wY5nI2wRVhBxJzcVpK1B1RyZ0+gybGz0TfmtlRO2OS8Om6lr60+kKAv40aYiSo7
V0meHOq0bU9VIZceSjK7TXbtJkIyNzJzihvUAcCWv46QQGEMs42G5Kq3UTr5FUKcEr7iWvohk+K5
/q0qCalQqKkDPfQknN7nIx5dfTgpijtNMTpFBkHg3FmLp/b9dV4OwevgTa0FZh0xdFGxvjkkepj1
oY7xs5TaDbZjSvChCbpuZzdtjwKdgQWmS7oWX3K0muJYYlOh7tTSlxBFf0eC0v+6P5ebBixnEB0X
ep9w9KgYrD6zVQHmqaZJXKtE7X8KlBJmtxhrhdaSCmTMRbbGqT6UuWX9q025XD+gohfvYdNup4qn
DrcgUL8FuLwu0Cm9VsHeywU+tOYEdCgUR10q9qg3G6OAhl5627KBD/T6tLRzMXJ+KS7FkGQfnGEM
Dc+KS7vceeVtnco/SFPa2ogtrJslfVcZXZmjxKcbxfwYVNOv1JpyP4+0NzuQL5sD5vTylqQtuEY9
6PEwN0i/JkjgQ87uc4recAQlVw3LPbjRxj5ZAOWkCxhH3uJ8WrByMjLbJCwFupeiq61vDkzeY4p6
6ZeiMM1PTLm/lJGA1CwB79upedwSfJa5AgSl4glQAG/k1/Gg7y2jKEou9am1qvGU5ZHpuFolO+XB
KoM8cDX6n9aHGhvL33ZbKonfOnRx8EwNkH5IExthjzY0LVcokvFmvjw/jp4VOCjO6q27CCJijtYY
VJh1ESvXcjb1E40O6VTgnLoTfLayN4pMKs1uxO24115/BxSzJkoMLASWxnCmMyV9Z+Zm4g4D0Bo3
DOiuFM28B3XZWn5OJ4iepQ99w9pucWFAxh47AgzojQPyFQTdoTJPGi/lU0u38xNa4rOXDOFJCff8
sG7vHrJkrFsoNALfvom3ljZgpliSOlaSUXzCjE5yBRKhbpBpSeJiSyTv1Ia3vjEocThzwHqooi5f
46/sHENIOZBaeCOjYQSf+1BIHlZEgZu0Q/bUlfG8VCTeHjaY5f8flBz59aCIHpApxRFZKxLwJwPd
9YehWhj61a7i/EYkBEoC7HTJv4j7qz0EtrrqbBjT135UKVNQIX+Wg2Qvl1z+lNfXJBPCo2QRQV30
SZdl/esramEH/zxgQjQe1RcchLNj0xu5hyaZrnDJZOYpDoevktL8Dw2fBXIPQI/Rb/siwDLG1kTg
Dsp0pGCqm4rnFFrgTpzfmB+oR6yJKOubSxvm9fwUOzHVIZOki9pluUej1sHcW5kpPVTqO7uMVS9E
WP69AD729iyd16H5h3YDHmN9w6hGKPcRCsfXSATo1RlScECe3fY7MYc7R2Fjq1DZYyFRIMHfdY09
EVo/qEQajHNRL3hfD5byA4ZcvDPKxoGjc8ZPZKg/DO3Xn3KOqqiTukBcCxtXyYNSCfW3kZgOkj9j
WttHWCvleCkEOfTb31b/j5JFawuc1BqAluZ9XdgqUI12oOjihEntR9Nc+mMuhZf7qdZtXrAAo2xO
AuKygIhW52FQmigFzIaWfBlhekpemgNUFNERkyP1f5gW0Wvpo4H9uinLJn2C3nlgCSQNRYe9Shqa
5wkiKm3lKB/2bDq3ZkafhTQdIDLM92UT/XXSh9pwailqomtScRNZiDT5QxUYvh1Je72drf24PHYA
7FmkV+vitq0qrZ2qM2+sPBBPVKmmk6QN/91fqVtsNT7woJm5XkHW0C9aTahwamMwSTFQMg3LQ6wl
9QdkozBgrwftMMZt5dNRxos0lsxDEA0G8pzTm9Ew/IZFHQF5NzR4yI9ff9QwsrpYDkgjBzmrLqlW
KSdtQFK9Es20s1u2Piqne5HmU0jBb3amFDlynKOomqRhe7bHeDqNiR3tUEs3vypkZCBktK+QcFnN
iE4MTU9oBFe5VFQ/LFTrWMzZ7Fpw4b1O7lJ/QFLRK1Ciceupyz5Ugf5mBtPyVaGEgLhHuPIGDxlN
U58KuYzg0xbFMeJhDeqyGFyQL+nOV906FbwPiZ2Q4kFfr857iBd22TU1ru6jwDOsmyy3Hsf6+9Ts
drM2h4LqDW6Oh8DNVVtZWqgbEM2vMO/jg4o0mq+NEWToSHszdhWJFZCWHA4epRBUVg/GRWFMc1Il
g2jf1R8BzlifUSdBMcExQ3PnCbx8oVUGsYA2GI62OWIaqxtW4nRbeo6ui5S2/VGW5c6dFx62WsfS
Sc5L++f9c7/xGRmP4f4A0W6OvSx1sVBlhHO6cs5CFIjV9lHj7fAezFawszs2rjwUZJahFvT4DUu3
18sB4sLCe6QzHvsGr20fmQQnRz0hyfgf9CQ+oXJrfbw/x42sBZIKNwKoG9ir67qKbBRaiYIsaaZa
zIdaLSPim5w+a30jI3QbN/Q3Ovk5T7Ph7VkLBTLkFmGtLNXF1XkYs0zilBjoILTD6BsiDH0cEtPD
mO26BG+FGvYoZoiLPC2p7irUNOaEnFeKtziNQr1yrcgcD6WqjMc4N00o/JpaHTuzsK6qBPDKL8aq
Mx8qR+u+vPlrL6khpSwKdbfXVSkZkUhVCY+DoKufQilpPGo6tAyT4Hei4ukrY1/jjyNUs/sDb4R0
BjZhxyzi5zdbGX96bSpNUvwwU50n+OL6U1vG0eH+KBsHhuI3ER2hJ64Oe9nkf138uUgr7iiqgiod
7X8UuRuOqpgWQY1dzdPNCf011CoW4BjaWyNdrGs7lqbvKHPqW3K3V+bYOB2LP7FOTWxRBP1DLPxr
QsBcw7JZXn7JMGQ/4O6KTyocnlNJznHR4zyKoREaOe0/s8s/3f+YG9Hu1dir86FqU1/LvMOuepLl
B7S5LPr2FPyJHoob8W13tsgtoX4h7VNLoJKwpPbrsltRxc3USChLgf4UIb1okV7iNrG/UGnBCnDo
0LRyG1A+vjwFgpk7qfZoiGJ+Qjow20NkbO2lRbeAki+SxKilvN5LsT6z+vjyXbn6Eey3aM49mbTE
S1fXhu6ft39reO4Q3TUDnNCf+PHXOlO1GjWH7jjiQuX3nB7bMYzRWYbpGPmpMr4ZHMSXRq5kuVcI
9TfADwcZI9CpEx2cyCmvoa43Xmzpkh8K09gplG3tYF6kZI2UOK0bk201rIIh1PDU1Wqa9MBFg/DD
IBUIp4cdyInBEpTG68gMRh9wUfL2PUz2sVQICQu3OQ9t7Wk00BS8ytFsgviofssTejeGWnYfYitO
d7bwxp5BlQVPF+5QYtD6SlEGzZ5S4MfXvu7b90hH6f9VYqi+lb3U7UXUzbEWeinVT/MWVWYbdBk6
EzWd1jLGxzwwjYsC+uzSGXAs7+/OraEgfJCQGzStbm7KPJDplymE1bDtw3ezNMxHU2T9P7FUqaf7
Q22EVXJcIjdkFsq763QuyQdTLgJ6i+loxO9HgMFncAP/wzqRlvLlVOhTG+sU0HSubHnpZVTht6lp
K68F9/HUd422MyF14wDQOOK65TkDL2Z9tCV05OIAqYfrYM+WBHi5tOoDzui6cxxBakSeVmdx50E4
A66j5pb5M8h1VH7jWpO/tzP2zDxNigmIpqEk/zTZyL8StoOJQ4rUN4j5poJ/bo3JgNM5kAhbWWaj
bNUhIIaL/RT3nhM6UuRjOcSGF0Wm/cbVeoiPshHgQhC1NgCQ+6u4sWHoAiy5P0yoxfL+dewEFNQB
j4fNgJZqdYDWNR0cVCefw2Z4f3+kra+LayQIQOQ0eEgt//9fgVOyk6CpUTdHhEVF3hjG6ckezeSE
UUOBUVuWeVonRgz58MG7P/LG9QgymEWlr78QIVdz7Ky2DjK1wFisj7NDzPdwqyQZTnErWjfL5X5n
phsnA1ArbVydG+kWrEcPdcK5CdhzZ+riUBTB/BVkvbOTjm+t3B/S+FJt3oBFqGE4A4WLrsEMSS/u
1eFFGlAnQ313L/PfGgq4MyZGgEZ556+XjjqhIYRMQaE2C7+KRH2EKJK6CYz9nbVa8r7Vww0m7oK1
h2zFZb582793yQTzXlYDLFr0WBpOZqtVX1UJJSvPKYLomI1x9gGuaSn+h3Ow9KgRBSOBu+mZVoNi
zSK2GTcEXwZpavyWBeO7LrCql/u7cfNjcuuA5ySDuKkjgCUAA2sY0dWSRIzcnNA9JEd1b1KKvSR7
a+MvW5BaNhWLm0uuHf7U6qcIAaAp80wIsz/SIJU9wxHTo1VRQLk/tT/OSOvVQ+qfxAhSNdtlddIw
FDOBCCIDZA2h8ZW2r/qlAoD5QQYc+cUos/CfMa1w6ImsOuyRYw/U/wp68h9tiDWyJ3eWNHnkOxh1
Wn2VXxAk6CbXbjDNG3BBbY9dbPU/eqOxS3p01QjXaTSqzK/VwnjQ51zfc9PbaF5RO2AiiBrxt3V5
krui15GNia95Z/d0ZaXsV8m792dhxXXv6bNuU/+p1dGfaWd80ga7mXcupa1YghbQUnZa6KPr89AY
9mjVlQW9fzaKL5oJJLdIxLiD0dg6daCeaMSycosM9OtTB0mo7Y0FMSDVUw7eLWpOY5R9cpyxOoM5
rT0Hz+Tz/c2ydQ4oui7QcDAENw/tmZdnE+gAhnpL+gnlSHkqkzg8q2nb7RRMto6BvZCKScEoPq3f
B7OgQEHCBepilqXvtqQrP7QmTQTiZnPxODT5nuDY1lXnAPP4g9SGJrj6nKGDfYdpLLbdYV0+cyQm
z4kwnColW3flcmg/a400HdKUvXv/o94upEYxC7YlKP8NsE2jwU0pCiJ16wzpARvmAeytPR5s/GW9
scPUssqMcGf33E6XQXnHw4lEzu0GoDdXZDBxjHGnFLT5WZX0n4OZ6F46CxW3o9R4boLC8FX8L3fq
QhutfUbmZC6K1fQs1qfDngytjgYcRvSiTL7SHUwNd4jmGSoi3gIHeMmQnuM6QYGgdaSBuGM4n4Om
Kd5VGDupbkMKq3pNn4Z7ofdWpYe+F6j2hfygbUB9EEFXVR6FvGeM2PoM8CAHe4eWeuAbSp//xmWs
MACpS/FzM7X5z0zMJER6q2rfEtD2s0vnMEt3LrnbYMJvQuQGxi+vSipqr4+5UoyFlHYk03LWtWet
R+PUrOEk3t+DtwebsgIoNjQKthQarTymT1uQbjlBZlx7KbFDr0wjSXU73cn2TGa2Nh9POJBeFCMW
6a3Xc+qULLI7iRCdhJH0kKWG7DpyOh54TMqnTNamYycK/UFH42cnVdmcJ48piB2ol9546cBegPnY
AQ8EQAGqvIetV1dcY5KC8NL9T7o1yUVUG3oLqLGbekulNXEGk5JcT4TZJYRHEHl54Ei6b6dSjiXc
FNifq6ApH+IZ3dadbXMbP2m9kK4g7beAR9b5s4iFGeus4LXSpsab0ij5YAkrdOdiiE+6moQ7d561
FcXoqlLdRiFlked5vabgc6aoKhaj6l6LnyK1HQqIwGXegtev0YDHmzGrWVwA+t5c2JBTUzqWP6zE
aeyDZXdjcQHpP9UvKLxBPJg1G/ZsOETDu16bW/tLHw1Se6BmFmdPs6UWRMUOSIjP+86QzrWZjMEJ
++EocZtgUhw/1PHAO46V02iHrAc7iZ5rkDcupYpOA5veV0+D2cct1lGBifSXqgQPWdKDWC/s2fxC
N9oWrhxW+cK6KPSnoOxC2QNv2Zcw+9viJbUipEWHUdKKAyJMWXSoZ2D2rpXW1MwE9yK2FnraL4gZ
DbGxnsafxKSjAu4G7CMcuLpJGxFvMvufBmhO1R+M0aLDWfcphzyyJ8vLmxk/WdVoa6htjZQP/iw3
LeD+sU9Mt5yNXvXTJjDto9pFoeKmpZyNnN9QL69SjCX8sUMRvzqTx2mfsryUu6cM1kDpV2Mvv5fp
8EduF5h96M/toGgv94/A1mlbpDsXwTOauOs90SHwwM1Fu32KheZT1sGakPTwVA1tu3OJbg61eJcQ
T9A9Wu/3lmZ1FZkp7XZnzo4EsNpDdCV4aDAQvz+prZO1DIQtIO3Nm7zLgME+Z1FPXxOlB83tajN+
4RFintrRbn8albwHcN+6ASgV0xpbNIFvkq7WmntQmxW838zKDVcKRIWto8RR2olYWzODgkeNeKE0
3ohGyWZn0kbAXHuW49obaMf6nVK1LhW5nuR+2lMT21ozWlPw46j/cu2uQsYY6IiJ21jpaPJcnvBU
qvwi6ZuXjt7m4f6ibQ6FIhavKnwjbpRABBdNL+dhfDXlrn8QaIRflVJrDtNk6v/DTiRBJv/XoIYq
a0eFfAISl8YjXzHP9YPUJLpbibA+hDoo8bfPaikC0Zo0l9f3SpqsNc1RC0vUlKdsRItPGsb4jJZY
EPD+Qu38/mAbAR4GKhJ0lEf+qFKtAryuTKhOLB54mp142uzYnQv8tHNRaChPLSrS73ji7+Eibl9z
tNNgN2qAIHnQaStwXpkWyI7KpArZqEc/6dhUh0RXKtutjRF/bQr7Aa0KE/omRELH/CSkztnNC29p
j8CV+NdREaagj37j66lbck1I5mq5Qvq3qNbklfROcgakSMuwSh8RY7GzFwHBtUb8HrKFh81N+SmT
5YyrN0K0ZWcpNg4qJIfFRGmpfdLfff17RiVTezMqUNEeC9TwUGB067hQXSOsk4PZBnsQ+I3e0WKb
AMmaTUZZQl59AKcaAFNZZBOhGqtuOznjuepm243L0PITo0rOplWUR13M4pDMc0wdtguus4273/1N
uBELFwQ77BjSRv67+iFKb8hRZvNKi9O0O1uBEX1wMj043h9lc75UWOmr0FFGbXB1sGo6gSgjYyAS
2wsUwc6cI8bOOg7oyKQ0vZ1fLKeEzc4TwasNpEVEA8ZFp/a8k1ZtxC2wSVScaA7wU9bzRc+uKCyU
C67jNAofuT+CiZHMHi7be4WgrU0FuxzdOWr2JHDrTVXiaqaWfNoEO1I3AxjhTaz7u5gk45cprH7n
Ht2IJ9gWGUs/0lERUFqd7Ewp5laqoviaFp0qebrzmKFBnbqBLLRffS43L1lvlzv7Z3Nlgaywh+iC
LD3f10cna6IgyqDZXfWg0npXLhrbgDCp1r/IEctnVDviT0XUGWcjnB4H5PF56uXqpQmbPa3/zfkv
akQgnYng5vp7qybznUuW1mgkKJph2j/Q3erem13UnXiM15+pOox719PGsGgWwFnizoUMvy6Pibal
QkdF9aLkI66ExWyHiqchZXqsocHkHoRoNISa0kbD8f6p2hgZ/hzdwqU2xp+1QmmUlmjMvk2ci260
1lEt8/ziDNZ4knSYnjFaPzjM5HviXBsBA8js4r2y0BhuqoEaEiNWmDNohJnDEYxMejB7ahz3p7Zx
TLH8oiVDdYLa45q9A5rapk+IfHQMdNWXqlj4ta4dG5i4Oxt4Yz5Y9VGGJuBSHFvnTGKeQ6CKRP0S
1IU7arX6vhWxujPKBqIGXWBms4ARGWj9Qscy1GhxVkHoFceywRvaSnqJFbshLRxEJLlzV5r6kwzM
e2HxlRXqs2FTiMeKwk789tyNpSMMO2gOsGlX+waB2cAK5FZcAx6LxwLy+6chsQw3tOY9fcGNeS9y
DaCSueWWbGd51P/VyiC1T8G8gfI2c+ylcyeYJy5zRfnZqNlcebHiVO2hLOfgY7RIDHh53PTPTltr
v+5vqO0fQkrMrQsV4qavaVd92HdcQ1eo/gGOUkXk4dKqRS6FsgBmXKMcm7CcPDVSJz+LRtVVA938
ff9X3G5rvgaCD3+YgLdOa1NVGCVWtdKlk0tEnvk9CEXZJsrDRrZzgjYnzEYjQpBmsOXU11++LDI9
7IUhXZLFrczTRBVrblRoWMOmoCfOsNPV9lSEshS7VtAb4TEzRH1FCBm+3P1pb1wSgB2ZL4VRyKoI
o77+LQznJK1hCHpnTQhsuyjNjzFib+8yUfb/xpIWYeM06y9TWk+XrkDr+oBDqK65+Ryi0XX/19xm
wK9/zPrDKDL38QxnT83l/CU0LBS9BmWyHqu4HLx0Umw0huA7ObZ4X6IL9vZQQL4HsJUTiIgiekav
P0bVlFrXI393RdYbIr/OM+YPMvonDg7kt2lSOu+mvgiOCPotKneSc+VbSPlOFLgNfAvUnJQPDpy1
GK69/hmxzmYUZieuiWG158wwJ8mb06jpdsa5TYP4s6lVLLhFWivrtS9aywmlQYFNoo8wj6wYXKZR
dMfZMEMXUTTpw/3l3Tpji6kIpWVH51ZepUEhqjiz7oxEt6yU/GYsx1M9952LYoWzw7vYGmohkQGe
YXooxL7+hLndi9weiCmxIUWuoKnnC3tGpS9H42HnibI5FphMkIKLiYu+Wi4r/j/Ozqs5TmQNw7+I
KnK4BSagYEmW0+qGkhM5NU389efBV9bMlKZ81pe76x6gu7/0Bquu6rpIbmSe9hDYAUVavTqDLbOu
jdsuLrXRA1zKboYo2875686uCwAEc2ojeluq6ROaJObnyp7GDzh+ed/e/1iXNuGGh3Y2vI5NO/7t
Un2sYMZu5/BnzXHamW2s7J2irK6UH+6lZTZ2DFBSkgkaP2+XMarEauJpiSMvG+Zs72SmKu8XyM7J
o7S04WsmilILKmdl+jy2nXzNYO7kB9ST6iJIG6+xAgLEkoHh8/JP1TL3+T4Z6RX7nVzUn7MgdPpt
PDc9GjMiKzB/kaV5EGQWaziuC53LPrWT35mZi9YnFmFFkxrZnAeNKJ0xlL0CIW91rCwNdDpKv2sI
3NQ/ljU/4lE0xz5tsHJ+6OKG7awiiimDydNrCuNcOM4xcdXODMY0tWtCamnsESuqOtTsBluEo5xn
b0djoxgxZABLdK/qq/s514q5usPLV6JWjSzmbjFzvBZ7jLKOpVNX4EOcNs2Pa2EbL3aJI4Af10MS
74p5rNaDU05Kv9Nkg2xnq7ale0e6vxyTBMFOf5MQ+WAoDZjoZVKGL8ItqzhKDSF+UsN76U5R2+Je
72SHWM9Uob8Cd08OOwmGHPmgOEMdUkCVb/xe7ZNnqkL0J9IE41m/1/F78+taW9Ag6gXNwUwxm1d6
/1l+JVBcOAeggbahqapZFFUnuUucMQ7WkVGJcnMqb4nrWPqWCZCPlW5zeuV8n083KPg3dxhCNbIb
3vZj/jp0sRCNkdQiu/HsJNsxT5h9RMPXsFpVuYO5HtZViXygk15b+LyKADlDm2VrGFrQNU8ulkFv
BkM4bnpjqkXxJcd+4eukTTli7LorI6yFicWyTewrz3shCmPJZtGJ2kTZoeq8fV7XSOOhK0xa2WnT
P7i8lCPS8w+T6a63uWf+YKypHMQ80ohvhu7KxX1hZkrPkh46xCBgBehNvF3ds1bNrOSQ3SAjWnvI
NI3tAXMmmm+DhIPYC3NsbhCE1HsfQZLqBZzR8DgYHsUkmq2FP2vCOGTpMB3fvw8vbDnaMdugySV+
nQGonSqp1kyooKYarDQJndSP+TCHM0OxK7v70nfH2pBLlyqAsHKy4TJUvPQ1FykSbpkNqX8dgtKr
fqlG0vj54Hk7ZsbXJvOXHo8r2NRgpGzwppOAmeZLVU4uREVo5vqeC0SLYrSt7nJFu6b6fWkpREsp
IqnON4L/2y9cSOBnJFhsa41xq8XsJxyFNuKLXS+H9z/ahQyHephJ8iaSuvm/vF0qnjwXcIpJEMuX
2PCb0kvupqEZJWP3XB4yqGHqldNzYUnGkds8cjOnpCv+dskEqxZs99wEq7E23WE0YH1i/pTsvRRt
rcKalSsH5sJm2Ya8TGggZJ3375rcmOhgoJOdeTohepifa1E2L+Cy7WDlmvStaVn+j5sJcDJvdiNL
QTM9uZlK4OCOPXvUjlk3BGLU7QdlqSme574MEF+Wwdy2/+zgyFfUbBryiP8hF2+fLGqjhOeONjnd
bDXo7SX0XZ0g5kA4/8cn3LIRclRqUmBwbz+hlvQNgmGrEhk4U/tMbdLAyBs33OTIDk1WKrv3d+mF
HIjOP5SeDUlMs/tkvbiIq9yRsxKJQrQvjlsPgVtY1zbK9re8Bb9tTGTGC4wM6YqdHjslG9fcKVwl
KvtaP0zLUAfNWrtB3wjr348dY1D4OTabkpL+5IQv8+INpcdSpp4095MC4aMyvG953rk7DD6vqQVd
OnJ/LXdKKM3BMNvMh6ndUy/z09TSDotRy9BKS30HOu3aTOLSmwSMRnC0mHA4pzpj0kj7xYlnL1rM
dfIRQ25ukCo1g2FU5BWs7qWlNvYxZOdNDP+0ObW00Dg09BOjfim2Z2nao9nOvMUBNvn7u/DPtO5k
g7BDNgAaQ+zzPkwvOFuFk2IMV+v10UZqfNjbcZx8liMqc2nRYHg8FcIrdnhZ5z+FOYjJn2g9A1Qa
Fk6kaSzuepS1gZp3SfFsP6uZt8pPSPWacmdiJqMG6NPHXVg1q2o94pymH9y6sL7mpmymwAKbc5uW
tf3sNKv1FVFNcnfbXkvjA005J94T5pufbWlUaDOOrryPqYWS7y6J5+LD+8DeK5sBlgWzrqVZ6IBh
V/1JiV3Pb00g8j5a/9L93q+jVHewWJOXDMeSxS+tSTUjV9TqFMSZOn4r9HwaDqi2WF/oxxGkqFCQ
yjdSxOtMRUsKf3T6BezB4uS/K1rnjMfe/xgXck7aEPzZ6lcCybYv/so5V9vO7axFxDnVC/u2nIo4
XDSU1rcpGMUHRbMCSORXCcX3ytm9sONousIcgmCPLsrpNdFrJFAqdryYYljNfuK/CMu0p9+zWPPH
9x/yUiNsw0qQ4iLIyHpbbPvrKWWrSHBmhhIpOPgdF2pbKGJKsZBfswOVclF8gtcUiNQ2H8zaeEWo
pXt6/0ecPy+OLuDTGU+YTJ5OhwQVdoiDVQNJrGTrBTYw3iAWzvrJkMV6JVSf3/Ob0sw2yURPGbLU
ybVYVWbtJDbz+Inp15HsVjmWRTf8fv+BLq3ioiTkssSFLou1guFpa9J3nB21u2aZzAgxVP0a5ks7
v3XRBkJGhnmWvQFkTxIdOXcI54CzAq3nDk8aU7PXYpxXO0CerBwDINa00FHGkA9Us/Iz7gLrYcmg
xWarZr9CXs1+5JPwACur6acFG4HjxHb+/P7L+AMNfnup0WZl5IS6G8ntWX+Tdk2pu/WU3qBZ3d80
9GoWXx3S6veouMmRsgIBOx1q4N1SJyN1b7V+qtZi2rW54oTW6Kj70RnshzG11+j9n3Zh4zGtQZqD
cQ0zDutkN6TDms2Yw6Cd7vbjAZtBcbRiPG5qWyvDf18K1gCQX516GVWtt+fMVVzGYCWyKlIZ1FAt
BzwX6i7elUZxVfrwwvYDjg4TgzAClvN01lmTFoCIIx9NIH2/jrRQK7+hzVgcYmOYXm10/dpgoHhN
/M6KhwcwPuPoA2mSrzZtDXknE6QvZrMfTSBhdHvCefX07y0QLyyYXcgyPvrV67xPE1XS2lOarvC7
0eg/YeGYfXVFNaW+wSz7uOhzXoZ5Emtb66WZXzwLMG6oWsPw2G5Y7NCwV3TUe0VDTrqqZkS1tMRq
LchTqvEqmcHQ/i0bS/gjMeT3PDWp60u09G0GEkveBToGIjHd6CZ77tLVuwZSurBDNkglFTbdaEZC
27//63pUmHgVfYquSuVmY6DPa73TgW0/zUZzDZ+0bbaTY7IhDTBCYOKANcjJZhy80jJij/JvrfMX
bTDSw6pYMnArQ4S626uPHmyIEEt61c9quVzZn+c1DHxAGg6M+xDjYYD59kE1YBXuUNIYFkahhpXw
ZAgNuQsSz8NdGF4IsMbumjTPpUc2yPA3C1fEOk8PRTI5VaGgMn0zq7m7E8xfImn323h+mOKPdRwv
IG/iKj6kbUNfoRsEEOH3z+WlO3QjLW15MvMGeqBvHxypnGnxYj1GPFkW7DuvrCLGQLH3e8GsQfvh
0Wga/JHBRyRBTWZHHJ4IiitjdGUnalN/nIrc/aKvtfXbnJoJCVBnpHm/Tso1eMal18UwAug+vaEL
fZnOBKrmiDiqsK3pgIcAmkPrOCMHbGle2b7MMt2Bu7PO4tjaSap+1rLedK+8sgvXC1hqdiqYIHDV
6knKUGcqlVEhSE8Mbwkm3S4fzVq2/0zJoEBiO8IY2JiqpxWZLAqnR/ZbiZY2U6fQUrz045ygYhs0
SyP0PTLN7af398KFcMrmdyAnQaY574okJTlm0cs4MgqsP0OhtPahr8bF2wFG8p5dhvuf31/xwvUC
Aob9v0GMoEWdbL5ei4Ge90kcCS7EjqR6Jw36BXNZVFd6Z3/6sSfXC7k8imJI727DppMAZBVdXGSL
VKJptpV7M/VKx6cYXdUga+f5OxtuRX8ewBUI5LaulqjItez7RO+mDpW6Fa9IvRudD9vO+xXb6Ef7
pmJr91YxWY9YgsyT32tdrgWrps6oNFaK2u/FqNTWzaK3dM2cng76L61HzyXQk2kmB4jbxEMUfxYf
hynD0FRf5hhsX6G3n62sp6lKkZRW+KdQSu7GsRuBIMSD/M64BakkfVbMT6O2MlwSrVc/KkxKI49+
FgWLVEzvI1mJeouDmaaF5mjazT3X9yyfmFSBsnaHvFrDWCvBfY9mtz6ZpNxK4NZeAQ23qhVxzIoa
OXS37rQ0VHRh4rGGteLBg45aPpH6A+jRmwWtCOF6sxUgNe/IIBt0dcACux0eOlWKiu6pw/A0LdXP
A1yS5wFZJ+ErqTLeZ2XXJojOcCUH6wyEs6k899kwKKgAbo/OBwPA2xdX6xsX4Ayi02HWOJ25T5ma
gnNf83kN63WdO78SI8MuHC4TEUjey+ivCY5MflfHqRu6qe1yH1VxOYQ40ORDCBtCLRFkWT0IJnNT
wjvRE0X1naKt/4MpgS8T+p/5l/c3+3mIwfgTirsL0w2tz9OafRTScpn9WZFKM3knFT37VqL6u1er
EfnD2Zr3qNxfy7suFDib3Si7njoOTvFpjEklxYxlCTtaUBdDJcnsTHSuzGaxmEkC8PdtQyS/SmFg
eEZ30uWT6KlYylsIS0V/5RWcn/e3P2a7Wv9KJ5Ah4uMoDuz+okrCGk/CXWN3+m5Wr9rqXXjb2CpC
16avxYj5lGjp2BUHa9LNSOPmDID3qzeD1aQVFpart185KPfSQF3s/W984QEBz5LEcMlsA5Ptiv3r
AWHmyWyoRiMauTYPsa12IdIGcDOma0rzF1aiMAcqwD885alWaSZt1K9zXGMGAOphJ638o1RT9bYb
rPTb+w91Fhf+qOoB1LE2GBvx4eShJiVrRz3xolZXPq681htt6j95fYaG4Gok14LCpeV0BmsEBJ7w
bOyr1WYDLCnH5xSrk92aSjMgmdACL4+NwKzWax6cZ29ym6xtlQl5J7DPU0VSDCdSK1ZXMHqxU32O
RxmDr1LwOW3rVbkmP3GWw2yL0bBDEoFodNZoxSUwsUpkBSOryLL4WIMjsoKy1qtdp9v9EKxLh9/e
iMlDwi2Zlg/9sNZXxOIuvWDyvT8sSIvAe/I9V51xBN6mTuQytr5PFtMpDyOQ2o7cvqxvW67QK5nF
H22fN9GXxyadMdBup+I8K8lMbu8KYI8XpYVr98dO68s1NJihQQyGizECqsJ6otYyCw6cN9RGqMkx
/tnXkx5JZ4C8nLpF8rnN0gl8Q9sXPdT6Ul7reZ2ldvxMGjCMdYEB0+s/Ob6KuxJ+FNxgO2CMn3Qk
hn85o/HPqvnbKkgfQhUD+knW/fY8eTpsNQyKMH2tu/mlrRYbjNXCjD9BIenz+2f30hNtNDEgfbQf
zg5TY3hTvDLPiFA7mXfkxMNt1mZ6+P4ql44QQicepKJNZuj0CJHdVRXFCrs6n4qgwFLlQH+19WOP
nur7S106QBT14ELg5hBJT/I4e+pxXASlH/VarSa+Y43Gt5a4/TQMVfy1BJWQ4pqTCFLXeAbBZzM2
Wa5UAJcOEEA9lMc2Gj8P/fYDangj4be0uNECPnDzBKVtABmsH3MaubWiRjiSXnvuCx+SVhqnlpLA
3OSp3665oMBNaq7bESWNG9Z11R0NjCqi99/uH8jlyUGlwiJP4XLiQjwdq5lCc5Vcxd8tgUXW9mGz
9pPYkV/kzxWCAnKXU8i6odZ3vcSByEbCE+umUjyiYAqEZs2spgtwQFGsF4G/zuMQY4TiAxFPkkDV
Vrl88JDFST/ETtp8k40lldt1QBgrWDwn+TmaZkWOrdTrHrldrw9UC5cpM1bwahrwRcAzqdeMMmqn
Jv4iayf/6Q5F8YwVtuGGKPss7lE3sZsJJtGNL6qzgDGZzWn6MUmzuQbhv7DpNwFkoB+boAM9g7df
RJ1G1ykm/K8cV4iDpib9vh4NZd/Iot6//1nOkhn6IYzmiPKoGhIYT5aqyyUVtoIT90KuHQAG8fze
TPMQ5st6sPSKkgkZsd37i543LrdV6Vgy62Qef4bCoIVbtBayiRESPcqeurymHGB+89xomnaTkUom
Qc1M734eO+th7YvqXqGh8SDtIo/s0YMoI03dfvGQ402v1HMXjoPFW0evBho/v+7kGiBwWWve0gvQ
Fbv5ESvW+rQkc/f/vHfKCYg4OgXxafKcG70js871IqVBoy5HIKgJ4jI1xZ0DoWGIcqVvfnR5oV0T
vb9wy5GKbAGCgmAjT7/dW0IvRSvyMY4AJjPq8aQXrrMXB4ud17spb9QbOZfeTmrJ/BGj3n9GwfLl
aT+QXLLBzbP9hi/vUiAD75FcWkPUSi8LlLysjqUYWtSstPJOeNWw64dJ37elpV+ZUlx6egB5zGM8
UjJYn2+fftHsvNS6jAzQdcWXTc7hwTIalVfvoNan9XXYaWXvU0BOweyoV9HRF+53XCAJZ5soDL9g
O/l/ZfE87+LGdRlH5sbeRS6vrx9zt8y1UA6r/jivulJTIYruV75OKRuvcP7rrNS8BdExaYgmr8Z8
lAwyX+LYJEmpzSx5nGFHt1cC0aUryINzvvH6/4gCvf2hiyhwuR5JXetMdC+znjuABfKFOnwykulK
kL9w5MC6QW5n6rjVsCdHzknmWREJZYAOqpVJqbR+27M6/Pf+rXPh3VM/ARAApkuz5vTd16lWqorS
EICK1T6ivKV9Thcp92psKmogu3/muMFeZh62ITpQ3D3L/gtDinYSqRdNRR0feoTE851TDaK6Uhme
y12wEBhTQwe8xWjij9vjX5tq1ZHiiHMSl1qTWDyU2mK79CAG4wVPLaV59uJl/N7rJuK4BAL5qpeZ
id2IZ9J7duqsvcmdNhv/fQO9+VH62w2EPaSDYWLn4rkolj1a8fGTjkfwrlPj9Uridt6J2F4AaAUi
GWgokou3a3VG7YimVd1oNuPhMKXgnjIYyL7TeO2x4rYJIFoYPkcmw+Bypkk11GVxZRNfODFcbCZd
/q0rQmB7+yPavFsLpe3J8Am396atwEcTTXyDau81B+lLS21sMyaU6BCfpfn1sIrFqthZjSmT370c
hx1W5fKLYzef3j8zF04mGxes/saS58Y+SQ80i05aBnYu6q3e3FVx0nxc+9S5oiVz4WSyxgaIBLt8
3h5eXQaXliDrRYpq/aKmMj9OeIw9ZrzqJCi8wf7+/mNdCAMbBWkTMyAU0pJ++61kXkknUWs3anpg
yr4zddlLOTv5/C3VKiBXZuOlr6soh49zCQ85GNFQvXZALu3ajfmL/QxqB+jynfwIRJudvqsnJ0L5
c3phNhcfBH7Eve+ORp37MSVA6kPmq1cGEkLcghFYbxYXX44r5+cMj0GhsbWWiMfblOr0+l3WGO2r
QbUiL6X9mQyu4WvWVOxyDZXjqi3l0zKsSmAhJXQlHP+JtydFAWwJzuymb4JC4MmhcfCHcaaksyPX
aZ11Z869ufcKgDV+m4hG/4DIZSt8A37psfGM+FMqnfhT7jnrh6Uv4mtH+EIyjLHKhkjmEtnIjW+3
RUyJlZZlbEV6JXpcefg+/gTxIbSRRdlrrWh3biXW1/c344UzhkSig5IgwOBzFjgXOiD5rrKjarBf
urWrb+EipFc6MxeuDBSlwTxD/MYf53QGSllZwmLn0WQmhptKnTt0w5dh+Y4Pmt3t3n+ii4sB0mD6
AsAbo5WT95gnm6n2Qj86r5qoRrrlZvMZDb1+Mv89W6cDDU6TkfY27zn5ZEKt7Li0ZyuiiwM6o2rl
flGt4soJubhPSVqhzBMWESk8yZpntTKmeMmtaDXnrti5al2h/FOV+ce403IZdKuW3w1ZkxcBToPp
h6EF2uTX84Sxbq1WKDL/+xuG0775jTI9Pxtpe07T9+VSsFP1Jr0daSw1/gTvrgjV0TWHK6Ht0g6F
vQK8AsDbeWuRXqU5r25vRwrjvUAySwqwky2vlESXdg2kWwC3EIsJpSef0pw1d6wbVmGMD1nPsKag
MLtlD/pm+D9eHyx84tmGi0Lq8u0GRcqwtdqapeADFH7pTXPk5bMXxonQrix16d2xNblB/4CmT7PO
NBPK2kIQjVRHqW5G1gPpOF/zF7sQTBCV2Zp/zAdwFT1tGXi0Slz44By5rPJ+ShyZ4yBepZz81V6Q
OtaApv4kR7LROKrWEs/npi5Cw5xoar2/Nc+DOb9kA/dtMrJk2yfvtk+YmLuZZkUOIKr7sSjGlkvU
Tka8hp3qTl+kfq1+uLTkBn/aTsLWXzrZOTaI1SwhRYx0mGpHeEub7A2Uq32CX9XNbAzXurnnW5X2
ALB0PuofW4aT0E0TfawMN3MiCARjmFci2dNPsna1AFH4/uu8uBQNCYTjtubx6XTZmFUDhKRlR6Vi
V7CmVQzGkCzdd32uXqGIbq/pbTDmqZj5kE075LCnahlkYAyacf+KjFY4OzWex/0ix1ctm81dkTu0
RFM3Rjqrw6Bhya+D7jY63Nn61H8bv9+2QXO/PZVqbigp8B8nmnEmAgORiGccs7RbdYzxAu606bAa
ohn8AuelzDfqdPqANs81rMKlF85dRzcMyMp5mThClcstM3EitdeqvQ65IjCNpTxqOvP697/thT7Y
Bi7k6xJbNo7q9lv+rtwaEMZwvu0I0DUCqgiA6T/KPF0oWlzlUwmC4aBYlfcsxGxH81zjmj5A07xb
S3W6Fa7RHYZszD86QzH/fv+nmY5+/jXY3oiIICeI8PDpOTZzl0cH8xnFReKNr6Rfrfk0WaWmBIZi
ON3eXG0UzBxEy/Q7WD0SpPSiLIu/Kaxp+znFbbL1a6tDASQrQAPaT22r1H17ZxWmVTyS8ffZrqv4
6/1RzE3mj07R/QbL5ja/ltqWyb7TQLDeSbXO9bvOY7r7ycqoCPwBf3D3Rm/GBLjQojbrf2np9XVg
9ya6cYrl4RFPByzJXwH9dFM4GstgHBTHqLSjdDVpBF4b22aAvvcQ/3aw2apAHMyIsQVMspP8vh8n
gUQp9PQ5HNGMJxyZzfBa2mle7EHkg+FKK4TpgkRBXySo3aGSIfktM4keed3lIc31kca94vWl34u8
uxmWbIr9DE7C7CPjj4Admk/6o5s1TFBE36GwUxSLVgW6kfXknsCjXZBG8/hdWM1oB5meDmmodgP/
p8ji9BHpvG64KbJOi49J3Kn6Dhc7cNt94k39l2IwKt0OHZrjzus6CS3Z12bvxLvWANi9m91swRoC
DO1afgWe4bZ3c55p9e2UW0uzFyUlwfepqWY1AN5uj0E962azy+oBFawG2U/xpJatUqIzui4vorNq
M4TpUT5LVOiV7/h2Nx+SpjDUEFZ9bU1Rv/ZaK/3BTlTzvlzwqgk605jvNm4UaIpRWt+dQbfiR83u
6XajcNd9texuLELkhQGPaTIFhQWzWld95OBQ/UV3RB0PNNkY2y1eD5Af/TzLr/V5vqs62JoHu2X/
fISBW70y43A6n3Z9kfrow2jfllhX+gfYWrPmCw375zsGPcYHa7TXCU0sM/85oF/afkmTslwONJyn
O9SxmupxJSakuyyx9NzPx2LpfWnZ8w0uOWO8n9Zm/IIWjO6Fi65MH7XYsm5VtVC+eAt/EC1eFoJw
5lTBsKTxfw11neWrIi7GcJLLiiSCp9WO5w+Zk64BPJPmtWKYmwSm2RqPgi7HeGsj6YOi4cIz+kY1
GEvQGh3eWykXzGdnquWr7N1BD70qZ3ShAtgZbotYVMahUDJjOGbjUP+Ca9VOYY0L9ffKG4rOLzxL
GH5LPbpfpZ29ZuiGvFQOrqu+rZYIhSXK5H3O+lTVGHwV2uAn4zA/Ka1CMpjnbdb7nsV0zh86O9P2
JshOb4/OIaYvCnV4OG9cizYdHY0iL6vqSGJ+vRwLo2pjfqSZ3ef4k/6Uk6t1oaa18+chWew0xKLH
fbRRyavH0Baz4TzNWlyZgZHFg7VnvA5fQZhtKinPBk39avTIB0ZlaSfNrYASESuBsKWzhAa8aZB9
qQXUqm43QKIwHQrsqU+9GE2MySL1GwxD+eiYbeXc0nCTnyvJoO/VXQrYIUs/xOm9JnLN/jLnS3Ek
WwVPnzVpD1S3K+dJ3s5FYsQPjp5l4j63WqcJkJj0bhmVy3yXKN5y33rq/H3MV5pgMAdwHci1znxq
00KqjytiVB53IeIwXKWl+UNjBlIEEFa9+cZwe3M8MIns72Y6AbZfYqWV+A3CL8hIguWWj1k+A6WM
xw5LxBWWiB8b2gj0TOT11wmzRhgP5rBO8Mtpzj0ObV9+UBB2j49j3BbjbqCllLDpqsVC5C5rPrZN
rQE8XnhjnbV2z31XNNMXLR3icpdwvzysg8wd+C6K+mK3bveAoq400bfsVQ1ydyOhtdKXWnzkrVfH
d6V0Hh3k30wIP+iv3WktMhtPUPjkt1UonA8jccW9sNnb+5SAAFpUFG6g2nOXB8iBd0tgG9hvhTXi
jctX/K+KZZ8Y4Nlum1XLMIJJ5qz5miq91A4mFPXndFhqZ8+3db0PRPtlCLA7Gx/auEnmAFDgNN23
iwMWDVkYR4ZGJtYCrQh0Dv0yW/rKNzs1LQOnKcduXxa6nezbmnyaGKcN5c7QUcQnI9GavVVhbxZk
yQj8ayx068dgzlLz60EvUYCnjPPp5LF5F3zDfGcpm48z0JfvmjJkvxxHGI9lhXgMfMY6/5n1Yvqp
Fo6dh+2Y9I4/QS1Qw2lYzGda5TnQVG1VYcmw/74Skfsq9IZm+c/Tuvh5tOf+tpnr5ffs2jNj43IZ
Po8U3twT9Sylj/1h93XS1xKL11JZxb6stPqzY/Ttf22sZc80k1Mcb4qy3aHvqeGIkY3ui1XQNMb+
tc6KsEa757ftMhi4idV0bCJtqJs0nMZUfWhcpegiBJ6zD+vgTnZQACmPfTliNBegKJV+Rnm7dahK
2NVBrjpVG0nwn3nI4Nte7mRjW19TMEEx7hCDo/qoeM+/J5eRDVJaOEe5sAnvBQrIpm8JC5nh0raS
O7Os28KH1pIi1L5IEcZjz31mFc5KL1jKnk8GPvCpYuDCmFMm8xoodZ79WNt4NXdUFZgJmdLsX8ak
0dqv8+xWXxguTgpcpAZVntpKuWmxVlKcaFjaNHKxmmi4NwzvZRqX9oeJjY254yqq1P+Wce6sfSxi
DbOGdFHNneza+oPuVOI/A41Bovyky/tBEfo3GgpyDSyjH2bfGClg/Ebn7zu0zZLZYdfP4F58Wa6t
e+NAljYgh/Wj8AtRZuhCIG6Hqrnd1E/TmswWve+qHIK4V+OIXNL5ZlPtFQE9tviTW6NkG7hL14tH
ckid+FJmLbRdL/eacFGU9UftjKrlNwMuK6EAo0Dx6NiLcTNL3c1DyPqLtpuVclYP+miJY69JxwqV
Jh/Tu1J31o9ibDrzgIkkexzc0/xFlAAqg0HqzhCkrleUfJGOirsQYHPBIlm45ZEwtB9wcluXo4VG
KkV/Eq+fZZLylLQCl49Vk01aYNoTCpHzYlRKCik3Xu2ftew78fX9vPe8FwrYZGuQIWa6qdCeVK/j
yGkw00KLKqcyo0LJhymUagGa0ViogfxEjZPbHk3ou3xwtO5KBXah9kAnCoUs0kwgaqdVPHRxtSSi
aZFXeluWlmSP0IErv7Xza+IkF5YCvUizF4l0xmGnxR4XclUqkrsY5eopTOYiDpw47o+LbP9Z8ocH
QhGfro6p0V4+LWEbQ02adOqsqO4Naxcjrr5Ppip5ev/LXWgCbIpqdG512lRno91GVoM6NJMVASJW
Vh8mTPtl5k56NuJJwPVUkx/vL3jpDYJspX6DKQ6j+qRcHU3RVFPpgcgkr9xpo9TvptpByqssrqmn
XtiVm6I7hA68C7CxOmmoziNMQXwHTa6eRut2K6LSu7hd4vooY6U/IMfnYnQkp5rY2GrpNSuO81e7
zSe2HUlrAPGGkyetij6rk6YBESoTc++oWXyrl4BrTW9UQ9T0ln9u6iLZBHOSPgSD+rNPWWpwCKHd
G9G65cc0+vtQHxPvWvW9vbW3/QaWYRzPE9FZOSP6a05NxOlyMwL3NED/tfr+wavzWviymOpfzEzq
h6WvrUORIh3ne3be2htDSEcYy8j/e383nX9ioFFI1TEEp/VwpmzsrtiHOiS4EQYWzZ0Xk3wouj7c
UNU5TxRwOSpZ3uC7ZlUc3l/50tcFEPFnnnih7yrLrtedvjeiXuju0zzMGgFkqfbm4NYfJi1WrnRE
6W6cvXh80FnR5dPSgz1tv1ZUcevo6joKkqny2qJfGWPNwR7z7VUYZSDEoBaBrMdxDOzKVVe/6Pv+
rosNFdhdjcnjbklgVWNSg/c3uzJ3X/Ueiys/Z4SV+2aijl0oVDImEgGjwWmqU73XxRAr8nubAllY
OkWCX7Gpy69mMirz16nu9CJozdr6NqqFSRhSsgLc+traiI/HpOQqovH53lQqCFOrkC1Z8YhmEKVe
mym7QvdkfMPfEq+3rbnFceo2TYRpy+CtQMh5ch9iYEXLx75z3GynjFXrHuauTB9Fqy7mi9CM2cCn
TEcGn3JBS4KWfi6CPynpSxKWrQdRXYV/GB8aqeD4jDCXuPG8vtk00jcztA95pQ3zESSNjn5LVs+u
D+dTsQNVlfEQmpmBXqqbq4p2YEowF+GoJJa9z7xZq0NS3HpAh8fummM3OxRUeh3/j7ozWa7byNb1
qzg8hw/65sapGgDYPclNUZQoaoKgSAp9m4n26e8H2VVlkgrz+EbcwRlUhWWZxN4AMnOt9Xd6dm7c
WMmOiFXa7JODjaDiu/gEpydk6W2zcRqzwVOKFHiS1wzUPZ9MJjTnZUJCEWS2NPqg6bNlCWKDgADf
FtBXGOnN6vVUukNxCVvf+rhYXlYHiYcoeTMksVZuNC+uSXPH1x/NANiPuW+GenmYpkX7HGHcRKFV
Nk18oWiOqHzgSyoLs6xLbHPSMu120DTb695bmXkYzpQeVbA+rf8hRpsbnaQjJLxgGYk/R8riAvLG
jbKRQ5fKwMERjFFUb2UiqBpPfFAMt+Tcp0qRW0W23IMgr2fjtmrsoo/90rNHyYbRF+1VGaVt9z1b
uurOVlOb5tAyZ/eUam58gUssqaB0ynkfQMyKjm2Xk+LrVYqLwaha1OKiHHVh7WfFpi1FiV9+9qqi
tVHp6BbrAI7H3TD29rFpJt3biVnL0M6X8XyUhdXVfpNa0bAby0xbQmm7xZc+RdSJz+RgJn4x5cbH
3mq8e5rY7OPktfopBmdWgj6xyuKicSFB+11dKd4eA4T+sjBn1LRjvjjZnjQEEQUiBwfayiKjLCzh
mtchkap947NUVey0Wt29yhMsq+CcV1jFiTaumsAeyvrBNAlDZAkW3qMZl8nIulkac0MprQI3xzHq
I2wntCXQ0TlZmGLWw02vVmZ+oRY4cCBTnaM7syyXkpAFN/1CB+AUgV1Yy60H6vF9WFp12bRxMd3m
y9T0OwU3AYm1vrH+zmxK823eDfZNvMhVkKM6kjlfZVVXzVC0Nbi2ZTzR4C3K5Tx6/cexwrjXH1Cw
q5vCTdscldbsOLvI7VOmeSXJI9saKs6zUtjNjIAJHqg/GKVRkhlhzTc4GrZVkDBC1n2DlIry4DVV
t0tF6XmBxFW+DtTZi9WABq2sTlMKDzEYPTXlYfUSXfni9UbtJ4oRbdK8iTxfVew239KvG/TuhIXz
UBVra4xJD3ilRdOp14c+C8CVphLBdwNjwanleDuknQuC7eniNutqRw9hjdh2oFn01gCLBcHcZIJ9
iUVs6jurjacwyoYGdzlAuiSQsVAPeWdMw6bsOqUP8hny2mHSY8ImtCHKrpmo2F9LvU+6dwqAnx6G
awg0PC1sRF+XVmaCveHYtMZhLfX82pN16LZGui2i+mvklfYXWqSSYWU3bP/6LHxb02EQT0G3Ms3R
2rwuwJVsQJVo2PrBLuIFDyyrDyc9d5lqqfM7l3p7CHIpxlc4oCHcIK/w5eyf0UaeZVZsHFojWsKi
FPGl5HU/Y0GebXMDzHOwHTv46+/3Fo2E0UfkM26EmNdQtr686GDPou6XTD1Is20PXh89WrP6XkjD
TwoKdCjcPnIYiV96DeQ2Q1KnxAioh0mTdhu4/Vh+I2dXXuJo77Ub4abWO5LWnzw23ha0O/wPEtFr
Umtq99i8x8ZymHPWmGolKT5KVbrtFbd8h7LyFiRbk5uhanjUwQx7Xz02shf1obZ67UACyrJZOlv/
tnqL7RC1mccOS4aA/q7DfaCny8c/9Z2i9Sf3Fp8oG/sLbB8gWLy6fJrkhVOA1xwGbOA23QCHN7ez
iMJlyYJ+NP8fFgTElLVQ++G48ZqgU+ZAYaVUl4OF0Y0vnU4cQHeHg2UNxTsssLfueLAHeDlX7g03
mMr/5cvZWfZYWb2tHsqoZmWriiMeVpP+1tfGpHv0CsJycMYyqsbPMk/JAlq+SSIV7bSrXrY5WkdH
HchJnrzqbzeXfDS6SpwDV4z99W0wWynsntMZb9LUuukMY/6mDVOWh6PbmI+NxuDknZX6k+2BZgBi
FM5n5Li8hgbbApmf7eSoMqBbHAZVTOG8GCQyWk1/XNMPgx7d6l/vDj9hEUDGJ/2JDQlTJvaIl0+A
jkw3B/QbB6Z2zkr970Ckis5d7nASh0vQjp0VhYLmbNukE3ZImizLMK+E815Wx09WtGkhSgCXXDO4
Xy8zRcK718qW3mxe8m3EHO+gq8LaaK14jzvxk0th0MBwYt0Q367oypEyLdeptNk2V1Hqyqtckzg1
VIq++ev7+5Pdd11JeB+Dq+Kn+mrxIrMRtSCl4qAzDm1DJbKAAay61N7Zo95+IybUqxpw7dctLA9f
PsbaqybNWhbjYEW13GhjBTg4Ahd5uDu+88r85FJcCYo4UzNnNVB4eSkIsXYaFTSPWmVFwKRjX+yw
/bHnTd7j+PDOonh7Azm6eDGZunDAIDB8eTUM8kn0U1z9sAwII5gB25eLNK13bt/bpQcdETIxYkIY
c7ASX14lI121LdpYxZ9KTS87i2o21Uv7wprRhQ+q2gSzUWgPf/fdWDmQuDjC6f1JbAeGoJFjpqp6
IOmxPAmzzQ+117/n/vezr8YuC9mUSdnK0Hv51Vz0ULpJ/OcBNZh71uGrAJZKcZ3nsXnbtp4a+XMC
5fidlv9nl+WwgmnFG+IQQPPyspIjJF3SXj1oRqN+UNIM56HCSrcDYKYZaDk6E6q8bGjfue7b9wXV
7Zohu7JaeElffV19Soq0JL7mYE1ZfQHZvwrnQVffWQM/qVYpBlBComqDwvp6WTPLrBSrMdWDPXEQ
IKdBX7Od5izTt27WNkNgyT77NjNBA0oWVf7eQ/3Bp3w1yCJAaJ0O6rw/bzZL1BlmH9uzRlXHGNIX
+CUjX8krukKQx6Kh55lH1YeTrt/gYOHh/9Aa5iMmcd4Xz26MRzWfxi8RuegEEIG1XvUtI/tgSlY/
8RH08mtujPrwoGu9uPE68Htf7eHRHgwcDs4GM7OHPHGt+0ZPkzYkaV0RgSOc/mtnZcvJELlUMK9D
5BE2Mz39Ow/5JyURrN11o1udjN+E/FiZW4sctt/BINmAacyEO7kSg/vSjAUIzfp3mpPXWx6aMHcF
CFQe+sr/Wv/+T6QdURp65dqo8/oh6QDOQOpNpWgCpUyaw19vCj/YgX9+sj8EtnCDYRBCU+f0fXkt
HMVKl7HVxIGcgfiJSBNXheJM+tWSw6QPvG6SJywXSCtQ4jS5Z6tWat8aPPNMteJeTAukFx8xGfZ6
EghcD7Kx7uovmRnNzlULJzjoICc/TBHp8E+dVXgX6iiFOvlum9g2o4XRwtFwsLQ8xMnCSs4imSxQ
867p62Bak8SCuLCjGL25o94vs7cQZ4iNqNxOhYpVqt603RQqwi5EoKzyK59UNTTW6tK18b6f1OnO
UvQE2mxp8wVl6bpxmGRjU12P4yi21iSH+cqMSlpdgdertzdHLzWuWz3O2JbjIcf0hCK1OTAESuNd
TQdt7yHqzGQUugwGP/31E3m9k/FAKJA0sBniat/qJfFYKRTWRX9I3cbFAQK7tZ0RRX1xGkDfhz1z
Kf2LVydT/J40+E1xxqVXavqqdeekhS328l0gPUU3FcUeDobbxXngJg3ZUclYx1/VOneGICFCRDna
EovpgyYV7TOrFYvzsligy//tu8CBz1JTgXbgtq5L8k9LwOkzaPHMZw9CRENY46ngZ1pmP3omjAa7
KZvAdET8zrH8hoTNDQDegSoHaQ6y92sqLckBjIaauj+MEOUGWnTbO2slkxtc30ZczjJzYl6YzFGt
XpZTjJKijVtph0rWCDg7Wpy95xP4eitwMBhazxfwLQ5T/v/lfUiqNEuxr5wPZlV757hXsoOrjka4
tCJ/Z5d7fZRxKe72+gLQEehvCL4FMlKa33EBAuqzvSnL4tjAv9v99YP92VUwkIHnjmEXfuCv5gNl
7i2Rog/qYSn6MkyWHPlxV7wnOPnJq2wAdfwI5+HmvWHtW7g+jW7Olp2SiL5ajasYBbpi47S9Fur5
mlWP3qZO25OntPaVVlXjO5v423XMJwBmAWDCMAPE9+WTq0cBb8ec1UM/FtEeyl26b1HkblMncg65
0c1BbcfLO4XCmw53fYjMXVjB2J/STq6f6k/rxhhwvCtG3BYJ74Sfo0cOObUKIudk21eTehiavDWZ
ajMQ1PQZPGMw1fYE4S6R2P4xvU+cWHEgSmKc8s5ne6PP//HZsFpA5cBZ8+ZYK2IP845ELodCK/RT
nY32Cje47TdnIbYGUstQTtjFMdoPxTrWhhPkLdVBHTozCeBcx1UALRSPqLkZq9QXjij1fSepNgJF
EhDq27h+dYEhqW+DKBntO8MQ9uR3DV40Ya+34tqmyZ4CFRLHPSHDosFoux0YsTP7fRhZ/eepTLLO
j9Zyxu9kW1a+Gqvjd3ItUuAy6WSpb0kGyn4B0f7axNb+Xu1l816S1euCb71VCAewkOExvXUHNe0m
Sj0plkNnadGValXORZnFxGqYS+49VbDyvhNq3Hdbp+7s279eoT/ZBUEqmcngDwBa96aJRFKmC9bP
coC9m9YbZ9at73mMWYVv5qUzrWSr6NxmfVYEgs2xCtci4q6QE2EOmikBVP/6A60918sSxdCxrGBW
uxZE1Pgv32nilbCsa6V6YMMeFcbwczbgj0VAm2bgJO3LJAc90GB8leFsGikVpaoY73RPP9mIMaSn
AGfzAsp9fTRMplLF0dyNh6buMigN6rxRlTz6SCHYvLNF/mTnwAKUegz8l2L5tc7TFFFEsb9Mh4Up
/rmVOWBk2TbBGDfqsWLnD8s8K36/yf/1OP2f+Lm+/v1+in/+N39+rJu5S1lpr/74z8v0EVpM/V3+
9/pj//7PXv7QP8/Dcyf77vmXy4dG/MK28fQg07p6/TMvfgVX+uOThA/y4cUfNpVM5fyhf+7mm2fR
F/LH5fjM63/5P/3LX55//JbbuXn+x6+PdV/J9bfFfKxf//irw9M/fmXw96c3b/39f/zl1UPJz12k
sn+oUl6M33/bv3/k+UHIf/yq27+5hoVxIhlMvJCUab/+Mj7/+Bv1NzLwmLRTMjFyV9eXo6o7mfzj
V8v+jRJ+rSkwIMdFSNN//YUB+I+/Mn7DupZedfVJ/PHr/vXNXzyt/zy9X6q+vK6B/wUfZq3N/rNI
YKNAgEHUQFwTwx+07q/OVTOyCjBGqwkdJ2q8sKk0s/aBuPQHnHplHtbADncF/Njbbpq+FiorRl1S
J0c4vRTahixiRxCwIMvTQBw9ziiihFxv1IqrbKBGyGrTp+3gXVdxNovTNGnKHHbsrp//dMf/+F5/
/h5MAV99EWpfojuQWWP4xojEffVFXEF/Dw4IGXfERmW/xG3S79wlMZcjw0EDbiNEwadU77yTU6rt
c9qg+A/idhQxdohpXPidkxomtppLm4QDBoafZNmlUHzN0iBQnkJ60jUjC+UUyxs1linkb6RVKaKQ
2c23WDkCTSmuW8R7hZiGdi90ST8KY0SBsT/GMaBuWxdfon5Uj2MJprti7xm2uV026li9juVnc04n
x/dAXbsgWdqu9eNaFo+Nm+ATOcY4H4QJmGMUjCoTM/j2kslENtEWYv9nZ+h8RhfH9XQecNUtgRlb
sBo60wCDb6DltIuba6S0mLV7DV04ZyEJqFvcKEeI1jzki8mR7gcwWjbDSpRqv8mFbo/BsKr66IFs
TextD8b1Fgpld1H17eweLavCw1ET+qL7tlM0T+iP2mOL0+Ap69wyAE2qukNhDd195mSdCdEzNrhJ
Stt2PuGgFd2i4S37tuvje2sZ5fWQgM9vi0lPccly3eEKUliv0dpjKR3qyqLYG61w0Fs0ZTQtvjLH
4N12pGVnctMN1x+8anmKZNfBr0hG43ubdxjrDFQ4t1rRD0pQkEf6HCOhSYIk79KNnJXsCnpSpp9h
kqLpGO3RpEHB1watPP+E5EcNGidTS0YW43KbG7Ex3jh2TFkBfjobW4iV4qyWHL+AAouT+DWkSSM0
2tS6cAW1ZgAt0wUuLPsy3pIuYH2uat19RH0x24GN8VkaZMxgtACn3z6CXaByRPKb9K9OWU0eD29t
Hb2qm86kmI4S8FfN8NrL0FVeKApq+d1UEFd0arts+T42Ey+zF5F8Qd3i1WLLiwgFuMBcjcyAYUwe
xqZMnA1SWe9+JnmDvzOXpfarIa+jTaw1YxyiujA/6nLY6ZCDKh9fRV0PnWkce99A3br4i5ogy8CI
ByPNNJ2LA68f0oOxyy1iV1eyTJHCw0SOEY13DNW7EYKE21972KHVgTJIeRcR+3kDxWQZbw1dZF+y
onZgM7nT+NVsh2ICb1aaCY1e1+u4nOO/dJgxs4TWXzfNd4XC/LGHddIEaPTRJzW16+5iDLO+V9Ys
L0snr29tfQhyWPIDq4GK26fmiE9q1I3fIJbbR6s0s2UXu3XkV657LxkWiv1Cu3Y7y5ZnDYtE88e6
kY8FyV4e6OQsyETSlUEc9SazVYCHJsIyyqm0bzRBA34oonW/eH0/yH2STORjeE1Tjr7nDUYaiHhy
NlLkg4qSJ8EcVbOiMQ56JXKMTT5QnWB61Bia34p2Yo/SFOc7J6CWHQbu92ruWa8IoiO1jbB6Fy0F
YVmzr7B1A++rOv4tom6hZy9eLKJNZxbim27l4s6q4srwjYLQ2Hio2nxXov1sERdAWQqHIo6ZjnFU
3WKgyVqe7bHvV6WOEgfSmcfZ10dn/pZHel1toqnYZCjn4w+1oQlYhlwvD2hewMAaS87FZjA7c2bC
w0sTQpeTdzk762p4kZoSCXs/UZZbiWNvZIq36wnCdbkR6eQdY/4c+Ykd5XfpPCrz1sbwxfAxkykt
v+mL+AZGDu28Bo8kDjSBR9PJU2doT4kloeKarRel/pRSDgW1YfS630E9T8i00FLtGmNyM94mZdpS
o2taWW/tvMmwVe0H09nKXCvTrUetfgXlvpV7FMYRd8gZHfeihPVLnEVXjA+63iW3riHMEhJIbj/p
cHqmjToUw3Bhs5+XT+TXLEHCErd9d4mkzsUMhpZFp3vLUVHSIvFFZpdmCCdqPsWj7pbh6KrTQ+7m
2mU6SeK/2ZfNRwt5furzVktIQR47Vp3aeHz1ntQ/enB5TmNbzBjGGCi6YaNVHyjV3LOT5PoHPZrE
986tkUwN1dRtc7TLhs/qxWI9EhTrvvCgh62MDpa/jKQNPsy+3XNeJfE5Kx1OCpiruPXbvF0+hsKx
duE2UjxA/M+dTdXD8vJdAxfXoGsaOQepdOSnFAGJ509isXjZB8ea9xEsbpVfRZDd1p0H+bVN1IwM
SlLlM8xX83TaRKOVPya440xhNay0x7YWUQa9ojBvUyTuvV+UcnCPsp8NdEesj2vbQAjmU+ejNGnH
2Z0DRZe94VPQDGRp8ooRRzIKGRR9itXrwDg+v9C72rseOylvpxJHD7RGY3Q9d6jlkXaTXRNobdW5
mx/1yf+PMrl5rj7K7vlZUif/byiOqV6ptf7rX0Xom/L48uHx+ammPv7l6bn45Yr69vlFpfz7z/9R
Kxu/YR2zsmsA9dfCmJ7u37WyaeEFgh0LOACyGK75R61s6r/BFWfkuXZYDP0MSsM/amVT/Y2hlAnm
qAPVMtf59V8f839QK/8eAfenYhmknYgWIO81HhZM9nXCkjpj3JvgQhYoTj24e0yNtYts1qklr5J4
/pKhXEwygRrDcr9qovmSJGR12aP9sCjKvKuS7smKy8bn7b5GVG2VvrCtem/A4kNzGrGk741Y0bdl
ru3cSPugzSI0rPaa5uILJbp5rkeZfLfYuP2uaw950vmp1WzVSVzVxXcMudEhojXcFJAxP0rp1OeF
nJB8TTEqP+aJlTc+xCE/g66m1LHvmXN+U7fdJhF6mLvlrrazczzJ0NMgL2hTrW8xdVkukzn1LlHG
eVAZB+pSFaWnrD4VdfeZ4I5LbNsvoUHEu2VeScjKNiN0s0yd2e/rytjMjsjDqa7ts2Ul+qUTzzu1
yg8I1YMS3/W+Kz7J2IA2aOpUEOajgSSGLBg0b3EZZ2cOsmfPix2/FEswRF2gaLK5kG1/UTr1U5Jq
T62r4CheLD7F2R10hw25DRqQ4ULqZ+wi8a/Mj4aGe1nfKzhjdAqF5XjXtQaRacttmzfP+J8OF0pR
3ea1c7+UDgXBRJR7pj9VE8NbzUjCaVY+VLDL68ob/Kljhl41RRZEZeFdxbQNoYyqbNs3aTg2z1FH
RdB8r9Vuy3Yonkum8WEbMWlaRHuJT7evFUwSCUa3fcMU6sbp8YCVXRtak149IcbJfXvMnJtEL26T
7qbQ+RcRFDPc/tvpIwEmDtGE4hYXvwdZMFMys+1Uw2TMOj5qqcll60EHCozVjxTpBt7saXcFiVqe
HQga4YB4fpeWg7ZKHho+amwHeh/vk66wNwiJNxCTncBtKQ0ap6TyVAttN3ES+xPdqg8tAttcVXHR
edUcoi077jQmX+eUN9pQhsJvRufaUuLNFA/uiU7QRWZU+TFfeKOtXQITY8kq4PAr6ywO6qb8lib1
YdUJ7/Om28N1uHLm5dy7iulr+rCbCS1hP4/2YxZDtJ6cIOMQDLoyqf0efZWq1yTaVG5oSlS73Rqw
NpRdxNdCJH1PlMa9kygIuc0ZOXAhIAwZXuT41F4fMiHuRsKtfOoCH7HTicjCHe85LO1WBy3IbjHN
nVkgRfstG1N8a+vFDmNLMe+xdCcqvDY3U6t81DIDhNNTejRZhHsPnOs8AkUpEcqci1VTi30fMY9H
t9pmy12fI4RNko0XgYlkqGKF4iRXVrJ8EDBc99Tt0Tnr9oy1KpSP8MeqdKN6mMt3Zf1MUVJYPg9k
4zCLhC3wNXZURp0S5itc7DS9t4aUXSqmKuSpdIENcXwDQhvmUidk3pzmve3Mzd6ynPHaKC1nV09N
HJaiLXbGoH0kDWzTexiJJsm+mmx1o3bOd3MxLj1sXq/ybHmw5si5ShrLC6L6Coru2i3xq+24C80x
3k6Zd4yGizTWjb2aqdUmK0vtpl9axZ8yBfV9DYlW5NR5ncUa87A4QaGKbdhg+nCJH9ui8HsClLZN
Z+1sDzJsBfvHh5Hi8k/N46wnRuj2QqI2faaVPvZJcp3wMfb5XNektjx4Mqk2aVkEMajB2TVID9aU
E+PdAFINhXjvW3XHmokrJtgQzxVv+oqVQ+G7+jL9yLLZt01LcaLblENk9gSmoIXJlosMSMfvF7Xy
58U5AlB+MaZkpy6UyUs236C95rHmyt6uMs3n36YnqsAdmsfRnwuB9XWuXLgFaLiFAwApfctXhNhH
aThf57I8TWqcXpFGgCWfVY4bZmD3GFeHlpwuoHoPwWxOj3B0fXT/29jT0F0slzSPZWgVjYNPqrWP
oU2kxCvwNrPTN/1wq9L5jC1uXfbXuMHCBhG/denYOwYmXyby4IIEylSr0Gqp4sFt3Z1sh9sJNYE7
T3dK7Q0btZ3u5364zNI2dOcCBCSm9UwU7zJ2xv6qMCvlCKoZLkh9/WmoqlC2Y7qhXase60FTyHIb
Ytbr+JAuMXpLb/mAsmMO7TINO+tsCfNJw3X6FLWVHkIIfhQTmgM7/jwytb00oAGQGjd4YVfbu47z
Ll1FeCnDKCbheuCOcxt0rtMiOVTdD9kUP7RefxpUuadApqJDIeSMrbIzSjHSYMKbqZXY28DkbmgL
2rPZ9UhIvxXwIYguKu8dj4gFx7nHxAMpf9rbW3fZSKkOHtRJJ1TU9CrVmmtNEae0tr/HDQpg1UbS
XHnmMc14rT1g6zDPiFNymuGxSckeYOIkA0VNPsV0brvWth9nITuaDdSzKr5XH2KTk7XXZkoETbrx
IZetGRpRo3wqZCo2faUpG3peK8wsaG3d+sJ5ZtJ8ZoYoL0WU99eWugZBpGV7RffU3UxJplzFZWod
6kGoH+LRTb5HuiwukBdV1ziqVMkpUWKx8zzp4DA3kRVg94t5oQmxbMtkTu4appMHr20WnKQW4xt8
++ii4DihtMiVQMwTL62R+Fo3Ftywqr+L3bh+6FrFPLbssZtWs/sj0Ly6maw8v3GHWoZxpUrQlAp3
VaFnxU2OqcPZpSc6FoMbZvRDgVV01r5PZbP1UpVYC4NQ5O9EPsGh7bMqMN0of7DNbApb2ARHYBhx
ZlqnnyAiPiheJJ9yD9nAlJXtrdeLHvIFzzzCxj+z5zFsq2z8oGK3vBnVMnrsJwzDfYEW+tDO0gkz
2TJbsnRRXarYk5+MvBMb02rVs7oUyTFmcbO9M126tmgjL1XGmXSBxdbqHyx3CqLY45BCAl1s2jo5
Mxbsz1PmWqu/kt2modV13YeRHNejaBgfTdhL7LQlGQc/s83xysvoZIEIREAOUXxUYjP2/Cwl56rO
SFT3I/ymN32R2l+YYkznJG8fJHOFsJjl+G20dMWnhqx3Mp6tgXrMGLOwsCv7BpHYctQx8b1Je0o7
iXfPfd7q5dq/6Uz3UoUZCATpk5OodlDV+FXnp8gVWyPCZo49WjwMyBd2vSwfi1mFNGEjw7BPDiZO
XqUXh0oOtH7FdFVwiy13/JqVxUmZV0PyYjzo3Zid+760QmfV6vVxw95k/bixJD2W6i7SCz2UnXpR
2r0XYodALAxVA6Mk5meIfCdZf3Dquj81BX58hbjpUfAaEEA2ruC9LTgsFgKod2NWPMF30oN+copP
czR8FhFZzgYjOx9T5nLTl8neqKp4W9feqY61ats2en2GNn1Zl+7etc1PbZ73HjVW+5FZFyMZ+4OX
nEadRQgKXQXYlcNlqtQrkxR7hDbNtnSn67aVgdpdanVOPTpGIYqfhrta1IEg+v2ThZcrEu7A1OfD
quNoVAcj4SbdRUp6M8bC9Ec7xhmK6XCZRp+XhZmM00BQwuymPDpTbyP+qb0PU9yXGxuxFU69G9dK
Pht21144I/tlg5NshoXo/IXm4gtn9SmzmynspbXX3e8tydBnR8/jw1RDOxj5bx8UCEP+VHFYpKMI
u4nhvC0f41Zbjr13O+XxRY0PdmnYYuNNYtxLImOMFBsGCDI137wkDYO+WdzBbCZyhJqwEF5If3e9
BqeFKq1NWbfnyB2PaGNG32qj9NkbTY9SKLts5XrGSJwbWuXCcPPLykqXDUFg8KjjS0t8MoRb+146
XKoyvyD39WgsBOgudUFyUJF/9Cwk1548zi3dhlNXYaV5R1xmOSZVOWvDc9GPTGMBLgAC052pLifS
f3yKMlAxl9eol1616boEHU7JxABq/tEcqME5wpTYBiws5aaxofMIuEKUnjtTmQrqf5spbWVfiYLL
m8sZf34kNhUf05Pb2DLTuzzNjIsODecf9sd/a5Bw/t82IrCg4fzVgKB46NMXM4H1B36fCBjWb4hB
iOdaLWzhJawa7d8nAob+2w/SCbaFUDWgLf9nIqB4vyEg/9Gsr3RZBglgpX+MBFDe/bayEUF3+CEL
zYP2d4YCAGWgdH+C0CxCb8Dp8D8zmVwgul4/x5+5E2WUERZP0eh7NGb0hF7dLhdCV1XY4VH9OSHg
dvT5DuMmcc0O+pmLKWRVUqR5PbJoV4dVq3fFrS1Tlzh2pTu2mspAklLtQmCd4Vs2rMl4EZOgAW/l
MZ6K+rBO20Lbywieak+dPeLlUurPiB/vgZY4rKMbSXIhH64JaoYVwGJ64ZPT9dmUYNCJS4Gjt+ax
4Or40wRyHM/Q+axwxhATCUlVoCzEJ0XJG287zsNJ7XKKA035jif/XV/npBXghq4k2mEm2YQGkNKl
MRVsGOzm2IwgBEkGC4B8RvwUiG+Y8y6iK3+YZ4Pkp5TTHQHcNjZtrt9qH+My33pGfSVNxdwuank7
2cUubqpwLU2bqN1D6wq9bt7Xmp0HAAveZhjxo2qT5FxRxneRWMIEE8g+tS9pHD5FykYIfFLo0M9a
kd4lYBGtMQVjkW7q3Axju/ka2TMIkQRJywz9WRUCnmJss21JRpazpSmYzKLU69vCOKQx3itT5AWT
526whi33c5kbHLBJflN1CVxHUHLVKE85EdwbpRdJULUmzWivMtMwk1BaT0ljHxNV+dCUtxbmrVa5
HfL+chWRlcU4PnTW2O8spsQ3rtZdtbk4NvKuyo/R7OVhJnLiJAyLjmSkVZbaF96oKpjdAcWrvCE8
+qIBSlqtOvRd0dvXSzU/d45HgLKo0G5Pw96ixI1HvI04WEMnyo9jz4y6W8on8g4fY5NAA5t3qXNz
H4QUOCpVcNWbx+/E560ktgoHg2hrlOPsC5XxSm1C+JqKIlQcK9t0GYY6YBq4goDVZGciNZi5xENx
LMRyoVeOuUMgnRJuHN10drEVleYXGRY+SJXzvdqIK8F42DeL9jEC06FDDPt5JpivxwYc8CnCFcTv
NA2azf/l7syWG0eyLftFuIZ5eCUJgqSoeY4XNykkYYYDcMxf34tV3VWRtIwMu3rsxyrLgIjBp3P2
Xrs77R3i7IYgjE+VOrdGu3yZo+hXXtxNoTTST7u1toE5oeaE3oO7lHqNSh99u3vMM3WFIOLe1vgv
ytO8zUqxMU0SpfzJCj2R7OXSHBK3elc9q5FHY/WNXsa7PQwvA1qffD1lxnU7ppsqaB8CSY/Px3ao
cSI3EmSsbD7jDn2ppzHo3fu0ndhqx2m2sqyKYrfeG7ssNn/miWUeEq0l2GQKIJ7J2t1kWnFocufN
JOuuLZE803da5n2w0MZNb5b4wokxUCq1qVJ/NRs7cQquC4wPd3YOpogjDDj9sF2MaTVMTkzmm+kz
+GFqpu3KLcs9Zk/L09bl0m5kK7bz1P4wLL6ZEbYVL5qEuWLYTJZ+rIpnS93Lydu0pbHKbMybIGRX
DHmwOW+jHSmaDV79PPjuB2BiKjAS0BP/kbta6maNzd1aQf7x6h8j6QABw7OSmgEfcTE5cOVtFjcr
Il57iCuzlcx3vg6g7zC0C5JwLEyp89Ph6BSkW5tZJ8tXlZb69j4Qk5780LPKHUt4MV5e3eqQ9apr
z6jLBmhZCkYvSW2RHgLq+exsFRQfbydmc57XfWeJ/GIBTuuu1GjG5kZHOw98bUgSfhRFyPe2Lv1r
PUjSlpgRbbjtEmoQa3S39R6ZfgXWbEFxvO6yKYnZt2R+EiWNbT0XOb3q1TjrdRupxnJ/xqi/MPRX
2WKFKhsGZueMbhIn2jamB6a1me2GBSZqRcXEyoaNGmatDLteK7LtwnrjbJQJd6cmLhCbLRg4nQBe
q5A3C+cxmOqtHyWFHb+WKoXHXTDgfeIIjQR0gGsP1aXADkfK9YYWaP5SLE7xphbjqsqKa9vPtEup
KutBCvootRQZ8Y/uTI0Ugy2l5u5Vtn514qI9WaDa1qT3fgRg3nZdPZXXRjcwdMArttjNCUFEXt0e
EJgHNPy386iA8OYXnTNe2unAzi1ely5m655JdFC7IQM2BlJO1+XNaCn69EGUW7x3os60WrA1p5W1
ixfC1io6VKABQdNeDgHKvrzuHtI0JTl5EK/Kwp8uau84DvwfvfokfXvn+SW5826yo/a8GznQN3h0
N9ADu3aNXqVHgoe3QK4LbezCse7FQUuKDU3gyOoH54fnxxaoRU4rk+N224VRtHfj/gkeLVSfASl9
elBLzZGnEWwPGZJmk9zhMbokP3C7DMU9YTw6BVPfeojnpDxO82StKZNSxZhuC6mVe1DXF9R2IV3Z
k8A3f+pHjyLibUa9xLBez+pTFMWXTw4nqhAj3SUAlzYGeKKdFc/I5jwvxDxAhaWeQ+gUH8kyFqEv
kvJmLOERD+VX22tHO+7I4UOW0+pXfvJq2bPaxhzsSlXfdJVDwTBZ5xbdtzSL+vi6KtwhHPzgKdGm
Y10vd25BJ5z9xbBp25JFB8xiV+dRUS87T2+/9Lm7QbxfXBM1SfStvRAhQcPMmLTj4PRXXtvh+M4D
Kh49jeoHGqNvYrwWOYhDPFJBNJbGNjkdKJdj65abHoDewHaJpdQfPqTTPdlZliK2YPLvJiMJtdLs
wK5ZWwLKqrCem8fOmw5LMixXWEJ2rt4CMbDmLQjOm85BZlMFUDO1qbwB45RHg509LMlbNXRhmfbb
YRn3nhiNzYyqX9T1QUzZa0lzcrZ82iKIYkTTB+jUswvyu6mw8gRqL71TsDbbPnI95mWo2ztOJifh
kBtcaHny5VlLWNjae9HKnS/5kGojHFHrAMtakyGFmaHhA0AhnUeQo55qs9nOMt7EurGLvfI1Fu1l
LZNdIxggRFbOWvWZUTAb6YmjlDwxJNCZyPzZcrqd6zAWRXWdF2i5W4Krtr4zVdizpsiCkUGo+3ZM
gnfCWCBr3ChxTFK+rYaiwpwz1TMZBw9qqo/LhJewfhxsEQrdjbrxubEUTS23eOprnVXwOiBGLSrB
mTRC25lUFiYSK6ihkYTiPuvN21BqP4M8Yek/SjHon2kpL8ycqrkSK/wRm0IEcGC1x9IoUZRknhlV
9Jme6jF4hqRTkIzKOhafpD0yHi4l0DQsG19uZoV6x5amCUZm3xTQiGVSYaETkiaqmVH5UvZ36met
8du1IygAzGMVOdIW7KGrTdwyFRKAxo5PEDN+BW6SW/7hxqGZX6j0lnpYmA1OvFLpcuqmL/HNWMtn
x0+v+kzHTtLZEZ8aaA1sdmtwjhdDx5Khy7fJri/qzr8KckPbNzDKqDC1uxxHNBwR5H0ovJjBwqIF
FJqp5WVMkfDI9kddADLjUI18ZwRn6EWADchuoH7QUU2gjePvhNmIRwqHuyDdgcN7WUr3tjDw1mrS
fg2ad4AQSJGT3SDnLqT2fksyyrhBKM/MoIaVbovkxPpQdN+Et0nGEcQHfOCM72emZSPdq8CwozhY
1CZ19IY9Udk+yqoiElh37QWJGeZMZq95OMJVyDZ9My1bv4OIbZhafkkqIYmbtf3QEoezMmrnRpbz
9LqYavlKU67JQRuBQ3KZ8Q2FLQKfbnwk2JGddXDwlgb5FzKKzGzXrUHwGVWwbI6PVuFth9rdthUF
I4LWHFB7uJU87ZZeIs2UMhmeimR5KE12WNp80XSjCivR9msJ/FCkxrMm3IvWE/RQh30LXa/wCfct
veDoT8mRotkqCbIrihzPfTn9rFV2lVS3Qe+8o8s+LS4vzWQAzIVZ1fdhhlM+HAXCaMeotN1C2uhK
2cVei9ud28kLI1suzSw2mP1H7kPQr+wJKXb0e8M1r8ux2U6i2ixYRFcTbomVqTdkcvsG2xDOd+uT
yWN0vJva16LEtjfB3P0EQuLuOD0ka4WACSDhTqkMyzy43qHm4SnHlfBM83ln+NOjpfcc5kqfKneX
PwQssgnMpZYgc2vsH9kIHnoAiFuhbMQTzXxIUW/oxjMp75RNE8e8rhRyklQ7UPXciQr2QeUllBIF
rVs0cM4ty8qDwz9qCWMPc8vs6DPbNtxi2geD6A/11D/noFnctL9aashPoEm/xjb9jCedil72RI7l
sadBTMhP+mKr6dKecUvEAewYdqFi1xXAHiFleFvUNUfsoKtFZi7rKyawwjTotbp5WBTVcyP74Cmb
++5o2f7ORj6+bop+axsgfGgVrlEYzqua7KkNOrxnnII/qoKQXy9Ir4pOe2sW6uNV+Zg007zOaGGi
/Pmg2IPwr/EOarhuTJrMXrtr2obGmdbQtrVvfC9p7xub/hwSn9WCLIUBUd8WjQ9A12sofI1f8dJy
i0igmCJActJOazAjMGMF/RA2k/mmU4dfIQj8EIlLydZJnHU7lTstn6pt60C2F93WreSAbYLDh+UN
5YUxKXaJ9pvtkagSBz4nfGe+J5jznaiRB473GKe0tTdQWg62Xd9vywL2i8q9rS3ju7Gvt4CH72iN
hoPphc6YhbK3PirV7vxxundF/VKzccc9wVaJM1JVrBv/Aj7jtu2KR6JTUHreIoZo7oTjbdIBrxgK
LbY41BPf+6WI0vG574V32TaNQwnVzX7kud+GNoAXSWJrcxe7Q89J4aYHo/kzJuVoYNouks/Y6pfL
zM4EWGCQrXu+KE2GXdbzgtmQ0H8drX0yiCCcU998UIZZ35CYqB/znG+vEY29LvS0fy4r2JGA/PR9
4bmUKGcOz4CvLpuSLa5dAyNRjkSGqNsJJ2o+4NSMjY3rjSpalv6Unqpv4di8C5uWBi2i2NjnpRGs
G6eZcNekRQS38Qduv+rR0FqNA10MPAMCzbPCphMlbTls0SCkEUJXxJO2r/Z23ssbjrDGrbC0cSeE
6+xEMyQ8+7KxtkniW49WAmF6rSU6gg0tns07ZxHoL9j9cszRKDQ9CJYyEkgAKy8azahVgCZ10xfY
RlYiB3hNlSKXR5aWvImAbBab8VTmwLbaXyYUe68rV4yHsvLTcquP+fyBt5oe4NxMe2YguY9VMu8H
GWuHhUg2tyVWWKo2pmCQou3Qgz7UE296xltVEs5rTi+q9ojiXQbJAsDPvHOnafwS7Kc2KUr2qLIG
sdPTcbqeRDl/5EA+uZ1yDmdZ4TNVVUxUo0dGYSS5M3nMszgJDVkvUZfAtfXa2I80voe3mGD0iMZX
/s5EfhhIlQmbZdB34GE6Us0Ne/q0Hb9+6YaBDrOZu9bD6KIum/rKPiJ00esVATzwgX2Z7vTGNgnT
XRhD9McVhpN8vYAgZg0rH6C7i3KVpJnY9jz8y7ICx67HWr3ujV6niOQNaC9O9cWaqcS17inCCPJc
F+fKNTvvfTLL7EEvc54X6v4sCvRa29amLh6Q0ErcSDVGdWDIyC70ixOZrVktLv1uS7O5DDLt7hZs
s06KUtK/JqQbMKd2Hd3PtOFA4o9l8R6nFZuNSUkNdvjc7DysgTlVf2vX2BOH2NJJnY9Kh7uxShvY
SmshunzfOGl70eYqPzgIbI8Z26MX6IDzPust50JL07gFgR+42lqaQL0s/upq8ekobhHuOGzXZWM9
c36Cz0WcJFRUb5+mVQgJZ+8E7i0opmxTtcHd1Ms3U7RR0wKRy9s4SgxzWLlYnk9wMeWXgJ27rjxR
qKkASA+h4roonfmiTnOmEULtOSpNVpKd1JBB5KfjsOEgPzy42mhuWsz56crjXF9tXKCtnD0qsQ1o
M6zxwNURmjDP2mSuJ+7kWNFl56nMzkz7jTEQ5aKLi02f9xx2YpDaxBAm2bb1awMpQ4LewvfGN7+T
z8MQGDeaPtnsA6qLwoKurHnVysyLDsxskN0ay+JdarZ3J+2SZk51O09qiDpr6fqdbPB6RRD5vUvk
8U25aRFR3wMR+5FXxmmkjkm3L9NM2WvLnEEIa3WbXgC+d4qwy5lSC39po3qy3x3R4Q8zKL5exk4V
TOgBoDewQzbCijBk1g0c3CdodtccjFqiO5WdiNw2mPK1VVf1R2Eu1Dxh38a80Umf1n1FK1Fnq40g
1S3ZjPTDa1KXc7Va+mJh9hM9Mh1zasQmhSixJsSpfUScXNMv4boHcmWyMNW84rjAl9tlZrzvyJ/C
n6r3l6NZ+yGkbvPBspfT1mPxh/0Iz4+aoifAu1GoYHnNa3U5CVttewPihVkLs2UKMQI4YJwQGVuL
QVGl6/YUZVBkcAysej0c4l6PWm/o342mTzdq5DScuW696hoZBu6w1RIr6pvxKHtzvDPBuaB5tfTp
p1dINJ+gTDUOzGiKOV/7CcBmrdlzvGo+HVjwW0KBsDotQ9wiQHeSS/x508Xi4qZE0JEM8NZ7GR/c
Wd44vgPtrivj9hZkqvkj5gwWrJq+qdC7TzgIRRZfWAYzdpa3w7XpxU923zzmUlFY7OJbYzC6NUQW
kMjw0yzJgf7UQufxZuNKGrg8POu+M6OlFeNrIDR5LOBAr4AlHUzmWo426Q/kacmOROFXt8xuEN89
DML4YhpZjzxKtqWcw7WrocVYU86Sao1NC1tXL5TA+E9m8dIJowjdwh+BymV8SxJJuMTdaFccw/pn
B2QYX6koj433akr7nkqSEYkWuQTxcTfjRPdMH2WEDgiYntR26eg8KQCQm3ixu1vqTDcwG9GyTUQh
P1iL4R3JPnifmP+MoqXeqzl2c+wrrbnFBn7atWppuKCdR7DG5mRgJNHdX4E1vcUuMG4TU5g/xCyT
FYuBux6XwXtMW5c+rrbOe/1hpj6/mnz/elLsHJyAfrNtXum2xHcpqn7T+3JtO9m8rR1d/nT4Vmpm
5Y3VF9d6PqgwaQRxaNZm9Mb7wrW7CK1OfTf0uh+a9nRscvO5WqyfqnPfuuxRCW+tCzIklsGKCu9Z
FnQgeqJ6EEud5EM5KD3DeVsC7A4i9R5HPbicp3JcoaFkraXVCLIaMp1BMQXnf92NG0ltzInlzUCV
b1D1bqrrkFvdOswIgu4L3Kot5+anafZY10t7WAtCPoOxQruVTWARbPvOayrEUVX7gAj/WgQ9euaM
gtdiRanOeSEtTD3EcPGZKJQwfufdDXqT7XL2aUfqDTsJovkyN9jkAT7ZWlolbiyDc4ERtJ+Wy4Z0
kbK6oUB8N7HrX7kDZ2UU2Pcw6A74ZFO6114QdoQqqHTc0dOxX3o5cCqon2AYbDkXNZvOLz9H1C5R
kdQw6sck06/TrNIescFV+zEQbhmBfXilcnDRV9SqDX988s1+vXjTtNMHddvM8qPu+3SNPYQtmiy/
VHwSEOlfU2U8+02fbSQYfb54rJtkW6RR69OspaLyOKZUzfUY1Yxe5wfKz8igUtFsS1rpW7ugw4tn
vYdTbh0lKhW3KPZBbPDkqIatxlI+UI3XVnicDsJNO0RFto2cRdE8opmxd+ZyLW1FxrkpHHQBvWtt
gtzdLMqPdEvoG91oeHJiLQdgnTxnh1rO9DI7eYx6PTiSB29eagr8QK75I+xawmk6+GScR+ftTChN
yMkAPWV/sthBXmfNXY51U9yKGoLyFJuIOxt/ZYBq+dE7ybjTR929sioCEtCuzdm1m6E9HCxXR6MF
ZnXqPvwWCtii5ep+Xob8lYV8upAyeV80kb7aS+xfCSV22BxaBCIux5Pm1B5Bfol6CYzqQcApC1Ph
pxgroFGil2BM+Go+uuhdttZJQFfIo+irqF/qEFj529RQsKPsgdTNoTEWWPNl5+CUmcZPk3m5KfKX
hD6MpD20HqZ8t1DFYUYT68KUepgkvXNpuozTesLIYucfZpZsK/zbBtu8FWT4Laq7x6btiM0wADcY
FKqN3ApHTeMlmeypOccJ6zHVUK712FapR3dfmWpeMDsnx8DLNnNMenKJfqhjh7Gy4iWLzNQgojs7
VI2+V4ZDVZspOjlJZYxl+OE0WhuS6jSuROU/LqP1c/DSCy3LDkbm7bIij4KcfRWcEFeqXTJiB8tF
c0y1uLkadUOQCXqKrzGZqkEWAWVqcagnMKrXekowwJRxk9SuZH2EK783FXRslfXOzgiOle2UO7su
8kOOWwJvm+1ArMgfZlE+a9b0RReL212uXbPCOWWfdgjJC0zmTd8X08YqW7b6o34P+OFxajWLUIVk
bzcoRydxISrj0mndKKOJtaLrd5Ha44GFkYSa1MjQeZ4Olo5VbzKUGZjXMCzmFhVHPbiA7wDqdnGe
1dLx5Yyjv/InxzjQDnnQgnI9ENexRir8KuhubwZP2JekKBEI5tbaui7hqqBRYcw8yexVjV+Notmh
8emDVc3YpaTOZxe7P1rCTlvP3snSMmhgVRR8sVU/SscqD07NgDXjK2tYHmSavqGrftUn2gqlqMMe
tfgYX2EU47U27rxCoWVvsxhXVMAJM0B6aFoIvwXbs5NVxAglf9ZRxu3QwK8veQ6QMrYixl7iiHWj
6xfIk8pd3TE7LD6lhlxi+ksQItuVHjrGdoQcqbJlF+CmXqla6ijiRUfKUH9VTqWxKRyQ3BhaDhNm
+Yg0Jv/Ry6kvj4uRbLTcU9cE3v/s6XYMSotOLc5BAzODoifZNLgh0WMvP5xM3mbZccynsMxqfbMU
NgeYQj40PIXjkhtM4Ib7YOT8vjljyVt0AhMMLEI8aL47Z9C/XP0ndsDxvaN/uHU8aLH5je5CaYAa
HVyB+rptHUJsPes6q6kDYQd8yk2BWz9Y2HEP9xp7jd2CzAex7FvL90VmRzA+WRRkswb66dy5t7oZ
75YOp5kuI2qqNDUSmw45SzugZSqCd7qbrhFonMDU2SNpQBKhkfXlLltCDk2BV0sS25HEL4SUbMfC
p7NoxrcLsvAVXuFDEy93xInf2npC35kWSVx+xW4BUaZGVaYvY0S4xUAmL2ABJnmvriLLdzYNni8Z
YA6rMoG1qrywmpLjJ9EeGy8vd1kFzLxmrc51VfxkQYnJ0bXrbQWxXuKo2CkpWwJ+kPlyOmFzUFbX
DK2czKjljrPQ2nVpygm5IPtvbQmhGhG+6Y0PVIApd/X1TiQ0g40PNv67MtEuq5qzfeYVH7EaL92i
fbbBqPOqgvWQ3NARwthQh7nBhCyVtYnn5lixKYSNMPZ7Q9BIscj1RJmZPpVGsbWWOd6knSHu/Lz+
OVrFHTbiFRRSfW+7HcXH9AJ37wZQ90vu0cGvjfqrBOfBESOOOpaQtaGD6h3dmaK/gxvBHNLLMjHe
+9yVl2aPE8VQ9oUe4/4rLLQMA3rmapx/uHrZPqcL5oFRo/jnURTasGfc4Z59new8rJKGEp0zbtCB
jGtcqPRfc8SZH0UmroDyrIM5YXWcHkAQb8DR3EtDhrgSvqh10s/UBQNLzI+jn6U/+qG6mTmsji0F
6npAg3cyKvrNhd91F2bd31TLa6yfAohLtAMGjgqk/C3q9cSOepGGJ2WMybcorDYCftZwMp2ZnZW/
JbVwX3TMSRb2mnJIrzCVwY0e+B8QFhX8ZylxwXr2Ne2BfZ0ZeCusnxoe4lXcdpfVoB9b5vgAKXuv
bgdTsc9E0lHF/bVVNZvBeipxI8c0/gL7vvLkoZv1Q4LdDcn2KNas2ZwA9Y1fsSL62ovWlPSVjeFC
eSPqnzkyrImdkjpmUmxZZTf+0Ks9WFLcsjvdL9lE8u2laLTnBAHxvOpkTXVN0mxp2IrqqyL2HhS1
fFy8RdTbzvYEQqeHeGeq5jlBKN3lMS4PXNIOTDQWyOTLipllYwtulpvvOeNjMnDDZUHSFHfxvnXn
S2WkjCwA200ePyMyPuQGpZXylu3muM3oEk8Zwroye3NajB629tCVCjtkHJLcs9YWzg0wwVRr0DYw
L/rW3tfuglpcgxtal0jh+ZnkFJUbqfRkjXlhV2FdsSYbi/wSGUIdygxlFQgvUZRvTmE/D958Tc2t
2EzU9t3qYmibXRWweDlNcqupSmj0f+Yp9PSZOn1Wz5+m4OgkZvtrSir8yDwop77Tg/x+cQ5B1W3m
wrxPq+FqpGnCxN5yoqpViHe3C7McC5MlI1qNCadzjXO0z5c9sz6GuLGurKJZHhXbUybIhIIr5RQ7
tg/OXIV+j5NhMZafio1T2qJZLJZ7fP+7tPfpk5fBZbb4zbFB1nyFJGm5lsMEaGBhqyM+flHV/Q0j
4Qxu9C+hmgmHhDqpFZj6vyx0vwrV6mBYRF7xaQjpOddzTr5yZJOc90FKffHcTCOF1BSi+HEaaug2
CDM6+Jx4Y4p/uyH/wgz5ldZwhopBzXdS3hEc4kC/O+XEnyR1v+CGcIort+xwIiDfU29BIXjTQMFO
HvSyyu/IBtA+KNv7D0Uv1b3fWeOWxqXC8764OfZCxIb/fysqXQSN/6yoVGdAktO/+Lek0jCC/zE9
3Maezgs4xbf8P0llEPyPewLl6J7nQkmEbPUfk6WHxxK+GeotzovwHE8Eqf+rqDx5LB3TCAJXNw2T
f+yY/ytF5V9JHho+Htiswb/dl798FNXgJcWSC2uvdVR1Zz5EtGFode+8uR8vOgQFqOptU3smfLLe
EG3LhsSpwZFytjFup0WTB8vr2qOWWf4e7pqTrUHfT1jJu868JBjNf6t7Ne4TvVyyUPgl6jk4DMvK
HtMu3Y9eMm1+eep/M+LMk/RTFgAzqxME5r+3crrFX24lKNUJu9IzzUFDcFZz5teftBIocQmMY1MI
SA0OAOHtWr/JLeUc47bGbYbrK2GmSfr6k42u/0QTuCGqrsE9AFi6oxhSBWZxKUrHfB1BjVwF0+z/
4F0XUZJalUuRcCrf/GWhIzsNSKLmsfO31GW15/5EicCz4f0hGOqvkKX/3uEZpmw8sRgXh9zxPAno
Idv+0v007QrqIkdW7T0DwPkM6dcDek1HC9gfcp3xD4Cnvwpv//u3YeP8+nRRaWMu8uWyt6xFuyGy
ynhtMKa8DFPDovzPr/AEDPy7N3ji5vzyBgXICcdVUO2W2KLmaM3VO4HZ+r03O8kFJwtMwP/8h85I
PP+9m1P48C9/qco8K0XshsKUp4eQJPHvWhykjx2hN2o9s9Dtamr65cbVR+22mALvOg8m1hinjfVH
P2j0R2PofSz+ybDz8bMmlINstj9tbfbAx3Q1h7b0jQ9DS8cj3AZK/v/8038zYM/t0JI6lA2sgfpa
6kQVWAPasxffu/SZprpvx9YU89JF83jSYVQ7I6//8OX+7lefMFq/PO+8aysbeTISKbO5NvTkTme7
9r1fffqYfrl0kDRWllgNvxrPczk3G0tCjfrPPP43M8rvfvTZgunZM708lysDMdomZP7MVRt+79Ln
c5Vb2DYRNV1kEitiWi4t137zvUufTRJ0FM3F88cucnJ9yzk19Mms/t6lz+aAsiqJk7ccrGuNdZuY
2Wcr7G8+kLOhr2of5bxMukj6wbuk2RG7zf8qFuI/Y90/H+vT6NsZTaUIuWtAYBRNl1VpFuphaqr4
61tP5jysADsZdaiSv9GhkKP9YjfBmxWM5ffe6bnbAcKQ4Y4BX2JJDMCqndqTtdSQ33ut3tngrAIf
GUeed1FNYXLxxxBXfPS953I2OLFVl2pA1RgpdG+E+1CSsJv77137bHgqd2yNYsq6yDPVfXlyaOp/
yrv4zcj3zoanj8UeeAsVags1ttTjtdLaPzzs00P9mzXOs/46XS0asCzVlUwq9I2fBdiJHeEvwRMQ
m+XgxU52Fwdy+AMs93f3cTZg24yuTrIwqkjJWi8GFYz5T/TW3136bMDavTHG5InziLBtVqjTjSTd
fO/Fng3YgQFq1kGroiSvVj7FzLL+3pVPpJNf1wrSpW0zbZWiNOo94Sx+cRGR/fOP/s3exT1bPOfE
Fp7f1QqJUkYaE9AbigSi2qdB2qw9D2v6P/+d3zz30wnj11vIqBshwBDMwTPiZFeAf+g9bfrD1/m7
q5+N16QaoSMFvFV01g+u+Bwr7eZ7v/tstIog9pfZDFTUmGCohZiegRz239sDuKfb+WUPUFdpQXAB
D4XIpHWd1VEBVup7v/tsvCYBZiOjblTUOtgB0toOUGst8Tef99kANfrEmskqILRz8S/yeooK7U9p
C797lWcDlPoZH2Fx+lAcr6N6Kg+tJLTle0/lbIgmBHuAfOgYSCBlfEq80AC/tws9jytRcRKPA+W3
yDll3jX2e42m51u/2jkbo41yzGqZJhWZjlzlaGZapLbfu/TZsGx6iRK64kXmmhbW5qs/u9/7AE8u
zV+/bVk4VZIo5iyfCrpLO13Nd3/4zaf7/pu16JyTq5W+NVVA66LhJPiRvmBjxD53PY5JcYvqJzgq
N8E6kw6NF69OeX7XhqLhjZkcMZgCeNkjOo2dl96f/NcEZj+lJJq2ObD4G+mVAstDWntviZi1uzQP
3J02udmjrmS3DlJFMRAp4WQEw36xOg2+i+Vs2yanggoDe1cn6YhBQTfKj9ZEIaRInNuNpjdvJu1E
UzoV3VbWKAlFop33mRaOj3PdV1DMMpqBmBkrGWJg0+9wzZP6qftah6alzyh9Snf83g7HOZt6dHTC
bTCwWHWxsxYFnaT2fxfT9p+Nq3M29SgU/K0lGAlQU+/A2N/pyJ//8Op/8+bP5h2LKHPitfhcRbrP
zWLjyuKbA+Fs2iEpD6cgDrFoqU8gpLR/Tzz9m8/6bNZBnVW6uVeoKKOiSrmejnAg+vtvPRL7bG/g
ddW0KJ3DjSVBTmE8kqb43pptn807C74nVVYV30g/TmuFG4y2IQ2B7/3ws6knAbxU9Qmj2FvMMHPn
iwVEy/cufTb3KFalgLofL5OoeWiEaxNYwvcufbYfSKx8ymVhKsxQaC8msBbIv//50me19/8MnFOt
9dcpUxuCoQGxqqKJ5tebIL3gxF2zSTAQwUPBXGCjqIZwi6ju1OTgNGWd+mD//NdPf+RvJlXb+usf
nxQ9uH7ImK8TY7zQ0ZmE8DiK762O9tnAzVRd2R71TbbdAeSy41h/c+DaZwOXNReqbGfwQlSxkwsE
rNj65rs+G7f4VHKnKvmMDDt90Cs08Wk6fu+BWGfDFogJYbs5a7pha9dpqkelkt+byv6VkfDLrjKf
3XbKhFQRdsubQg6h1rK2fOsrsc4Gbamm1nBOP3sCJt3EB6P5/N6Fz4as76GqxQrK8wimTWfCCvlj
Cfg3X/Y5676GMCVUz6UVFBFEnlaj/jCFnX7c34yZE0zy1wFrGJpGxo/d7S3hDSF5xRomWlVuwWRN
17VV/Ck85nd3cDY2QbEv9F95o36iICKI4Ra22J9e6QkT/7d3cTY2Ta0ClNvEjM1lccPcm5aQ2oqg
vgf8TK87IkBr2tLoCyGYDaBhe7xXUChd/csOGvd7i82/4sF++WrrybJxwpT/GhCX2IIKGtd/vMff
PcDzkWzV9ShhUUZL4d5MZXdTG8kfDtDmbx6feTaS47xvgfOzjkFJKkF5F1lxJSfc/ZBmBVEsrkXU
sVs3wGFOnSNk9GEz1dreT1Vw37iQzufUrQ4NMd2bU2DDjfd/ODuv5bZ1doE+EWdYwHYrUdU9jp1s
33BSHIKdYAX59GdpzymJ/sie49uMo0YS+PCVtYzZJZblp0BmTJ2eUe7NIhL7ujbc6ar06bn40DNn
nv0qCyyM7NTjt2Mk3jyiqowjNwRZ9pFX984txO3sdXneDmrnGUSYY752adt8+6VPm+1/PnfAVc+e
u2mAXdIEamcadfAodNcfZeU531QyvqeqvXDH/Fut++12nIPMVn7JVVWEmYT6QPzee+AuvfTZGlrU
WTFQCON564PNHL5QBvjYBbXPFtEZsW7PxG/HHC6A15HRp5Xd9+/koy997LPIx0oMfga6GXc5ja/m
Uj0KZgU/+MFP7/nbrw1Ct3ACj+eznYFSBX21w6Lz8+2b5dLnPls8i0TZmZh5mtgCjmM89Wv6++UH
P7h99sEZ2VOubhgoVXX9udcjDSTU3t5ZE/81a/znje7/Wwf87XdRM1AF6nHDAUSh2ARFjsJoMP6Z
MX9vgT6kRwbpmfTLcvNqKO3uLnVcukfr0FwPJ1I49aXh0DM4vQfGZl2NDlM0Vexl+zlzrI/FjfbZ
IsI5eQqUOw+HuWmdncktuJ7ZsN75fU/PxF9+gHNXKsSFmDmPxd6Bz9TAH9zykBl9c9czgR0ZiV0v
tG3SefL2rXLp3c7WldJu8m7OTHuHAmK4RTnvXYc6FTezFXQ30sOGvTImX7/jobtwY1pn68BMYyJw
D+oXgkGoo31CVg4xV+jt7/L3NdK3ztaCmIKrB/DOORRh0eyUidsoGWn8nEc5fX/7LS59gbMVQZot
zVNjYO1aOqkwfuQ/mWH/2Gpjnd7ztzvfnbyhMCTHWlrffyVp8zWu848Vdf/1m/320kYzhk1acYQz
im1gvtrzB3+Os7XADWcGwuqAe7UqX4gA89sgbYIP/h5nx5x+6XXF2JzDXCUArr6aVj7jMe88ZZcu
5PkzXE4uBTpOZ2XdXJHyxjYQ7D50j5hn0VG2VG1D8yCNOhX+NIhGvvE4pu4HC3Xnqj+wTTGzngu3
SWLfThyqAA/Amnz7s/97s/1l9THPntC26AGqmpmzc4owO/geh+0gGJINTEzrmBdCkXfs0x8ZUfGj
Uh4zv21gXIUVY5+wIIGKTX58ZKuMPxg6mGcPtdOZVTIxh7WD8eoyiNPBWWKg8O2ve2HFOG+0S0qb
ncPOuoNsa3oXZTIODz7s4udApMXT2+9xYYU1zx5rmkfpWTTC9lDZZrFjprr4dIpvP4HNnjZihLsh
art9fPvNLtzWJxzgH2uINVdOCKtpN7fJU0YDOLOw77z06Qf/251x9qxX2lUUcj17xxMe7hovEyvb
RAsEhXUDmiZ85w689A3OnnqHWQoGSAWQNkf8Mpn5oLT4oVWQHro/fxzQviA3etnuQji7B5DCC5RP
/z3hp3P6jf/zB8Ja/efL075cLHa+KGDhjudeZ6MH2oXmd4yvBv1IErzHM+oV554jX3ptjEvAHElo
ndxUwrlvF79g8qJY5ptRz90vi1Gi7cwA6u0gS/OOPbjakjssDwHRUCZDyRxuQ8v2ie1cZAyQbwdR
Mdnpzc71kPnzTeWF9VaUuv7SuTMToHQ+fDFzy9z6TGr9/4Td/5O/Q8rw53du3NJQc5Yw/wxAbmeH
IHGhDG4+cjMznP/ni1ctuFP0QGpHu0m2miT4NMyb75X3/w06/na9zp6VYQplMLeA9akFe3RsO2KT
oW+/mttC7oq5YEEIGThZGItZACCjqbEfjKRikL5S3VUMN2CJbELL6pp2UIxU0rFOUOIKQIZXmR/r
5MF5+uePkIk01Y5r9jvD9Mdr4Gv0Lnbz8s5e9fcF0DvPd4tp6SbDzKedsoC8D+1YwV2z620NdOxD
Oy0CqT+/AAgue86WVO0Ub7XpmC5nvgg20MfukbPloqd3nflyacN2ytJP0oBrbhlwed9+9b+v3V54
FiXIwOp6o0zsnZ+Gert0jXMvO5ZyT8XhA/2U/pOju+rL22924Vqc9wsK8uDhOIWIXLmpvsBSnK4w
tut7kx7Ldy73Kar/yy1/bgE06xT5dGEthyw3xFU/+eK5tHX2uTMB+TST5nA+wuKRKJfXb3+pC79g
cPr33yJPPyvtsWe2/tC1CwNhKkcouCp142xOPanHuayXzw7DnO+eTk+X5m9f8WwVzoYOcMeIqtd1
gUExp4ifLpjM9KCmEdon5cQYO56dHFOHEuAwmj7D7iNjQGjNdiX+jys/7xntDOMiqqcCY5iVvU6q
kXJVpGO5MfMSINkEnbM2lv529Bs1bU3Rddc6lfpZxJN3Z49Mq6yxuLb3YRsnd31NP2wbF8GW4Cq/
mfsEkj0T7/E6wSK29k48h3BO9Eam6QuUw5ppYaY/MwBh27cvw4VjNS7qP69DbcjYZLqRmyvg6Vsv
8N9/tcYCkk8wgvXCU5TAv7TMCMio/SqcPL3BFNk/yibMn43Ja+4l+SYgRaJfM8E6b1K468Y6zqX8
1UOP+tjjHJwt+VkDenH0OFp7p8Mvxc+bqrSSd6K9v0cw2Jz//A2kSWUgoBn4MCC7vXF04Nwkjuhf
GlGR+sVG/6EQBtLyn+/D0LtpwKLHd67bIvJVrKOZfM87l/LvARIkkT9f3e2zuht0MRwSS8zg+JwF
65rL+OEH14izNW+CUBfWkJAOtWXYzGAzGHrbN23+IOdFr4uauWe9hDMpJRt/59u352kz+8tDe96U
2Uy9o5JqGA6V4effHUuiybPrAJYsdKyoBFL8I+8YMVwzDhZfzdBr/hscfnHm5sKved6vGdNeGtfs
1ofGDF+08m4MpJ3vfKuzeZ7/jY7O2zXDslRaJ3I4yK6Mh3VoZuNVH6vih2iGcovAaYA+b4ZxZAZU
3vPSc2+Wvpm+9TBjPpbVBRT+5+0SEpaKIDWrHU/q15ElKqKs17/3DU+39N8u3NmygkBzdBIE7IdJ
OSR2nfwq85PWjuC6UUlp4SDsvRYSTzxmbUStq4pcp6bpq6rqfDUCrHtnm7kUzJ33gRLxMjBfWNWu
LHtjw/yBtQ9a+AkrSS8J1G6V78ELNwzdNazUroyhA6DmxOtu7xgPKCLACCWT/3xMiv59BCBngkIy
J+8UPy9s7ufNpMxdxhVIwgqPJgOEiQPYoDJOqAW7EO8sO2e2+v+73U4X6be9tgeSZyNCAkITE+sH
cWfDmETzySxEpVwKKmNwhB48fM9wAerNNEIa28pRLhuEB1yUYYTvpOkQem8C4uIDcLZWFXkzuZ2k
WjiqdHltvRAdA8R5JAytniKR1J8kmSPkUTwdlZ01TNVNpduuYDKY702QXIh5/LP1rOpysjEtpK+2
/2pN3TaPAT8CLQn87xCsdlNffSxYPG9Z7eAi6NkR1j5fDHxHgOggP5sHS3o4vBaZbny0QO8s0hdu
p/Me1gQIgdcEnbW387nfqmCBV7CgUWNwY3zndrqwW563ry5LSf5NtOZeAyLEtWkt4PyC59KlE4MK
abx5e+m/sAB7Z+vT4pN56Ze63EH0WqPxgFz+3vp76aXPFie/aLVnjLz0mBpQ0w4aA+bHPvTpHX97
0oJhmNtlEsVOBHV7UJ3OozFcnHde/ULM7J3FKXQKKwavwVajN2+mVe6dRshSWJO3JOQBQBchg7V4
xH++/WUurRve2bohRds4ZYbbjOqzt0O86/+M9dQ+M8evIUTnMVi3DmrglNIPwl9iq9ZOtvNqt4tG
VLHxKkdB9s6WcunOPlsyFtEGieuBnTYEbKh+YZVgijl+r95xoeMIrfufl27q5nKRcVfsTNMxtnI6
hd1O0I7hSgO5Aqys02aHSju+NzjFY1jr2/GXVO70XvXIvnBbnrfNFjNNFCRM4QJNdYQZyFoNYEA7
3yS6nmF73RVJsWlVdeeAq6NJckPpCh4S1Io5jgBs/SIdCj7AuOpRI6qEAzvjn3F3w9hoZGf4mlX+
Tgb+wo143oXrYNYoPKsudqPlmlHuwmqds9TF8DPBTF6wB9wGKO3eK85f2i7c0+f47bFKTWfMmwVM
QSiKoIsGFzmEPTn1D2NJek6QDBus4z4Ef48W7qc1WRYgbpnp7miNXfvOMm5f+tZnKxKUDVlmpotW
0cOesnKDJDsCXc2ieHSz7xx7kp0HgvxAv120hENU+ctuCqk+y0olez8f0HL0BRJFQ9jZRk0TdoEh
ncE0JZnaVk7jPPkuygrUEfEm1wMQOBU26rk3dPyYzSa5QFNbr27daxW9/Yhf2APF2Q/bcj8HGrkf
7RVdibi48bfOoOjr7cAYXI/D4B5BJJfrwpumd0p9F55jcfYrGkbnNL1nMNCyYBlViWcBtGcy9Sqp
UvXp7a914T3Ou6KbOqmNupmHnRIcTXwCvg3CZBFhhu33b7/FhV3wvGlYGbYADGpCNldjinbLHg7o
AvJrX0vz1gia9J1F+NKicLbmF6OL9jWWQBsT91s/4y5I4Uc9fexLnC3w+dLD4QQmuDNLJz0mfQVz
0vXrYcfgVHEvurl/56Jf+hZni7cu4w5HdMgD7HdbkhCwWLPN29/h0kufrdthVbbgYZMSvpsX5SO7
oPvOdnvhEovT3fXbqsMqDGvEiPtdsYDKXorCvcEhl5jogGB35aXvvVfav7T5nLe7dlYSJ93ASHA7
drW9dowBb2KV6ivBuQRueevD+6/31CiOQfNFLuqDKYnzVtfYDa049NuSbgVtHtK56vaV2y0fuzbn
ra6xmDpFvqbisqvbRRXfMnP+9qHLft7rWhlu6nnVWO3g1sEfnLR5HDLsxx979bObKlFN7dWhweHY
BaHWFqmguVl+efvFT/fPX87G5/2udWbGUyo58qXJ6N8sIkVw1wn3UeWO9fL2W3j/Bvx/e5PTiv/b
zetj6yhjj3NvZpUnvYyTDSdovwX9MYNWI0MreY6LPN+Yk6huYR1lV3kywAqyGdSIrAmtAeSIYZU+
OXiESEo6xl2dDykAYVm/mEHeb/08LO1VhRYJxLcRbIvJ7F+zRS63JaIIUMpD+s1s5nCrPNPJV50V
Lq8MW1DySjNuiI3DMRyUCeP1yPGKwYiUa4w/sxm/lXDc8QuqH/1gJ4ZBGtXOog5H+L5vUdrjAwQf
Lk+k02Sw88eh89lKumLZd2TuwPXEcwycDdLwXaAxmsRVNeNY6t0UNLBCN0racrmtFmFxQ34el9ks
VlZpU5qG/gKqKTx5BgFI5SB3DCh4k5uZJoecxNhL0r+3HB2qdTx4OTLvOr41lkI/VmZlwLgRsEMH
cxYbSeMu+O5pNB/tTpdRQE/jEyVruQvrzOC7lrl572HJnTa1FNldKZPsxgWAsY+7DpqYAYtofToS
B9QiwV1A9ejwdLZuC5e7Npx9OC3xgUO5H4VVnu6TTMJsr5Jufi1yaR9R+CJtCaUxgJoG1YbZeS5D
78FVyAcn3ZeUXJZK3RfzLE7iqOyqBOqzRCWjDjd6gpCOsmiUT5DkcOuw2Gn8t4ntsaVC6I28wgCk
aEgkjuvAAhYCPzD8ChDXuxoy6K+VHk4GIHdqVrkd2DbESL9HpZw70QAAek+qKY8CsMyfM0vl1Va7
Den3kvkoN6XWoRjTq9SVaAun2YVToUdqiE1TITuJFwfndJ8hnICAWW4zWdfT56G3BGhRRHGQNy1Y
oEsgTLiysps/nwqEn2zyhP7V1OGJfQDUZ7/GzRh8K5OegBWjgXvgTDjeFr4peVfYIjtDwsbbuPSX
AIz0OekOGlrhOpHA+9fKzy0rCkhmvRR5AqrI94vmyVCGexNYi9hXs9d8XnRnrkcbErelxxrk1ghM
kUS2t6WVnvZYzxt6sZs4MH6z7LhDVpXNPciPdvKiejmpv4vWh9rmL5Xprl1UTuCVOghuI89EScmg
dPf46DqoTIZ11S9OO54MKomr18h7yuuJOSkk4ZpTQtuQ+YpSHGz+r8YuT0RorvPK07mWe7nMeYT9
YIDe58TTOksq9LqGlYzUnUdMQGB903E7F2YFwW9qto0X6NsMl+oexbSEKT2E2xJP87EfnDk4CCrY
QVQoUO2rYDxpq60iSO/wZ/g3oVD4NkPckE5odMl6xiPCjFE4FnsNFv1qwFvXIAC0OjxQbZ7+SM0+
bm+rholqbLDG+D1NMGRCde8qdERB/qNgWPdYKM9Ob+p5rNor27OU+dz14S+zzDDtVOwScHHGWMuo
M1PvTtdztjem2X5VgG7uWuFld65tZ+sJXxvuAfz25Wq0jRmF15AqypJMkj9nfd7ekQ5TD3z89ueY
BADdDEr2j5MRFp/duQDm4QVTve5LkA09twG+bGu2DqgailOVSR3dQbcIkCbsbb4QvPKSQh3i9sK6
kSBa39tqBhDWxMFd3UDkTZCFfBoFxx2ykrn/QIslQgzs4EZUAMKN6toL79xBUqGFTR11Srd4PFPE
TemgiN98dcOodBFVWo8Y1Sy5nsRiPpDI9Dcpua+VaIwKWeFoeJExcw08GnL3zB6ou9DQ8tVUhQEI
t/VeC+H6P+gZIcxKZPndgoQFWCWFjMu8bgWPz+G8aZWQRRHQbWMvqWHfFwlrv5/jIs2TZdxUAL6P
rVVXGy66vgqnJn8wxVRtvKBttq2JdI9WeoGGLS/bW8xNK99Vp65GP2+uJ9pKgJxv2jw7BBlHLybW
K2dTLQsg5SEf4+tWgFUNR9nCGwQ7PSlUblMCc1Zlwi9XvZMl00YHJ3xy53qIZ/R415ntsLfrpnqs
URkS/LLy9yupBfjVrAZ+2DBSszO9vnBYCpb8S1AP/WeFXVzxsWBYOnUAsxAlcvUEzLeiZMiKCHI3
lvd9wXjUil5s3ERVO0cAZdrN0i3prdZaJScXuP/kTn77axxJZ1DlpVXUWGJx6L3GXdluyiZHQ73x
KFTBGSN2C/+bPXQOAvXOyA91jvZi8XCJqzCA1ts36TNoYc2mBfRvPXhT/WS2cXMMZljdkQkDnWVx
KIVGboe3bzUMdB6xWgI0RTgo5b1rQzKMhjQDQ+hitboXcqJEtbjIWxndLLd+kgvEmXZ32y6Jf2O2
fGKp2TrXCSrzmyVv2NAztyvv68VhfiK2wnttGeNBAokCt+cGGRFA6myMsGlvOvIIK8GoFQzTsamq
NWzZfGd4WfBC9wodI77b/pgDkd/AKdBf0yQbjsaQJ9/COHZ24Oetz2qZx83kJtBVwzhjlgEJACKG
bEJL2frJEX+1/SqFrveCuOJTP3kpOF704CEsXdL4oKu1hy14WwR19UQJrd15ce9gCDQUlhAr2FVV
Fly1Ibn5wO/YtnXqrHuCN/ILhbmy7KKebmtVqeAhDBd3jATyK7XyZB4WKJHdHFxVHkzGT48GukiH
ie532anvayVcHIYpsRhm4jB/coK4+abp9bxK5Ng/KnIoTyyp+Dxiy6p01IRhqSAmdyy/RZrfy/o1
dx21L0d2n9Hs0P70Nj6D3gEpbSRZFflh4l3nmCgcJldihCY5VGEcUyzuRQsHN1XF9DDbutgCEE7i
TZXo4HWwIAUPphcHxymDAFrVxGQwOUMFtDutwWnzf51mHULseOjTGRGxyj3zLs/M+rvRdMbXHvrz
p77z662lbe/QdlhiNKD3qwEfp7+a0plyHa2P7bOA7wUon5ALZqGl5xdITNQkllD7+bp1q/Els8Nk
o32ZF4SZmfJWs+80ag1HCi18JdR9gr073tTj4O5abJVMQbfqysTnuYcZmKPbcFWFLFUYu8U22mk1
Uc5u1rKO9W7wvfzotePzUAdOdKqWjuT4fLQuro/5Ku0r97tp0YvHZGEtfvaJShwslR2kZteth61p
cRJMrSm4MYjmn0rBSNVg2tWTEkY5bFuBLGObK4BSSezjiR5muABKMtIMNrgBBguvNmEvDBrGrfHG
0yyuRVrbkUS4ERy15zrZz4Foe0t8RZKpxoV3NXlG6eIQNLN5VTPYXcA8X3Y2nuxw1/F01WvbybJy
1xtAUj0hLNyAIQImOsFSeeOHrd5llF24QTNZIRrEA36kga/6YbgtKTTYw99TRxsQ7MEBA/I34vEG
7JMRGdLPxzWBZ5quHOOkvQR5AsU0KLpNQcsarue44CDDQJya2N3czqO2LccNs750ZvaysJ6g4rs/
kwYoW9gH/aldU033nuWFT5ma7TLqNeRhetyAEdcC4UdHdvUoZtbypRe0RGqa/vzCJwnaj151bRuW
8wWpHnBa1jq60XvzRnFlg5XZyxDyW+4gV6HMyXBoRe8SKsUc909iz/TXOUGZgCKecMEUMgfNHWyT
oMtfi3ZSuwn28y3xJ09Smw0bN59fof7p8BMN2J7YO03XOvsm6bxvczw0w3qGxG3v+kyYCOsa9Grr
ZcmgNBpmmt9madMwnUqReuKRdH1zK9E7rGuO3vtQM0ImDfwvuzJt8JFxDlxsojVpGbdAzsvkNilw
ZrtQrDYz8dO0CUPl0s3HdHO/7QaYrqWv2h0zd8sP1/UgFr99gIRzecow/e0EeZYbDHRvKx4SuZ+V
wReDvl5c4acqb9MWH2Bq+TMecHs4urYMXoYp65w1+qnxQCmi3zoy5czT8dj7PsK8tVJdszO602S/
5Q7UCAqJokVlFnHC7GucffmcYF0b8tlvt9ZiFDf8IJO5t1GVlWsnTqgB5r01XjOgh9zdL4qSmoNz
chPEYCzQXrjZfZrXzffccOKbsJkExvK6JlCQHWJjzq02fUZOvwyf7brKn2WskzwqjACpKzvAS9Pp
cKADDc9hlauSDslAfI1LYZ4klAOyJ84GqxQrCqGdnngIRzu4HiC/LuAQSROtURMjUYQaMWdHOS0G
izvONhLlpILzzCkeaCAInwqc058NVhjMPLHc+4a/TBsV4LgkT7nMWWTFLjeX76kDZFd5Q8H/FIEi
aj0ZHyS/cX7625pk/leFwKta17rUv9rCDX9BepxiSN6ed22nwvfRmWb5VT1Z3QsDMqi70rAWh9m1
50+DtFl8EkVAC6fa1fHGWerxm4ORe1/UqflPS03na+jSUd1Ovi23aGkqAOmd9WKPNmfW1E+3DnK6
O8FCl0ZjzgjUaWWYsDFJlQKcDY6tCtAFqm7JWopV/fRcYct7AJg+P3NEfo4n5pQh6eb5j1CN7kEB
LH0qg0HcZt1cREvqzFzCokZIU88C2Y5sm/jzNHvgtwPW4xtdZCZVEFSGjACANyfYncRBJaFTrG16
N4pVvTRkY0uzR0pp6UfTc9pIM8t2U3BG6eDXWxleWsUxP6qFc8pujKZOV2WeeCf11Vhd0SJGgYWg
4B+3l9mXOSiRjJqx57/EhdM765lMyE+SApC3DQRezYFkPp0wZVgYz77Ru1BspePTsduYpyOfCER2
ZYsx3zkkXmcg9Gb8ZPQ2MRLgvuF2pHg2rWaFORZzYwfWeqhNC3G0zMqBhjBHf8WXWjyoNLeu6qJs
jzrnz1YaD9mdwZTO1YA5L8Ej1vnlxi8H8aIYiMnpmvEbe+UnRnIreyPn2mcA7l3ENocYD8m9I3SO
ci0fJ5rx4Hre0cTTPvaFYe1by9bXieX4d/C60ie6hAO0aFnNA9YY1nyYMsPHbOGnD21KbBiNnG7/
AcxW3PoeLM+c2I/ERRd896esfjSxNa7tcS5e/MoZ8LSYY/WZkYtmA121jXovdQZcT8warEpqAxg1
8A/Gq3KqoV9bRtI8BHQh/mCcJ76iEJ1ieYmr7jokej6OsyoJTZti33b+jABrDn6EcRh/dhVg+rXT
LOFmkLNzyNPAstZ5U1qf9SCGu95Kl2eWVBwFQEC/Ah3wv7I7d882Ch8VneoJ92FlQB8XyWTfGiHe
KCJA7Nsr4uoefn8o9ganOXszsO2GjL5W8ntpDvhKLVdtWcktlJClQAZaJpUNOrobn+kxdJ1IKSt4
1oIGpnXXMHAM5nX87maFa6xaiu2bssvmEg63mr9oH8MBDVakaAwpwi8Q6vVroCwO+GhavDWEc+u2
t3v7pzZHSOm9ZHK88IKx2mLrthw2bI76PtqCp1Rgiw6HvrgC2QJsHsZV9bm2c/FUI4QhZtLtrd8M
4aNoxolPgjfku4ucDKdOkB5b4PVbhvsIgbNAkOhqqyJ+dc1cLQDKpn5b01FeHMaMPXXTuJXQK6qR
3ifmMAkVQOFpcNKGt2+sbuCskIsNls/4xsjb4inTqd9G9tynz4JMe7ZhGZyvDWBZMbGmQ3IkzgpG
7nsnVZwpUMYbK1Xbml3QbDQyblWi0YbNNrVb+t2Dm0yaabprOHp1G3yg3hNiKHufyVMMkreOsw7s
iqOWG89YjAnmsms7sZZXnF/uc94pl0RPFeJEQIH+KLqSFU4u1syfIvJ7kqWR3HSqX260iBky9XWB
mcApwYlSPwES3xN7RPxEzR0Jm/TanjwXSL+X+U3kjV7hbWCgOJ/LQrPBTWWq2ancHh9CNtXIFUKq
rLwSLWA4P8Zlm9YyPjKeVH33wc6vLbMyW9jumJOJWD3HimLSF7s5r2oMB13i7IPK6B+BbdcnIVoW
7Ccv1Avd6LVznwuxbOmoEXeI1MpD0QARX6E+Mb2VObfW19qmB2YF9YR8Fl5iJK2FsWYuId77DMkf
HBxMn8Ymz6Hu1x18PbNEDzhX1Hdker3Mk7efZdxgbcwL+sbN/DCPwrxqB7O5w1xp7WXfYEDHP+t/
KxRlb56BAnFwmM00HPQ00vYBNrCVXoqF+KFGLNEEtKCnAzFDkob+cRGI2idDtFGL5CziGLbgFMXN
q62FTTN3g3g1e6l8ybzBTjnccyMPg53Ud2ldkV6QQ2kyVO5Z6bZzVJAeAKVUt2xqDDdaxDck4KjM
ZhtX6lCu4rawv3lhXx6VGQjUL8lw9AfmoFA5J8VJF+B8rQJeoI6NhWMMkSx2Vt8Vay6aLrcQEoij
S2eKknEpb6uSyMG3fPspBV1CgrSxrSbiVgwPinvza+mGRBk19e5bI1d4NMZa5ducFtvXIm69T2nP
2cgEkf7QSds/cChLuZ2tWXON3AWfXd3pU1/1SG9GPgmfhjfG+zi2qdu2sarNMC3JVhmd9XNUU3qf
4ds54jAmVd30yXiX84z+05IyXi8JjT0+7VfbxRmqgyiLYWalYtZRm1guhzbg/M5k8cEsCwehDG7d
HsAyh12z3/Sqd4lwRwb1HHfaDihsdyATwi8Dn+mxrYPuMbQxNvm2aX+tqLvsgb6ojadZN4K8/RZk
efBUKBOztiwaFdENIeJ1ZkrzU9cq87YOF2stm6A9smOzq3XoJ8hXFmKoMVza07fFtYz7Nm0wtRZM
92zqMMG+gLsoXUudhv+MPt0s68VMRECIi9PZIwlYRv44KftT6mX98HkeW7yuIjYXfzPPvn+IkWjN
kdG40oaWj/cEY2AwEjLWQmU7rNKWjy500IehrWwoR2VtOUcx9e232hdG8+hrP93JoS1/lP9e+nKq
Ei/Cm1mwz1VSjyspLA4p4zwaj0Niouih7FiLp9BwnGGjB0rOG6cQHLfMPt13bj9sAisWj7Uk+2Ut
Ui0rU4TpdR6E1RZFOYGNN+VWQPzhkktYaAtbkYuv/3Fqa9zG9mjcEAlYj7oK3PVMim3TBUojiSmG
KCAXcFP60ryemxRJiSHDr4Of+CuLj7dPS/LWfpvpvSAZSYogLX8wZO0jLazKT8WggrsCe+LOWsr8
y8w5sSNea5snlHPdfZ5W/RffJt9jwIPYlbbXfglC9xEdZL21O+keGgS0NfYiqzgKrcZvShFH+wof
sQztF7tnySFbZSDAHeXLoGuqOmqat8Yyzl9bj8K2aMgyrhJWzTs/DdAD9F1AiWUY7YNo7eSJ2kz4
ZPVNte0YkNoxYMbwl9/M4oaqAW1MHgTYdCXGcn7I3Vb8THqhvrqB12Jw7eXC7g0YeVPa2IOWiQm+
TCf1K4l39io9D269cQYKBWk7uHdedbovWpIguO3nVNVRD1rkrqLygSeixa5d92HzMLd9EJD9M9TR
R6RNBoemExbBxELebtj2kWP1cMtkIKqmjsYY2pN0RYonNFqYKFN+b6Vm8IkyQXxVMsrEqSmxgk+1
nsKDcAHAF1Yuv1TaxkK9xN2mc5aW9JyF4T2znXINM04/Mb/ZoZOq5HNttOo4GBYmkdKjw7/pxLEk
xfOTf+si8iDlfeFhY/CU7CLRYsYARp/9TBI3JjniZZGfBAzaD0lykNy3u97BuiUpruYrL23cozNi
VVJmGRLmxT4eA50uN03JArKWc9jc+iSklxXbXE5ulUuyaSiplRsNE4Ex/8VZ0HuQmOjMpvyWxtI8
NiiRUEOH3nU1N9Z11qaMa7QIGAOw2I+pm0JT8SVFBPbLNv+naRKEliKPmwMeBWb+KDdMFCcIKND8
4EUdKj8FHttOAuNG1nGQoZCwJZXg4+wwhs0y1f69pu0vpGUrR7UFWr+dgClm1c+0M3zqQSzrUsbV
PxNF0r1B420kyZwt6C0UmJHZL1Kgd9loYHVO7PCF/It3k/hLE/Wjphwfayo12aTQN3qdOe9IjeRf
6jCUfO5AtdH0X+ydR47sSJrnr1KoPROkkTQagale0LVHeGi9IUJSa6O805xiLjY/zyyRmdPontrN
YpCJBzyEPw8XpJl9f0llIumwhbczssx+IUmPi2LJUzQvXMLWlmsxQa1WAIM4CDfzFcfn6amJzhxi
HC3G0Y9NDk/OOHe3ik/vuq7pIWyMed6NTh+/M3Snj70dZy9q6pNPyw1ZmgDKRwqIoBgBuafy5KSi
4eLJF1pK59A90baVbpYyEYTk6vB+HiZswTXHblpOupISFvpinHnmBkPrsGZDSvbUpckfLsHyUCwl
yqnexzjI9XARAYtuRls1xmrMSrFywnl+aHyhL7vY6igNaeEMVsnitzuOoW9MncM5rGeJOTl65nER
CV04IXBWpKqZw56RrjrAyFORam5NCoGqfWwVWcaMaqmrVo9WE1RFb50YufLdogsqOZn6jqTUzG9z
5/hvnpg0d5IsaErnyqc3NbOpdbd92g43Bm/uOqE1acPgRKNtYo9X7SgwYtqdyA8Z+4XaFFGhb1XE
IcS06FCPI9e/S7FI0hNqs1fQg3ByiEa5IDmzPY1TNx1h6orHxqXkpspwFcLxyq2wzjsGKUUBXejW
ypxi4uuzpGINbyD6xTLvxDxGO6Fy8yli24XPdy1sBoTy+IG2gPMDqIXxzQd9+coIyyB3sU6hAL0y
2qvZmg4FqHYTlAaHsl5R6gMUb90McZkEHJ7KtcX2dMRaHO8n3syNn5e0IpIqmezmPrQvaLexULHl
jEjFlPtHt2Utg4yPDjMA2I2B/I0azGap38osM28jGjmP5B1bh9y09Cm0KV933bT9ystqTC+7eh5Q
JUjt7LXdyqesL/SrY1niY2zTjia2CA+t0vNzmULhXvSWn1jbYu7MKEDoNJxY3EFOHIeNOUWQMPF9
vE6CbIVdF7oW3wevtt26iOW/h7kjXK5PStR8DXdO7rvn2G6KvB6Kgl7nrpz8cm8QtQnMUwx3S+wp
KwCaa9exM5DIKF16arLeOtB0ZWyoffaPsFDjKw2w+bY2sOBqM6WlzHeMbahRKobkwH1SkwB53lp+
u4EOq9ayFuHPREvghniJ5JsmWUBkJzUqULZBbYcqs8Rq6oZ+O9uD8+nYQ7m3dd6fnHKIOFvXlf1W
pa7YlNCsN9YoSwxabSuuSoCavekJ4zLuh+mKqaAmtMsB7Y5bX18jnaQ1Q81G89STosNVPitj3yaG
3PVWNF6a0UBP7GiV9mpJquway1vUbxIlbS4rylNqoHQI4qAoKmqWJlMPfaCTFmqsqO3qmeUP5zJb
2KGQ+dKuwhoIgyzB6h7VhbV2F1HT45AYjMyNslfs8/IR2YQjKTKTZ0Rrho6YefX3oe8Udy547FVT
1OYmWxb31vbTFN4hj44cAJMjlFy84dvLHnESA01arribHRqggykv5jsWv+7AOdQHnrSyr6XXdeCg
s1j1cI/YnJbcujNwGt1lbpV8RWXhXDSYFj6z/ox6u9Pi3uuSfNsKiHKrHHoYgfTCL0IqPiKv1ZvG
HDj3FnT1hhwjNjruQtD1wj7fvP3OxFMMBQe/39KGveWqBgFMi47a4VpsmZGZ29K0nDnKldETNlxf
rSal4fLDdHwgM3m6IbgW6zEtfGbQ9rm5J4FLrIUi0cPgJkK1AXu/y7xR08RZ5FetIaPL1FPZHa17
NDZF0knhDafhYoi1dZ8QCB6uqN9zV40Ffp+kKnlIimK8yk3qonu3Bo+fWD7upJjAbMpo2cRTVqh9
awLgUh1Ts3CSpf1tSeUdBqukGdJYyGO6mH3KUivW/wXTed2tywzYaz1m4C+WNRNiQ/aW3rPYxSZj
m1kQ4RkaA9XjkgDbbpSRic1LeI8StvARaUl4xVwghlUTG8+hocetHZbGHrBv3NthbNvBsFAPmwJH
snHQa/c0+WP2HCNMOFS11Z5yoisurdZzr1SJsYx6TZ1vIjqijQCOHUVhmXVJFtQyyd5YVGV3J6gf
TNajTP2dKdiM10TllvZH2UbtOjcrCNKSXFy9iA5AbCDFaVXk9WiuW119qLQZnCCDbti59hI+yBFp
1LU2MGdYw5h0Dza5AP425viWrjB/peVuqGeXf2PZQkb3/I7pxwP3X1OEUA7IGnh3dMn6ETvukjwL
VuFoy1FZf1oIcq4tQ4K6VNyeBD54Y5kw1/HLnzSZeScCNNOgdYxhVeJ7DDCrekHF5rpCRN0cJtSa
FxKWjG/acm0ofmc8Ga0br7TXSXfTCOlTpBhmYXbBYXXKxhVpGV4YHc5fGIVmITfsGpaMCZqZhjCC
rFFg744VnRrXC8s7y06qx7Cp6Ur22tgv15g8sN/EFV10AaW9zRdnrd7khNHO7UH0AAXwlRkQM02Z
DK924dk8vB05BM2xnA2acPuhpwkIF5dIi/BxLOdkRKcj3XEnzakcjxEdbNW5ibMw3irwmX0roLTZ
h4cvdDyO91qmsANB7NcGx74icSkmVlGvV3xOjrODgvA+m9lU5oZ83Ax4QVRUhVsUs6KOi3tnnSyt
uF6ghUBRMlrUAllHzkY7TnsxuZl8F9RnlmylqhSBvVBkEaIous3mUD50RYXCJEbUZLvWtPbGfj4W
CoOx45+1HxXo4UqxhHHadzo35qtDbc9gSTpYHpnWzlSSLkU7TqlCjt1w2JpphEUBCx46m3J85QtT
27Zv7WNx9ho1yK4/xlnjZ7OBzK5oo3PCPcfdydxQq9y8gp7qb3De8jWJpHvvmnYrghRd1QWUDrK4
rGPVrg13Wbd9xAEdfbibX+XJNP00zuTvK0AZsHHyLj4Sc+Gw34ko3rWdME94nzpqyxtAQ60if5dy
Yb/5JF42q8E3nHUa1v0blrXsOkbSdc+lHF91eWa+iqFSQWVP04lu4fmavj9JvcA4t2s6qZhFmlne
K4MubHYO+ZPraNk6adWw91bmw1It/Zb7f1rZMhWXDsfbb0efkSVPmcVzreaeiwrWmo8WdNWLSnWk
1Gv4NLIEMrqLNSwzEIGnMxjlsKqrPaKZ5n1AhnNhdKm+cFT8AwcVXs4kP1gBNGf0gj/Hoea4SFW+
0klGF4KZeu577d442d6gG3wRLk0jkKdtEI+y4E1Y9QUYgX9shcIKWtCfSdm5quhWH9yIRvVxXr5G
Fc+wkBY2FSD1+47SrssCCfqX2xvFqwPVSDB3UrfDakAGH1gwNBctl8iWQ3SyGQzDv+UG9O+qOg+v
m97pVpSQp9tppkU1b2fga3K5cx/NR8T0TSaD9+CndXpTG1X5Pho5COgSVvA/oa5uKaGrndWIv8z+
TVr/bzXMPVQF///aSveJYr9FXaT/43/g3v3X33bf1dV78d39+UHn3/PPR3X/bLZbv+v3P/xlU2r0
Orf9dzvffXewh78+f/RdnR/5f/vDv3z/+iwPc/39t79+Vn2pz88WgSNSH/frj87NZuJsE/hnb9H5
+f/+w/Mb+Ntf+TP5+GP/3K//4rf+OeH+gnTNs02Lai7f8s4xNeN3p//2V8v6xaN3Tpimci0M42cV
d4k7LqZLzZK/+JTTWaYgNfDcEIf0/u8FdLSU8zPfodrVFcqFl3D/nQK6P8qZFRvB+T+pfEv5Psbk
PwWS1IIXPQvkN+R4WrfdpN/oia42yF/Ef0NKowH4AyfN75Ke57uWsG0YM5wWZzPA79TNXdNaBBkl
TWDmLQeufmy2iI+JzeFAxALAzMx9lY80LDu9vDKHPCZydBrvCbQv32ttA9KaI9QkEToHVbjZfnCY
/VNRzEGOYshn79zX9fScVL597GAYbkg/0Gv698QNplTn1Z4jdV+p6gqmntsF7eKmc4fvuR2qADTP
/kwMCCYVRi+hzyzOVmDzwTgQi5yDQxRCjqESSRaoRIRGCOsgGv0d2kx78OPeB93P3Y7ma1aGzoB0
mnAaDfggw6pBSbp4wLKs5s4mLPvyC06SAAbbtFfFgGNvPQMu3beNB5lcw0XFm34OPZq3Cx19L1G2
0Ho9RdRhCWKWM9vVYOxJYUdGq+8LwzcyC94wMnLz3sdWGFtqXxVJFcq1fQ67bY4gTVBe2wEZpTce
vUkZ48ss8haifUwjRCWjZ7vXrW/7N0Nm9Z/5FHloDPvCSejIKu33bmqsaROZcIMA6SnV8pWeJR2+
2nj1w1nSYxxWX72skjurnznw1iHC6vVgdYNepePsvumlkT6EBRg5bDMbQ2BxwIuOhKt5L4jKfSOY
dLqg+xjNCfiqlZyMWomJIxy6xw5GPAvGlh7Bo7N0TcaUcRbUODHUYTD7WhHpS9fvs6hY2I8G0jcz
iJiTGwjzwvOPVW0yinjKBzNoc0xSCDUzXIk+vxjnXuvCJumC/Mlt3UQxJEFtgFPNacihYWnLJ1dW
zCG8B/2An2xkovMZUulJ6OUPNQzVTG81RFUQaYqsV5aKkfyFTgEuZS2epP3Z7IQT2LMZYyCmiPq5
Swcat30r8XBQF6XxjeUY7ArsS3ypOjOWs+/Gf9a2Z4AHijN0ROMaMR2Dr5B3Vcx8x2UEPwNMcEJ4
fGLpkBUjbE/ZcUX1mVKgfO2QsN6u0w7N8dYbYdFhBSvr/GjdfC2AJ/H5dJZVG6P0GtLgs7yHx0Nq
NmyH1ifc5LbTSGv0G4vSXHffWYujbo1YZ3x1ckNwNCqMiZktz5aNLWO/ocUWHGkVG7nVoB7ty/hI
vGZb0V6hi3fJDP9CThNRGjnyMQ3TOvDhUG9mNnAHXeQHKsxMlEEymUJYYi+6taHAPrkmEiomu9Dk
w82HjFXEY7dmwZjmjzaGWd1oQaXCNnXKNtlkGN+ppW5l8UofuXEvUiSt6xEm/3qxHHjApLNztXLS
iWxOv+KaCTCPjrdYdSX23ASUKNB5C589O7Z+Squ+f+wgBb2DrvAkIKgjeQWbJwLcAGEJHb4oNzlC
Tmb3XUoLvfecJP2mLP1+3utiIKPLqBwX/4Q5iPTGHKbxy7O7FsS0GjLUqxXjKO4Iw7iJrCZ5Maew
j17s1Le/JrQ3n1auc6oS44K+EOTAFFIbQ7IEtcnJGnSziJxt49rIPzuAUpLLCryKs+xuwnqkSLir
OZ1vLLdIln3VR+2d5QvO9jVttQK7bx39ZHYRJZu0MJz6uLRNTZRFmJL03CKijTcmwWP9tekwsgR+
MWkP81+IPkHZSR9v2zhpq40Ym5h6+HDwxNGvFrc+NLbFRTHQ1mntfe1WDUNyKl76XAl7NQp/2EWT
M5/nw/J8IwnHjC7nZk6swPMRjIBEmnoKFmE2xoOw2+iTKWgUgVQqhhSZ/OEiS4qzkjCyxxeVEHRM
c2JLwfVEule2SoQRndnZolPPXebOIJ1SyUu3r1gHYl4stUJmPjwxCOZoYRFs6BOIURG9VVPk6m/V
WmXx0wxU13ygQ0pJNhBNg4c0t6yxvfPTyVG3HVLLxcU0UeLJCOJB2e4G8Zs53vvGGCVXJDiAxAbk
KC7UdRWdoAXFDZHx4cCQtpdJlDYYQyDk5nS85nO2jEOhUJUTNSkHBjyb5w/3cWJkPSJTrIQR0wQd
7F4Qiii0f1IDQQTImpSUwnR6MBBuo/OevW3V2AaS13Quy2RVGD306jrSxhkpN/GlPI6+OSPYXzKz
UE/ePBOcmNdQp3d144z2Ws1CLHgioHp3jJZeDprbDCwlOoQeI1qtwHwI4CH3LqOmd2PoNG/cYBQV
eygbbf9SUPBa7cxSOPYu7NPsnDtwFp/PjWcidKwIrEC1U46Nc5d13B0Q1m3vHYy8gEAPijmz0i8b
XNd/pkEZezQEgUuOU121Tfq5DEgmHupeDuI0g6YWJ9etLVSrBTk6Lfdk5cWXdccXuguHmtnSzMQZ
5yY3Kd6J1K0KXj0xVpvMKMbrcZyRPscqT+IT6+84fuvFLFIUUlHh3o6ZaV9OMevrxQhHPWCEhEbn
E5JTeZf5vkF8dxzKz5pDOxRj5aM/TLq89NZ66eL+pp9t8eFS3Nb/tHMTxu9njSdw3zm1/rJCVSAO
mVmeGaPK9DV6f5ZR06P2cm7kjktlSodN3TotseqUkC4OkZzzF8JKB0wHosxP0fdJw+C4wCmlEOt2
rlHln0HgfZ/Xcb8CmyKYpJoTeuLtjmR67CVrEP9o7zrTQ4oZ4HXMmC8D2nbrTbLkCeNynF9xZph+
3MrMN7Nm2QJYMLqtUyKuwuJ0Nr1M5XVLaPxW9A1ubqI5WHMNWIIBJvbgSJlDN1N7XoZ4Hz0g9sMw
VMsTsuAYn7yFJQmaMV4JBkdMBBpKJXJc41Rak9q1AvOSTPxx7SvAHgUEXXseE5Q9EtHXjduh877q
GfMolcdy5ZmsJFmEdKEhEGqb6glUEMOyFDlWA5KtQD6r/rlJp/LGP4MfZMygkgJHeynHOHwFDWvP
ugYzlusB6Qhfci58EpkWwSYH6DCjakPlFXles5Wpu3fySCD7Ib113RW94IKuTfuM5sEKh46fb01v
MRAyyQ8uk+5mcixjZWtqntPW6U+t3Y+rSRgCFZjK201s98vNXOXZmpWvPjaycXeWq41PdNCXKp70
ujGyAqMXjr5QinhVN02Gx29u7wfZox1LvJ7cschs4bK7+KcvnX7Naa5inywdaj39xL3SU4u/y8mf
UOyE+MkMFYzINe9qAKC15zjeoWlBW1AZF/eIz+dTaKnmpBHYH8rc5fBTgBClc4Qa1vRHllOOT5Tt
1ce544qxTeAD7B5mckmi9f10ljpYVVyvbexXVH5NzJ5z1LzA6x9bUz9kYZmufI7LHznIGSv6SHAU
Z8KQBbx07zLI+KvOzdwrB7X8yh2MPuAcDINfMnirFsOzl5jzE6MsAtrYd95cDrTEi8vpUJZnEIVQ
dj2u1cItvNaGku+9H3o39sQm7vkddBfb5K62xidvaovXmVE9GLPePuZI2VmYmuoLvmpYURtZHQVO
4kMZ5/d+Y4FhjSXnPR3GbbCgA9ikduF7qy5x8GDgDnxEl6UTfDro/XHOyHRjp7L9EZ1IDpUjyH2A
ZPbXKhrNknkduhfvSrIGw0IXrYSZZdxkqf5e0FUCGXbGphk4jCppvaSZ6zHR5O4a3tA9uHCuCLXt
kTZbPfc/aROjyv11nP23JvpT8tlWXfWj/zyv/35c/4/r+ru81+33tz69139+5P+Dkz0I/X812R+6
/L37y/77vf36y/yX0+caoCT/+j008OsT/Dboe/Yvni9thnyHoV0Q5vKPQd8Tv7jKsfmhFNwDHE/+
Nei74hefdnqhmK4ACd1zWss/Bn3X/gXQgKHccgQW1nN1/T9AjpvfpN7gI3z+gB5///tfSpj7Cv1F
97e//jGMTdHA7oAXejZidcd11Z+TwyQSyHAoCuNguEBU2Ce602JVN0laHaO6Grcjathd786PrJKP
v/vU/pNf/aut+19idH43RA2Bq+zzYBoeqMUfB3+f0qe6wupzHLKuvanNzsdiNYbVswsk/Y7o0rir
KBnbMIhofdDONA8rX0qE2IPMNnFZIQFyausihdaKVibk4UUSl7m1bcHvX2zLi0CkbWrn7b536lXP
hnmacT/+xHI0H2akNT9G2u+cfJlAmxlPN4i8+5OsreizbItHqGgMAQU8ncLcJ4yX2SiTmxwqu2RU
Bye1CzBshHWc3Ux2EM7poXmNBCD97ZP6/7faX8E/fnfR/B8g2uk9/1//8w931vnxv91ZDgia5ESo
TMe1Hd8SgGG/QWiGJX5hKhDKtFAO4+b43a0F8Ib37nyiRx6FyeKcrPj3O8syf7EcEGLfV0LwB6vA
n26k/+rGUr9Ggf3u8gaD5ZWBnoHWYKi0/xyOoixDR4DrW4eyZXdfpbhc1/lkJvrFHnlljBlGq8oN
Hd6LQs0/ISom1LZpLjg59v7OlU093NlTLbyzusFLDyZcxTmmCCjjwuO23fjkQ/UsV/ihDyLtbexR
Daq/g6MiJKvWYsbhtnbzsn+i8LZD3EjWprVvlray1tZEWctL44EGIYeck3K8R3zsZl9qnCRHPhur
liRGkDnpK42z5LpgLEX8UuVj8jV1QqNOkG3rH9KZ8MFrZr1kg+/JKuG78GjeJvFCG8lUAjusYTms
8AHHC6qOviIPMZmNBz36n5U/nri7C7w52W3oGJctCouQyIw8rQMWEI2XptcW5xpT67o7YTlQT6bZ
vvU+N+kBla5trgRmOHKKvEcniZ+dRgN/EDtbIlWeFj7SdFHFrg97csGW2h4svHGciA3gMPXkVF14
Ttc0JoccN7SSF6OfodVSSdw9OUYK2CK7uIMXn4bxacnaJY8C3kFbHjIaXaHKvfCyVx5BKFVmTAfc
JRyUSrjPQydk3q1iwM2HDpkJA308lNlK9aEKD0uFaGAVNo51ZxdOhak8mSqVrjgXTR+pmpJpW9HJ
a+4mYIboZjGa0F7hwO0+RGeFV3aYLt5ti4UkKlZRi2mwyGbxKpp+fs861d6OiXTAT+PTGLqSscRm
BUtUI+98Y3hcaCw4ME7b33lnxQsmsmUE56gnGcdbxGS28+lMPSuqE5PsgsJznvpTnU4pLSHaH14S
tjK02hSCETeZt/lbSorNvAsRQGnGwJZz/qzHJrwjYUldT9qiaQBaNMq876R3c+s7A/ia7sm0a8bD
3BK1fIVSlXkwGOrcFqzkVqYLmqwXz8ZgXnXWktl76Jy0XtCWUgpDjueUiE/phURjAcaZY7oxcVjF
z7V2F+/1fOhPborWDekhJdtA4123AQSDAUi3HHbIBvEZyUDj1anWIrejU7+cU8e3JkKFdjOj9Ew3
WdV11YePsyU6uOcc6HvoNTwTyP07kKgkTXISjdVSdSN5Eo3ubkglTvIrIEcvRztnmuRThlarwGCB
7e1z+yZVQ9bK9tJIgdfFMJ/iIKuxushSqcgnobNKkJ95pQh2WDUEYMTusJRBhgbxXuPSfauzJroI
U0tsI88d3jI6Qzkre9lHARgXnFlVMGmzr1fUzkHkdqO/XbIYcUuG2zv1wzJfmaaHY3/O+qpc4ecX
q3CclgsxqHwKkElnD8oTlQc+0HP5Zn3/NPd9e8Eal+6lXuSxTCsSBvzxJ02d6GrCxZO3Z1FitkRH
M/f43CusSLxmX/KNjtwPRELK64ImtAeVC9zbCXHNO5OV8DgqFx4NSGnczsYwbyNrko+m2y63fj13
x9zQ+hLSeFjNXSsZVpSxOwNPE/ypPTw7BX6GDd2S/hAkSCbVdlxac9cgFEEaaqsLU/WYXIdmJjkl
U8N+qefqVZQ1Bwg8VRs1OPXWi5WDmI7tPajtUK0tPY8rjcEHM0hnHESeGKd+6G4sHfN5ETy9jUpy
AZYGeGcIMymDqZWK4z0Ts+fWTFfIjC+mdvI3cGukAliFuZLDfELMPX0wrox7123aO91NyR5TIWCj
YwF2DWLaCrSLK8MhAMLBnHac4zF+iebMWxnV6K1DU7ZbwhPDQ1I09xl9aVspU8Bv4tl2+LpbcO0+
vUoKt7pMjba9S4w6OQBczq9Fa4YaWsEwHlC4fQjXb7fJNPYvkfL620a3E6bxiimrmXM+kXGHdyS+
MMtUbBRRIqvQKPACpvk71v8EgJ4Hny9560S6Ag9Rgvx8ib1nmnqxpVmS8M22ynCG2/4ebdt46CdP
nFDAOC8CWAF+FXPVcJ74dJhfkEberRfJMYotC+Vs25d7VHMdGTLDeOplZNPP54ans/J3Zxuu2E+A
Pfg1h3ZjIfY/yDoN150o+r2/6A+Pr3DjJkLcgclsUfvElxkKzr0lZ/vCWUL1ivoFfAShqrd1MiMp
UCHiKPKBPW/qMk9x8wnnVZDJj4ZVNRGtJG55qDxt31iUcq6MKFTmQUXIgQPA4fLJyd3bykjZEQ1T
3BkOHmQDwyumGiJIDVHkt4Nn3tPyBE5RpPINq721KpLR3iZmR69UZuPQdkobPRxRDFRIzAHBH59G
3rO0JND1PJ8O03AlEY3LIJ8d7M1hat+b2LUDoaa55U+zv9PcuZt4BOhi6aJPu7T6TROSdAJ1bJw0
6FvQtCahKxHl49Bd513cMWm0XpFlnbfbcrG9W/QEzaXIpvQHV4HdXfZmTB5gxkWAqc4acOeh9Ova
7TzSNqj73RinJLuQ6KDYdqIXdBatFd0k7dgPZMIRgCMNNJEG2ZMeQvUka8d0NeQkpQN9qtjzwn7B
wktbHOkOrICxeW8KS3TmdBh7SWbskJmIpJU0uuLbseBM3oXs58wMFHDsm+6s6tAsDf79pvS3U45o
Jyv0W94U8wrAON2nnZvcYF+NaV2P8we6T3O1M5LFNsFibCYJ+qKjbVmOKJ56VVR32uBbIKgN7ZMv
9aZt3VoiGJ7mrau7heTXPl+PNgP1iLgc6RqOdmfoiGTSym4PVoJv1jBmbDOxWzxhHSiyIK+96nMU
IQcrF2H/akqqak2UERF9Tf5YMvAEoATeESkNtmM3S0+GF6XvNaEmj0Zf06mgtYsRPRv1MR+XzF/V
9QJMo/z5uWNu2hdVVmyncXG/sTM4KykSY0eA7PsY1pziIs+6VQOaTdhFfef1FcsGT8hlk/ZefwAp
jAkxUF7J8Qw2qsvkfd2R++KmKZmZ7myoT3Aa6p316KFbLV7CcMaJxLkmCpI49W47Mdjb5rxomYbA
rkPFcr4FZnH1BSE56KmnqBX3CFOKhk2HnMXdgtjq1DdL/DZN/r1VxOqm5vS7lXGPy2KO05uG6AqX
5KcurDF51HBodtmnawl58zYNTnEicEHsl8qtTwBI/YqAkWSXxx51ufFASpHXqv4BYna6JJxDwzyd
BRqW4SIfT3GUFG6DiGJZPgyf1A89WMi9S6d80d6crLxwQN9oI4d2YRoQ3AcA9i6UTZeoswbWt2/l
osyXHux7QfNHuwAr6CCfKY1zPgHEukd2xgENFppDPsA+u4rLmDV8sq1DKkm7iGclTi5kwFNRhelH
1pJRuo76anocYDb2INfnrbwY4005G2DZUX6uapvME0K/8JjxFP4K/4l5uRSLfCCCiYQlPG8orjq8
YBhHOMfUdMI8eqSDnZwumRY8P/jHBmvE3+62wFrQx5NacdYIu7dIwolCZVTO+D0VpbrjlT63506b
tArHzMYMjyPyQzWYgE5t07XzNcFcU/TcZMxj12lvDVgdJqmWKfBNqg0eLORJ9ckwIEkCdAt2t46j
vqPhC0qmQpeSV1k6HEnCYD8nKpq4JWswsfVFGGmys9huso7AE/htPZQ5iklbZQiZ3SHfyLBbsOyB
/01dEmJqhfm3GzZk5oJVSmgY76veROPQ8bK5o2KDDTDgvFYf8Gw1l8ZozBdj736geptO8+L6t12D
mbfIOmhTeIZAj6Rdyd71ziwqifgEq6CxNqK1S7ha7KKthU+rCfFLioP0IkkTRfE6ZPltL4ZmnTts
+t48vELGFKuau3o9Zbmxo+hU7g3e9w83qH0fsXSvHD2KVz1O8SOURnb0RyvcJXCuJxZTyZHbtTD2
2Wby3skmv5jCwSaIzfH01WhW0+fUSW/ZO60xx4xKE1Ftw8w4uLZy2aZXnOLlm2tZ5nIcB6swIDZz
3Vxbuk/z5yKZp2/6Bdj6yAtU+b6w5NAc4jzklQGqi30zjN5bHyUFIj0H6+3WKZLePNBsRfzS7Dvu
YSSkP70wEsTMq6WwaqTO4zykqzxLDZODnayavQkEY28UwdgQn1HMJewVnMzQbXPKOAoMAd01WeXN
9O5EDhnAcd+Hn4lsbR1MDfLgoLPZegJVewUm/XL24ndPF45xCmPlFbeGR7IZDqtIr3xgWpZzV8bY
a3wfk6G00NGvKgw0wKNTTVaTa/eRh9AptHL0B10d3Vpk8YQnZ2hroiyHMF6AfJLR3Ri8qe9BumV1
pRj95EpBvrvYRSh032cpEbLrxTD4tg0vdi7jio8vsIT02AeIR6z2i+2rLCj6ud8DMz25UD/HEA3H
xkZOvyU2z7wGCU62DTFBewLr2k9z0TifBhvnKcb/Z6izZVMv5P6FRljv0rI8B9eg/w9QzvqIgZHh
f5CFRSxCadv5HmBbXKip9NEpy5e8dQeufNMrjjHBLUe8zhPxF8USZEbmrdOSfxaVTfUxCCoMgpxj
wWeRnBlpIXKip+ciJ+upytu94bb6a87/N3tntty2taXhV+kXQArzcIuJMyWSkizpBiVZFuZ5xtP3
RyenjyXn2J3LrupKqlKxbJMEsTfWXuv/v38pt+KoBa8VHRT2QK1SLDcVF5VZfUWUA52VGmhdBzPQ
C1UOgYkI701gJuXr9EEEWwxLaSWHcnfKA4mAB5hkKwOb++0skrc0losEk6h7MMp59mHPSZ6IgmY3
lC0rbynkvTmn8iFME3QRyNjMRwu/mscYuHtVgDrsMrGJfJr4bB2olN6Eqmt2ET2aczjLkmqLtTn6
wWwkSC152thwh7PEmaJiYvShcH5nwftarnNRFtHkCgcnhZAoYmzwpo8qcfUcr9ONEdH394JUtfZd
hygn0ALtgk03ve/CMN0wsV5UN6em2WA9ne2yl6XNPCPuzXos+tFYjq4sS+m6k/AXa2FXedUQdwcx
M81gHaCifUriLk0TDgRFb92A5C66LcJijc6+rIXTVtCUyrip6ogJZio1qsWZOCuR+f9/d7+br7o9
6Ypa/8+6PVqOHdjSf+v8vv/+P1uOkvqHZhApA7DBoAZFFfKvliM/kUyFdh8dfkuWlGsE0l+qPUX/
Q0S5IEJRkgEXKNa/O46K9ocp6py2JER7dAiJtP8HHUdeiob5vzuO/P10Q68qOsNUDU2Ej/2xoY4K
DgN7KtCOxvyOcRPxhYrKP3AKvT8V1eDE80uncIrJXpbo1uzv+3IFaApDSHQSAbkoSeVMyT7vUq9t
LyPKk7LFCvBAD3+tUHDHueSFdQmXPHODZW1Kp0XuHF17XKqDzhD5+tJjdSdPq+7apN8J1dcyci3B
kwDaQ8A6kY1oNGhE3XzAVToVG8gftlLZpQzYswxg4K3ZOld6tdKD0Mkg5Jb8kpGJrh6j7ctdbJ6s
5ASN7beMOTyVsi22txX2mE79ppa3Ois7hnUxAFlKq/eFAjKwHucKD3hev2JIuenEeSMoVOwYjMdw
3WjKAaWDT9sH8+Wjmb4aGlnHTE6NWEfohq4k1uG4OOVoeQ2qPTH9KlfVvtQuGL1X0fAyKeUD+HBv
CkZfI7ITPBDlePAAcMSXqtDPy2gX1hE9IHRrk7QRyoGL2Pkjbl0kKl4HcSU1qvXI6FACpTASZQCP
wjjN8bNab4ZostXyqQ93VxKLht9UxHU5N8c8rh1cAl4QYOUMvkJvBTBoczjOxG/S8tVc7gTrRdJ7
JNSKh64AD+YrZhy7C+NbK4juejPyUgOheAiHL12JHNon41GMlw1OIYYlo0cngm0S6xZlVCatgjLy
8KS1kwSlNHPCJV0NYX+Ds5SzS820fvKB3jqYxlfzUDuV3ntkpHrGVB2V60BTdiW59MRs9KKITBRB
Rg1Xe1H9UmQ08RDAjFiSxd04RFvaryvgElj70FrM8a4SZWcpLzy+p+StQLpdJ6FTGKSLdAQ+qHbT
PNMRdBHxw1dC9pk0jkCQ1Uim2kRrU9cyrzBCBwWkXfBX0cHb6FBBSxFje4Fb0tjr+bAzoOgUgeow
SV4t5g29RFp1XhhT/MsZnvSHYXiqUBXm2SFrAz4o74GVcH3FUHvG+ueUjK7z4imdJS4Td6qySeKv
xjQi05jdQZncmtVGNeSEsDUGlEZ0zO05kB0N51hbK76KEquIOkQaI+8+dBYMBHE3uQXPZsCwRY7Q
dSpmEl9CyHWzX08SA/LJVQ3ZyYxbGvKOIO4H6VKl000euD/shH8zsTOuDPGfNhhNlGVZwZsP0eTj
BqMYJnrDDqCunL3jGTXa/D5FNzQGua+P7iLfhjh1oI26S2Oiy082M+Aa7NxUMRN0inFVZoE/6ZU/
KJI/hFjA1NscKppOxW0JhLRJr8V05sS0mG73LQLjGfNnIJRJlDvQw1yx9EfMak1q2fKwK6MzM/7S
EJycEcGMaU9Fzm4ozwj5ZFj9pviAiNOTWc36EDmDyRpHiLjsdfWNnoadFMJOb3d1XrpZu0miFxxv
LfQNiD7CeJfxJgqzdVBb27oOLvScd7OjTatfX9RPiRx/7do/XNSrPvoH/XNvzHmKFajH53uPHfhW
LRM3oj+1gA/Ji+e5AhomPiI/XMwVSmlvrvPffK/K3z04VEXWTabAMrPlT4jsYhAgRrQoxVLJQK6J
FityUo6j7S2mnkR/pWOUMwWJDE+jwjcdTT6rOjlezI8wGNEpv2GrEOUHNB6semHeTNoODlpGgajH
KNbWlXhVDf9Zo/zH2fVH4fj3C4cQETG8cX3nDNc/XjiJOyaWrAzCkPUK/IaULag5xn5GDfLrr+j6
F3267XkhJomKzOWRrM/fUNgjRRkZ9rLK5MylAM+hVk0rAujD+nev9X3k/uHVJIoEQCWWjFJGk75H
ivxwP4ymOAkyKQF2LezNQj8j5dzE7bgmY3iNxNwt1MUtqMClRHnEZ8rzV0ETtEGrq+UieJBDZhg2
+H/mBnNyb6KhlIC20AG15yz/IoaCG/Kch9hzbYGuceNeIO7T0Hq42uzGuHsTGogi1ehYgGHiQXTE
627eV3YVHsf2q6TGtA/m20VyW3M8TDrYKuTEp9rEdSPThJ5PDTIuQ9JcSwdjRucAfmHIwiT2zTbB
hw0z46PFcqygeh5yZVOK037KOluV2ErGyTOabC2HD7CO2GPrTdWEIAsFwgC8ZHnPUcKm7baJ0DMZ
DneFTQof7vojnUkGo5hKZfyWErWKbJt143QMHrNNzMRK69ZGcSrxmilG5ePSsyUGgQ2XwXgawsYf
qy+C9nB9DBtNutLmLxGCUIUzTZAvuOsbZ1AvFSQq+sL2LGLk7sFCvElQHcza1aFwRMLdnMROnV1V
/Fsx99CDbWc6Q6n1bkpvBpdAET2hjp2xeOmhiUbGjSGdk/xm6Nacq9MOppLEVrXw1X8J08GFaHN9
AuS4bHuoCgA9RCl2e6FyWnk/Sq6SkJY3t3bOUTejuTtGM4212dWjytFZrSpFW2duU1pLbUkoHFmZ
AlmUaruH/H2dy3Cymux6UTbdkjOd6VZRiIAPiKyrDqOL42kNx9JtaRMn5XrmwyspjDkebdfkK8hd
cs26z6TdInlwURwrXpO8fNXNJoG0MuavCRCJhIIH3ZVbyuz3PPv6xtHCPdNMMG0RAg4GQrRbI92z
GnWTDIFtNQ+pQcdC3xJmXygr4CH2NUou0B+kIPSGnvaYftv1ZH4uxvr6SFVGdI0TFgkKGaFo1qJQ
OFmmoxY5avFb0AenKfWCjPZf0kHLtnwyf3L5Ebw3cA7+WB+ulUldhRpkdW03mBSPc7TVEmuj5cZ1
wAJ/CEsEMmf4ZHbRnmklXjLlftCGg6L2Nnq/rVStgvDeRI6PzdkG1+TAecQsRk8N1VhwTvkkpnAb
BZIjMXPpv46TQvU1OgNqclWEd0ZJEMRogv3RbLetxSiIKlbO3/tRpx7RPbOUz4R1edhQNzQBHbl6
L0WGcucKUzsz1pG1FSgQ8VW03zTMrPAR/jr3KqdPXBSAgokKuKX8G81vCyBGk8l2ZoEk5xEpPUB3
6cFjacua+LhdDn5qAZYwKMKdFn/ppztUjBsBCJM1RpcU8eRCA1wqcFTKN4EoeEbVrPv2q1DyfamP
Y686kUWTaBy3URBeriUlVEkApgUMNOZt0eBH1dei/VKl1RoGoTCnNyqcvq5/EuPoHoCdu0BcR4ng
Ud8p7VoArGJ5ofkwYEDBo+nE4btcUWpqsyPGjMhw6KBxpuieKUjnDtEsrAMlh7Q4AQpNbrOU9YIq
TpnPC+Wo2UOrOZDbaLfDl4DWjQpqG0eW06lg23TZIUzHneXHUtwitKs01vzQI39ARDjYOJR9Rb4l
BS7qXVX15OihFqJt2LLHlumDNQIyDsgEhwNzPUr0UnZjGKGnA3JQwGHUeU6vuaMRVNgDZtM8ylyB
BiO4MeAW7U0tmU6oT+sEvH+mb5SrcJlWoK6zjJvnsJl9uqYbvi30zA99ci8V7wTrUUMzXdCzq5h5
c01WiJMHEEvegtojuWTTm8axB6rnesorXvosAADo5mUb4TjSgsoRo+YktOc6XTaBTM1rgDhsGCXE
6xgdhcQ0N4SnLRcgXZXJM4sLjwYEBDYWhDtx3EUNdymYOHNXCy8SCvPrW+nKzoXZlI5EpHJeASvh
0Zd0hLKhrMILpX0dR80xJZat2LgKd2snYjWtPJmXI0LC50byI6ra8Cos4TmUcrI1G6zdSIpl44s2
X3K1cE2Sy5a03Cbmm4Ttly2vD6QdFcQqRDHPGMauHYxYy3aw1iNu+FQ7qLK8C7r7VFz3I/LQZoVi
eBCfRoRdabev0ZJWRrHR1BtBW00yEewnuJIxkTTiqgq2ardXpssMMDlYZ1QFprQ3UMfIXU4AqLVu
a9FthW8tgEfOXtQ+lpYhw5DZC3ZVqtkksI3181I8VNfXwcifN8mzEJAaoNXPuPIIpGDY/FCXrWum
C9uL7LfTXWOE+xhY1cBNa4kT/lMSOzDS99MNPgZ3HJmBVLAUKuMocP5Gg+HTjANuWj6b8TodZFeY
6l2HWCLDTssZNsW4Nd0xPyv145A+DcYzDOx7iVanKr3nCmXgQsJI6c4RvvGJ+3TxEbSjteFgEsnu
whimcdLFD0jQ4EAUxRvkyrYQMBFubfxC+JzcWdQgPbOBMwufq8K2TgtfGFnhDv5Id2L2LnOrTj1Z
yRxdGbQlgztJPGSQV0Ow8eugdIwhdCNp27CZatUqh+k9SPeLpZ7kUoMCH7FY0hUWD38yLbuyhC81
W/1YEnPA8SqqLhNDTOJQDHQCWVDtpezS8lTuhJHQ6MizjEcO90eg3UDL74PpG8O7Y6vkG0G9ynZV
CO3puwiluoYmsUQb+qt0JfhinhiI2p1lAeT4bjhyOrE4MExBR89GnPauBu9jvBuVzskhPU95D6GJ
8wq3daUPdjNp4OYGyBycj6LQlqDa6CIpD0yc+yK5ixFpz+X1IZfivWFZd6OdD4GXTILH2FcARWha
EEMAE3B9xCXwGm72BIfSxNVV+ISYx3m4FwdZrjzEPV7GI4YQKjICeJ5XEFWBnxTiGp3OthPhGTCt
TsEyzRmVXLkjj6dQSlr5KsXJ6Myx5uTidBRYyxF9lS54rwHMgcFZA0F2NchJ1rbS0WCDYwEwi9zA
IWp7FaqCa9DySWVtlZPoYZaM1PJlr3DiF4Lk2wAvY8Cdk+bVqlEqJv+Zz3zgGF2rFKW9QV10r1Si
G6trCY8/LBcXaLrDbP1AtqhbBiqHdsyP/cMUMMBtE6ZD3KkEfQiKqyfTkWAc20zzQ9Xd5Myx+rzx
EPojsC9e5KQ+9k24kRtoFnnUkTlFIdG/tWyZ8By3/SBtgEj4poqvIGycqb6FfuG1eeInpI9bFKIR
zrQq9Aw9f1OMyB/Y9usCQl7z3E4oOqYrC6UG/ae5AXCqOYdUKlN9co1MLcfTjVzC60T0NYuLQMSG
v+ur+lNuXvpOdYaQx1/xyN0MKE+axZWat3bSRS54JTdF3poFGHOpTIR8De9lVZaLO5YPjbwQQcf3
XSL2uudQIFetLzK7QOrKHuY31UuYGVhIDvkiPIZNuu1VaVcnyEEeYSc5wjisxmt4Ngxvq81uhLE5
jkq7wde/imXUIdzuarYlKc/Ni/j8/bD1j8SutAD597NU/IOo/H8nPf8/5CdHqypzsPzPnemr7vy/
3r791+Hlgw/9rz/3Z4daUP9QELGqqMcNg6Mjp9Z/taj5kamImmIZIj1iS1JFXu2vHrWm/oFygsAY
GtWqqSM8/x9VLD/Cg05jgNYAZQ+O8H/So/4oN9dom4siEm3TNA1dlTVR/Xhkb9C64TcOAecaSbDu
gpepYR+yNCYuHUEAJ0QPK3PC5lxWxGb8cLX+pnulXbsY/z5Yf39x+FGmgtscNa6MvvdDoyVZ5sjo
0WjbwZiBBUkx4fkQphpfn5TswdRGS7XDkPKkHBup3RCagiqyrYINj3NomGmPYdXWSx23jypKbigU
5r5lt2PAyOA4p4nXw7bR04xnLL8oauIjOU08uqKoZoUTneRWCnQ+x0iD21jKJ4ofgWNZILLL560Y
eGGjdV8aUY5nDsrwc/I5lt/Q3IC6KFtliPx4GIiYFGIaqWY2VxQUzbwPgsg6Ma+L8VKrEVgUvH+A
iMJxesCZ4OsYlF4EsUAbABSlj53YzKP1P1+0/7sV+X/ODGJxD/96UbYsSaghL1n2YW50/YN/zY0M
6Q9E5f9aQYx8/rUoJV38w8Lwhj2EdcnKpDP315pkpISXgW6TqZtXFgHDoX8p1a9jKLwhFtINhkdg
b/R/siY/ttGQz7MoJFPFLsf4SEcN8HFZjFKe5aMY5+dmEhtHqkEXiuZlGHWFPJja/E2782Mv7c9X
U/CbYHvB/gHD4uOr6QT3TJlQ5WcjbjmEn+QlvBkpNUulO5QkDdiGasR/3p3/sVH4N6/JTqhf7QKG
horv+vMfOmr5FcbX51NKe8W4ARRbrqduWlVt7IlDafBIS3ex9bvo37+5rCo7LRsu/XJYHp8uK506
qy+RqJzlhTP10JmbbsK2L5i7LGa4/cNN9zd7m/Rpc+O6srHpss4LXq+rrFxb9z98RnqXhZkgbDwT
IjX4pHLiHDPTN44JEu2aNnmLdYrw4rEPL1KCXOdodjdKsWaA1gSOGHJ0odX0wjQZKWUfvZnhm1ne
T/UXfKrisMF3oKjopkiJcLvIRyOptjd6tMMrT+g8aSuoHgieNNsndncOJcCmGke+65tNG7nqPjkx
O5qVt7m8U4dLVByz6Aadtk6US7UyzVWgnRXDrWQipM4mnZZWgueBhGusTp0oIDN3e2Mdcw5bCxQ9
Akha5YyMXlmhmAO1HV2R6jfWw/KiR+i6OmfKtvGT+iV9xX2aCreL9pUNH0ENXlSAwuXtiMFZzb+Z
4tNsXjTzpQZKz/EeK+lJrl9r0E0tGQCVDHvhuYN+Wlicff1W2SAft9F90xZ8DJZTULht5KM+B6GJ
3x/OnDA/GswnJOWLEO+aaavr8JQYGVnSTqy2NPXbW1zXcmDrAhjg0CFUi3shrNwm3amBa4xPRO3p
dKI4a5Ybo/jTs/cfF4L08RH4511iMWvWcD+pEgPjj3cJY7MmzEdLP49oiNFDUjyrLYnTswjbqAkC
1TfbWNljvoZUINR3ZYfU9Ne36k/rgsUgsunokqSb16Lj41uY4T2kKdEr58586aDac04FIqdXIyMd
THS/aaf/3atJbJAse4oY6fvw5YdloQlyB1Kv0c9Zb90HEc9FQ0ceXwzJfmoo+H/92X7aaBhCMHw3
eUXWPYOhj58tGA3sqMqU3eGiIAdzqhlQGvcGJURH/pJuxfdzQwThr19Uuo71/13X8KXyqhgLkeAr
lGhUNx9fdQ7CQlRTI73DCf7UGZznBvPe6mAIxmYK3yFBLNegHYROP64NA2xrX0VwAIeTPham3fam
smHmX3pTPLj6lJx//f4MSs6P7w/GEVgfmTvOkFTrc8J4DP84T+XQuhTVwehXfNsGuVvmWpOxImN9
ofu5ntO15E8bkVFp4EIxiCpP+IbdFrIa7RPOrOqlWyfAof380Oykbb3RtsZqma9thogUqYPOGIgR
H1kuYH1j/MJuTdYVOAHiSG1hq/vgUFUbmbDwJuzbbbnW0Pcd29fwEm3lXfPMgNePVoFXe7LhEP8p
A8VG3nPWnn59Nb5vxB++re9Xg+pclDCuUYh+/LbCCvDTXKfWxbwf6ad/RZ1NH6dkCcANU53g3diV
90xD5FuU8QZdA5vYu6rxawvnkd081AGQVae+VIdxl3wrX/kcRkXc5G/uKuunreLT+/wkJmlCcRyX
IbIuyabaqzNdcCfaNH65K9fCGkJD/Q6NQXlMj/R/TsMj4Uv7edt7ACiCYyqviEUKDtHGWoc0qs/K
hk7CHBN5sLZ6r6TdiUiStMnIXdJ9ojJMu+dUC/p6ZMSPfuU6dcVvb2PzRGm5NnbBZryVTtOZFJnO
oGXGb3TR5saRW/erjDnNcqOSTKL5LXlB5e0cvIjlU9edC0QSja0+Zkdwlb66RkZ3qg7ljQzk89Ic
kpXg//r7vcp5frrbNZW0Imy7lqF+n7X+sOOkkkwLKBrMS/wgbqUbabPcQLs95keE1Gvhi/rAuOZE
N4rERhoTsKu1zkbqMFg+LWxCPsfnfPKywjFLNAQE9tw2zYqsBnoKDWw3hHp46EyPxJ5FW0FvKcgZ
GJ2YUNkrrR76KpRrSFke+ZDtPtlpqVvgGkKd59GgBsmvyX72XF+Ebb8xvyTP+hfpMBxzX7jlwYO+
Ijklk5OjLGfzuIAr1NSLReSf5rIe6nKtqHAsfAFG9eJag5cROYxYga7T4ddXUbkeBD+vEo3NTDG4
lprx/e784SrOKO9lElbMS3AIDvFDv1U20X3gAGreQ4YQJw95aVn6TDAAc9Imzw/6pvcJtdrFq9q1
TuVm8mRf9en0y1/mzs4O5frXb5FMnE/vUVNkS2azp3Q3LFmTP+27FeRltJv1fMJPEOfoFOCT0rP0
CSHEigMXctqlVWAztsjDTQjBNt5kxkkfTkmxEa2tPu7a6km17lHNg9I3wsN1lHEFcKyvU8SvFTFm
dCnLbfc+30SBi0JJORWd3dDPQenwlhJb+RLeVu+y7vXlfTg/ms0NMC5+rjQOowRoXHiZGMtqhjOO
dokxunRj+bKUblszmtmWyVHJPVqLwVU478fhuqNHpXCBJZadpdxk5XYQ7w2aVnNyXNJDVa9QAF13
4/YmTlAkFMcOElhvWK5c3OvK0bJcFubQf+PN192K6UNyvvaCX1vJVvQLsJpExip5GoSVPr+CkbL1
Yl0ssGiJ0qsNBUATdQgksIwZlsqbUcsr1IFKMGEMy/CSa6BBnCVPiel1sqzBTtqkl7YwGhg6N8Y+
n85GdDv0h9aM/cF8iI07uZjsPOFqjf+wlNFUjjHs4UQHaiZHqE8lfpDLrb4sxFcUatcAzkg2AR4j
HDcyYona+M2T43Mpg0ZQtlAfsiy+m54/PTjgzpCbhX3mHJrmW9tQuikIRZHDMaiJKnn/m9v78wq8
cgRplJjy9XiInPD68x9WYBeLeqspYnhJdOTBvXRNAyqKr8gPr3X+NiIhD7rIphgGZR/WWAfG0CU8
pVlblbFtSmy8//gNKZylOKhSWuGJ+xy1LpAaG4vIx8+SGXxpxkjzKRztyND3ISlHBFoHq07hoSrk
JysVjnFtnICz5dcRycmY1ewfHmSp8ChrNAvZJoJLw7pWPT9cH/amKcwJjDoHzbhSF/R1pILYel37
xJgIDE+JObmiGn/zXL5uKj9ujJqm0TyjfED0ooOPkD++LJGlnWGWvXjuydTzoIMSSy2FrTNV3Hm/
vuKfq1kyBilSqFIMMJVAID/d3gI5sFEIPP/c1R3j48DrJgQT2hJFnCyfFeAlbiqpv3l+Uir/9Al1
1hX/8Dl52e+Phh8u7NQw1m2qSj6n6RYTW55sIvXNyhQnLY9LhoVh3VtHI3wpcii52JOShU1BPJri
QbMgPJdPWn2nduegeijE22naFQzqqoe5fa077pLpEmX7sXuNcSF2e6rltNilaFnndVHjBFlXAoMY
yC3oaxTASWruPOYAm/LBSTZGvcYgw+bHCc+8WRqQSOsG/FF1MghZCG6L/qDp61x8EtF4EB16rLFm
zIdUeC85c6AZQLZBmp7gGzx61Uc9PPfW2SgfaoOTEOKUXWreCKEvK18zNKWzV07HltxjfX1NZca0
IG4sbdfkLvNey8Bt2O6JjDZR1VQ58+OVGA/2kG3Z+RfBYwpmJvfycpSjMydsA/oQnynmKgpbWf0W
9CtteJHKY6Gc4vou43ird9tEWkVjheRyk3CtcMwxlDWEfQx/pspNrzEDmMaHufT7r1EpOGbxIpFI
FGnPbUTqWAhee0XEZUTGX3sqZg476yZ2SqJfTE9WN5yfdeNu6O+iq22MxKtGuVxVp+YDmeOS4snK
mh4FWSfYUdmrW6bUyW7Utr++q396alOWybTIaXMjkRa1T0/tGtIB3ulAPRMcknFgRwhRVWaHwgQh
8qwJjRNLlfGbVftTNa1dG+icua89b172c60QLeHYT4WonBf9DQFB3iwOpHcRP6CJ+7t+b4WjmNrq
xMM0PCndFs9rUKwkfCn1Q3fNm3Lb6Ukw/QwYBNBkgjuJe061k8lRQDvN0jN6aZVYE/oJFI3NdmRE
TmtH387JbQvoSUm4svO2Lv3BcoetbOxJA1PuqeqWW6DeunWyht4jMwzEmxYi+/DhEYmC05rbhej4
imAIcTu138LCVzUPtnr5FugrokT5iXUa0sNxUexmvImSx3K+8lobu45RXff7RT1hfrSN5sFQtiEa
9OYmU/Ax46jb/fqbBdLx09Zh8CBWGGAQFkrH79OZxWzrKpwLRT7Hyvaa1ozWbJ9ttNvAy5zxfYCO
eQAk2jyqhksbPkC3C2YWXOkQnLBITQzqfJCT6KAPVbTP1Nfr/4QIReP8IdAZs6K7tclykaESTPju
feEyH8sF3tYhKg43Jb221BFREIDd2ajXhNL52zR0XqrgiuUSlPxnX04bjFI+uS5W9mzFL3NyAN6p
M/MvV3N8Yf4qT2vhtbqV2oMhuFK4C9H86Q/BfD/0g2OimJfnl1A9KUTRau2BEaug31SKzfiRABKo
/ejMquZmnl/Mfm+RNNMZZwF5qdjvB3LVnKA7o9eJYc8K/bZAQFej9NQA7LsoOJj05+Ed2YBe0L9K
aHwBCdpacydaqNNJx+U82BM2wWOgIcQOcyBn+NjWQ6JMJ1s33PlB2vfyoVYAGTDNPqrxuXkhJU26
HYlVW3rbFA4ZcIqwvtGCI8Z/5pErrXlDXGRFB7mf1nE3gCTQ9kVz22oPJAmuU+ZFcnVTd96LxlxF
61+xZe77Lt6AR7MhmMKueE0kbDffRHjthEfYRDD7UrkqGmQFAE7B6OPpzJmdK75iADWNtkGzmhcZ
NQp7ZoosTr3Lq22AcjVFDkZfr+8RM8Oy01+rDOXMnYyOAv3ESiNgOKZmXiezG5o8CyjzfWDm93yZ
q+L5QSY524eqkQe+KLrJWbgHfS+9hYlvcnipfYXYX7zmIDSnQwpykJTkU3ckxs+c/IFV7vKgyVbR
Zk78wFiVYkx8jQfTDfEzORrpjraqD/Bj8SYwf1hUw43o7qtsRco7cnRWfXvAZxeR6Li23NZjf4ie
ABWXz+HO8stj+iLcQq3IJXs4Ewq2Gdc93eGbnl6qvkE3Gp2j55BUa2R96/pCCt1wwk5ck3u3qXbJ
F3xUgYPAU3XVL8VvznyfQdBsxQa2GuSqkmjguboOPH6sqEpq+Ty1CvmcNInpDXElItcmqFrlwcUg
C+GjZOEqIzUIElvtQTtwrdLaZTqNnbjWUQxI961g7Fsx/c0z46damP4hzjoFzJBmoba57js/lCRW
3eSxEPTTOYmy3gk1Gb1BMcT/tKLkoyucIgxmo4YufeZhKcCkiVaYxXMSU1VUWv9ANN6tKg4c8peX
Tlxux8T6zZ4pmdeC8UNBSa+SpiXs8OuVZ4bw8bOhehbkJJmlMxnM8eKIhpsjCeELX9gJ/LpAxUK6
jqdL60I+JsIq4j5dHjL2WLrw1cb8hiL1le2n6q4tiz7bIWkNCS+fhCejhjk0HGONPWM3R996/XYZ
v0n5o9HuxOx16G/r5LZMHorhncxuVJPoUqQGQSL6V5tJQ5rgXnKoOSW68DaARe6BBEbN7DSzY01e
SSWVbGMwhCiJMNaRZBsjBkTEzM5LzC75ZVsUQbKvOTgsdzQ01hQip9bjMOnQL3RpXa0kf3Zqb/Ax
Hh/NU/Bcvgf36Xv1iJzaLXfMUfh9TI18ggy94Sn9kr9KT/VO2sjP80ngv9otGbgxNAKE0pxCSwQY
LoFLuBnT5TwI67nYKMZ+Gk/FylTWVf46pF/n/DDJO3HwiUQRk5tu3BAJZEtMv+JqPWiXpN5DMEOc
U+9Z4KSIx/VWSncWTZxwk+EDUXwrXU1IwDC04DMh+oOEwbN4Vz+hzwVaSJsb2RT9TomdjS0Q+RYq
5/j11w9cDro/3zwGqgJFvnZAfj6NzB1cGzPrl3OEuLJeT/o6SfaqitHJJ+eIopJfV3UXwCEjOHK8
HG5s9dmqXXjnQ3VXGK99eaQXby6HjsJ6RgO+GmLSeL1o8bUYNbdNvzxE73zOnoTHKnfKY+tQXNMh
yGz9AuYXGTRZ44hQL/Ojnjnp7BOzo53Ux+FBeo/OxQOCKOUU7qs1b2hbHyIfBrBjPWeji0yr3Ac3
vW94vMcNcrwX7WFYlT7qJQGV4IXt/l0jR5gbDpa7jrDc7Ssw0Ha1jm4M5Gq2+FK0rrHWUanboJ70
G92vttFzgW6KOC6v3XTvdAJ5cEp2+6QdUt7aQTlonuUIHvykFXQmP9zrNg8TR/QbjxOM8ILkrmVB
JY7yTK9FvAR7ROwj/Q66PuKbvAlXMGGVxDHJBD2U2/GIIG6tv+F0GjzCFl/lL8kOC4x2Kmh93oFj
YMUtDLfQz7tp6o3zFl97JUFSXiO+Eoa3q9ts2MzKJaqWlTbtrchPWgQMTkwcJg+FwjbO4lPxJT3o
T/1oE/weHggwq23+NQgOqrwmcHVhrZf+hLy5s1sddhAR8oS8eeO4ttrdIOzM4VCOIt26x3YG/eMZ
7O+vw9pYmTmWabr23hitYsUdTmnnSPfjm/ZtOMgdUwy74W8y7ZwZZerRQRIGEK0AsWDu+1W6arWV
3B3T7CCavqG6/OYydQrVjr5FiMNqW0dgmMDldcXeD7RtYLlNssOBpEl+oGwkyTdLUt5PkIibcK33
72pMPXVRGBETilmjZz6UQMnam5GjSQKJw+UXewPdF4IrtwPYKtjQgGD30NhmiIjQ0WJ8xyTyN6eI
/+buvJYbR9I2fUX4A0j4UxJ0ogxFSVWqPkGUhfce53tle2P7QN0xvwhyyJg53J6Omo5WdSWQSPOZ
1yjn9xCqZIqg2gQRZaKUnp7VGq4uFnJp4zFpTNgoHTvcnVRqIkQdHD8y7+roqJT3hmgOKQgRHS4E
0uHQo2SdEq8a3bixzypSBh5gGp18Oon01+atvFIt+6xrfOWovCOXP6xkPafDCmWfnO7GPUWr7+yo
MXRBZICDPa28s2qEjCxBGyn5eIQPscXH8rG/776IVbi2V92BrYGi/4iqjn8HVh2Fp1IAvF1kb+Kg
wcpYWAeq5GF7gDARUjGXyEfIhNd4/lXpUgS4bS6sn+PbIC+W+vckWar6wqih1KFS4VDLrFjbB2Gu
kvoJVTfg3chYcUE14arHRZu0rF7Ih/DPtNGfhm9Nu1XDV097HCbmAz8ZDvlefCu33i65r1fjnbcJ
NvYR0POq3g8HzQG9+pB/5fc9cbx/wZflPn8U645zSX3U1AUeqSZLEo0j/ItHPBLvBjg40cNYH/ro
IYHjGzraoQfU6S81CBfJysXMtF1J5rPClaMsNZNvs+wO0tt0Nj7IBx4fPXPC8Df5QH9Nflf/SJyR
8Z46sYneM36iDn0YEiLOGOOgHg3HcLKlssA4+J74dq0tuG8dsR7/wJGX7YX0lv6ww2VeLXne6K1j
30Gi/81ET0fNdrwz3v0j/o7Ba/ZKKiTd5c8Iuvi/kUjh1rR/2YcOdQoF6OGCf1/9AAkO8wIGMr2x
5k+2Sh+Kp+Cdssmd9djc2VvjGP72uJ+7u/I+ftV/DnfiIfphg1PmxDpQFOb/MSAI3+A0CdvRGlLo
Ra1gkD5t1dG4j9vnyt1jyNzZjrQGOx632wEeUvvc1IdAe0A5PyjXjeGAIs2VdWBx6HA8OKh42NXG
RpGp2Y7BJvDXHRK/CF7BuPmLgrVRcXA7sOUwO0/qRfQV5uKELECLAlm8A35EQmyHZi2Go9AeIjTW
DFD0UD3upeYhrp8Qeprg6XbwJffu8Kg3b9R1L+xZOhUWEixCmAZwvNMjxGqAx7l9PR6xo8+fJDVI
922i9Au37TFuh9j1H58REydeoUUCdQ4zmVm5JcwMFOw7KTq6FJQxTrI4McviDk95WFKScatIfFYB
oLhDzCHwp1FkzolZzRJrIxUXWis6hpNs0DgkP3SRNgck9SFN1z9lhQNzIEvy62yFualjwkJfxihr
bEKD66pOBLWnilb9gNRcGyCobTf12vaqn9dDp/lnYOapBk3VddnQ4RrMqutFj0pmDVb7mI9YQ0pl
wzI1jNoh2VmOnWh214dT5rXcaTy0AehJTjAIcJ6nnz3K7WRE9j44WpA59nEx3Peha63Ru8GeEAfE
wiCjGkIV9Lc10mjxLXNNaTjFYjNGhKMkZ+R9yoUUYi6GDBlcZz037/MgunHHfZApP+cjYN7AT4Ci
4FZhbvTZzFQJYpdRqY4v4q+G8RRMTRfxq/SkbfQXd2PdJavsmX6p/+LdZb9V+ENTUzT4Kwa2DJMM
LniADjsk2jU6+JRrYgAQzWNCwSVYg62OUFKPVjpa25R+8IpH66bRkBLf2sck3HvKPnWXerEnysNe
NCwXsF1UfY1vTTuudAsz73in1OumJIhY0/qEpo3NWZE8pILi7bPkHjvC/XAVFCtqAgQiw55/VKVF
8CNbDc8FRBRMMkAeAAsHrYAuOk0UwiViOe6jryD8YzBWJtSdpY+8AUGgjlXyjSn+AL3MpxjJSdo6
/KXjKDVbDDAvKL9iCjTm5T3i0TjVmZARYp+LMpd6KJWZ8b1NuT8nQl2VyE+a4v4J7Sjb0RQ5XF+a
8x1rTGZT3OvIuWI4ZcmzmIZU2DfYsumLEIFCFyd+0jTw5y7uxAI2Sfo2tNk27Hr7xlEx/bmnk8C4
GrxhljGcnI/U5lNOn6p5YqNZCI3Jlta1Aqgr78NxEUy2MyJA98E0qhsNlbNNz6vaEKVImOhwKB/l
y09DSpqCWp1aJC9hhnVDae5xl3BJ8ojmwyRaX5/XC4NNGwmVY82m2K3MDt4ep2VMuXXmNSze0cUm
wFat33j8vA3wO28sqXlwxh9PEQFoA+HgdK3MSjdqgcKDrHrdiztGlNzSilgbXdUbn+zjsph9Mx2l
cjCxlgws9gPe9mkCQ03tK6Uw2hfrgaIbpddF/wpIuzPgE7P9CfqWsAWLYGvFBwzfPXmlE+8AaE3f
GjT2033oHyX7Ke/3ub4K3U1m60sdoTp9JRInr1dIE3fFo1q+4mgae45SbXrJsbVtFTl1sNbdfY2W
K4mivccMctBWJcRgF8EpWtSO8od0kq51T6iEKIrnBK/Jq/LF7DFEwDh6mT8Se/FzbBbahZwtkARB
2MAj+myXGFNmtAzjxww9kACC3mMIC/QjiR9hmk9asbuyWBfqyjM34b5OtrK7ibpN+4Bi341JPrsp
uCP4H84wHA8WSL3Tw0GTpcQPYrlBXHKEQNs+0eNbjLbol21dvjd69uRTzr++Vs9wibjC2fAfFJbR
tFg/gv9PHxauYYeVhCG/0JMMSQOhXiamv1KRSl3abaU5sE8pCbX9NkVVe1Vk+a328vlro7UPNwDj
PLgRaPafvrbsjR6spj59iSXtSxwkAVahvrsMi7RY1aEQ0Jj/NGYW33jz813KEQweE2kgFfC1rJ4O
WyFkWQZtXr4MRlndoXctgcXTfahWiifdqC9emGWLGADNcwObPROc2elgUi03bldmDNZZL4WsbCvU
TmkJ/PG7Qyah4SUpDURKmxZSnGc3AsELo4M8RauB8IPQDEe109Ez7nusxnEmkVIZg2YDunPqPaiN
Xjh6EDwM910RhjQBvS905t6vL7DzaUYFWUHiAisFmXx1NrbQgtzDvqV8qRL0PipBXiMjsVw2yPfa
1c1zijc5PaYYjbKYBqIeyPm8kG13cgnET69egFbUWwpZHTI1uGovGmF8UQX6n4gQDzSYIWlff88z
LCgQcN6ST0whF1SKKk4n2edtTCmnA5YkAyC3Un71wUOnzUtTS/u0VNnFgpZ0XyMkZHMhIGpXWCst
2Bm2BwQzj6Fgj/La7DQDkqT9eOPxzi57yvuYXnDb09hX2W6njwfpUAKM68nHoajhOPfDH78tqrWR
5dVCRHT3CQZMoOu0Mu2onyRESaIL/2sdCJpdWqKta6vJVjiNR8tcPQodqmKZgHjLwxuPerZigKva
BOcKl7VFpD57Uuy9OmycjPzFniR/xoqOiZ0XytIV0U+/AFF2fWbOLtAJk23Q9wBzgXzYRNs66TDg
S6kgTJ+9DGavAikHtxK7TXxjD+pzUCcELg0IDXUbGgEgcWeHe6eXagZjM3gpAKshS2CLb6rSHyt/
3CEvlSGMM5Hsh5EmsFbkewM/LIR5YvWhbwxo/p59yFw7Wrsj8J7e1O8w4ugecz1Q9yjHwFAf3zUr
obVbhsaT7UvghsZGwRn3pwWQV/LdH7bnSzseg2opRWER9492oVPtTm1tiV0taAOZQKXWpDspcrOj
ncAVVife7Thqm9yUq+eG6qhbW+3zaK5iPMeOwAoGvc4OZlEPj3VwIzz9OBpONjNTBgwRfgzXE5fT
7Mvg3mNZTRWHL2OdhEsP5fFlKxeZY8ZKtsQPGYGHsEW4qkKHS0ssULtqBuWylu3fci0/RMJdqdB8
v2p4QY0lpYAS/6g1BDLtxsUtpr199qQ8JVsMzwvy+9M1VIjUa2wrDV70Tgo2ateqKH1m0spra4Ei
AiuqcTMABbCwY1QJcCg1N3LJ9vebQoKapkTIVmNrXyLnNEZjsBvt4D4x23oXac0miKvqXpO8fe0q
Ynt99Z9dvqxFKAGo14HL0Nl0p0+uNmkp+XrXTtAuezPpHdzTZFt4Mhh2y+4yxE36xvnPx+SknAIP
E7SRmI3ZCR2ortWWR7z3fo5x9RsVhq+xG+Gz53Ib0gCTZH99fUzlg/Vz+o0I/BlsAtXZ09Fy+qaR
qpYYQ9T9EQ93NX0wtBfTbqDofEkxOSuxslLe9eQBQlJd3CUG4B1AmigeuGgiBwhOF8UqgGzuQeyZ
jAshZwRWhayFQLcKgIE7ol4JJkP8MGtwwD+MHtc/dV9S+YMEJNqnVqBFrW0nLaDkKPrHFphPHm3d
4YB+kjms0oikk4zoSxVj4Z2/JcqPrlhV9PEafafZa9v/A/439ikRGhuX0nqivRnZ1vqa4hGavqvq
voNxo8BTX1YH3Vo1Ay0xkD/0S40VWnR2iKlp/0fKkUOhwlc4ab+LzAfNeDLLN5dCnvFVi1Hmj548
Hrg8TgIZOK96SxwxVf1xyJ0Bi+BvHL90vgJ955prc8Kb8ketIuQEYfTLICI3CAhc/3Ln1wHOy5RN
sFxSgGHOo+JYHrqhMQRHpaoCocCYi0LSowe+Nuva6MbS5DA+28oMx06wuRbs6R9Pl0mgJ4kcFFp3
RP6iE894VbjjU1Xx8eRiqVcrHe1SS383re92/uDyETP3xa/f/eauUr+p2m9F+40W8MLND17+O5Ye
UG0okDWJvo7otdc03fauTDMG3dy3YUC/JvzqtWKJyNACZ7p1QL9MCpFOorUBuqIFPNJFO7c5dv5D
hqaG9Y7OMmoOv0RVLkeVQgZfqIJZqiAdVhe4lPdfbfdu8MsFpFrSM305ibJYlFT6qkbSUFqpXboc
lh1IOq1DGgylhaGmwhzVztCCk6CpZmcQG0J8BlA1dFEnMGgENhjNS+pvRf+Ft8EiVQ72e09WVUIA
k0D0Y+2BSXORoaDIow8Utkt+KuAydS4epMYX4DELGXKtjBVPiAhu0n7T/4JD0FGURwv9SwtqKV4K
67nMj2H0S6OLjMMuhYGd5UNT9l5t7zkov2XGUQY6479ngHiMPW4zoILoxA5vSXjEjHWh2Tsb26z8
Gzgq8Mw9prbAKFixDRLQDnJR4KTRdrRQ0fmScfkt8eCxcYGRp4Za8yb+KC8oLNMKV5BpiqJ7AWVB
W5o8sI8y17P0THuw/aHu+2RJoT7YYOWBLlDHiYCKFngOCjfA2ISTAenjtpSdyPrRiS8SyhXeiqZQ
4jvIOzXof6jLwncMPPNClMA2NkmyexeAZ+z+sitqkztM8RCtCVHHmmh5CMb30n348a97tDRL0OgQ
5ar+q+zjniW+Ndm3noYucNwO760v3a/RdOjrNfg2uks6taV4ReMajYRU3Hk1egO7ePzLbL+PrEwk
ulok5z+a1g3alJxjrBPao/YmQ5DCcqx+DzCeo5C/0/a+lF4iIFLRjuSsF3donFnqPRobYf74IfRY
/YimxnK/wB0pVZ7x/1xI+a9WeW7jF7d/Cek6VvoK1ohV7gyu9ix6S/2HFHudSaZ44yeoj2/c8D5q
7sL4rmimPF8d0Vu6S8cnJd0bClJs60Q/Dt1XGH1q+9agXLFrMtSsNxgK5cFriatRelSaQwMCwP0q
2B5jv8Nf3LbuQbQn+lakW5teKXioO4POZHaj4qSdxwTwg7nmJjicQtx3FsZm8OrroT3ikCgFgExj
ZDfMtB5QbZZfwjDudmNhdE9aXaD7n3j3GAAF2Lu4/saXKacUjaBAHPU2GwHoHPauysJsUTRB8AJA
AypU+Ag3dvtqhelrjQBHjVz+KjZlYBATIiwFtYUxT78pejxD9DaXMejkmoptNN51/6tdqwpKO0kB
bBZPRYIRo6iXQWwA/BwzRHnAaF0/yc/zUCIjqIdTQojSof4BQ/pUa5ByvQoVfKhfhCt3B8NvnUJN
HaEhljK2WGAr+BvLlvcDTRoscWWvuZWGn30THmAiCk4kyCkNn5Vf9UZpzVHX4xeyOO3eyw+UBYZ1
Xmt/AlTaMGZoGlg+VInLoe+WaTT+gj1O8ylnoV+fi+nrn0Qj05NoNu0SZBlM0D+n10w3xr4dh23y
MsbyN08fubsHUq+MmBeH1EcdC+hbQeocMcJiFBP0ls4xAghnVYA0UeNqFBo10KqrHStLcduJzJ9q
bluHRPNgUDRiZ5RpAjC2cleuVj6VvXhVuQzvCgvlwMpI3jyBblptDSUhUNouayxabfHb7Lm0oEH3
N2bpA951Ok3QDbBaRBuDFoo8D6yD0Q2iAXMl8HCsj1ZJ/U3boyPbuU3rKEgmrvIY0T7hkTcZwHbR
7fIONVgLj75jk8btWvNsZTPIcrMRyNbpmDsvo8ZT1p5bGWsU5u2NZU5kmCQElVHV1QZLCWM7ZMCv
fD/4OaRmdT8oCaosQr7xdtrZGtBwkuSQkDFknDLz0zVQDXnvZtoYvQjYFYvOql4RjNteX2cfUpzz
Gfw8yKz+4np6JARmC0gxyXQ8RhPFZQXBrI9fNAvqn+kJ7IxiarKxEayMyn4vmqe0j/N1aMrlOib1
xrjiqbcgCnUt2C/aT0sZTIMzhgOAV+C+bg+JKTE0WH6Stc01D35CLplr2+HrqrdC+fNdPFXVBeUs
S8Ur8CPV/nSM5IFl+Lo/SkejBuGErfSI7H5LlQD/1p2fk7QYxAWNd6/3U50XYRH4tZYBUquzbnzC
j1r+bHppYRigJqdeBunq6Tesbc0dSJOkY4N6tl6r7aaomUVp1HaZjvutIvJhPQLP0yJMyZVBfbID
FPJyCBMoqRGE6Qktl9C8hWi8+GDopU7SqRQ4Uas4fbA071BILkvpWNjDuKy97qiOaFo3cexwtsEC
TutvbeM6vcs3THxpL1NQwDkDuFSLaT1OgP5LlvTvN5bj+SFEOs+px9fTYbh8cDg/fbuyaQP8inPv
JXat9HEknzXUZuPGVrcfU3dnuHaJlqTlLXutl5cav2tpVLmx13VlFUr7PrtXaZdqcooqaVUnxArG
HyRZ0WMeUnnZQ5D4eOD/SBPp/095FSpr7B/cNtmCaCBzwnI0/Hu5lf/7f+Lv6a/PMisX/4C/ZVeE
8j+AACDmWYYAuIuq7r9kV2xkklTuPGQEJ0bZVHD4R3YFQRZaWVD3ybrI0lHl+Zfsim7/DyBglgtL
ma4pp+V/L7uCEBKdR7x3xVQfnnhOsyhAK6NCCdpgRLWc6Io7v9tWtXFXhCDSXc3ob5xXpwns38Ph
CcAMg/VVEEM63Ym1UZBv2v7ohLaC3lxG7kHyP7FJgcVXIUSQT9/l8Pfh8++Nhf8ez4LERVOF2YIi
ezpeVKk6lT2U+02JX7pOqaG3xs1BjvvBGaoqhteeDTWo/9hb22JUblw5p9fa3+PbE0dvauvQ5Z4d
iVGCV5mVJzgH+LmxK+QCCnWo3yIBTufX/x68H6MIwriPdgq0zLNRSi9XRKvwETnpcG6roEZRNAZw
Fww34tbT0vk/Q1GxpYLOijmjxZV5FVpqjoJfpFn1tralcYWFFYRj7OG3SuArSyoJUHM6aXRUt8tu
Ra2XXpXONUfm9ASUqU8/aGiPPtJ5yNSFSW4jJ5iUJAf04uwQVds+K+vlMEbrPMfsi4iIWnAb6jsW
SLqtMil+Yu0FW2FhnSa5rrS7vthmRdq/J0dArCI8o1hPge304TQrG9NCh5ReYMwIg8KIlaPBfE2q
XZwEkwRouSnKhvKTXOQhmDl/RAcsG8COpFLhv/RGpzbLKNKit7HLIDl7bSsHTqxbMUxoNJuf9KAO
f8p5EtzaKRwoZ2sIWACVSDpTMhfT6bMTFNRp7rokaArMua4w8w0+WTXuklT3KrN0isB0nbIQ/Q1W
w4UjQWD8reiE/5xp8y2K5nyKIY46Om5ugoFGC3ZXtN3gpG3/S26rl+vf6Gz9GMT7E+gE/KYGu2P6
+ac71yXExE8HFdGCV1lnIC7wAULVNi8AjV4f6mzvT0OxCuDKGiBl56FZULu2KFuMePzB30VxVz9V
Ud3eeJ+z2WMQ2plUq2Xqx2Q1p+8zurlmlL6rgZOsXXTiqgTtT2oYCCGPVGXM5sb+vzjeh4/8lDcZ
c0UEWrNV2JYhshj4sR1olxcPreZirxKBSrRSpXq9PomzUjV7anrBSX+eTBms4JzgnERNrxVImDsB
7sI4GOJeXCZe4IDfCpx6iL5VrdfvG/L1l4TTYJuklbqS9DS6cZJffpAJraRixwjoY5qZTytHNzqc
TSxwVvoojdsGf7cH5CvVVRcjlw2XLrmTGgSZvQrDKnxQix02iSjYt9yo16fkNF2eZmQqoUxUfzCG
U3Bw+iBGnud+kUS6k08cMyMAhJFp9cqiZL2wAzmncUXh6PqYs1LwP4NC9p4cCGjszveNkSJBH5k2
/lMSMJEIlVo8LilhpmJYGnEISALrUASjpmfAhkbGsApiKLV61QcmZ7g4n7YdesS+qT6qRVHubQxV
HVSE6hsL5sLsALicxOrQl4RRNJudptBSQ9I02Wma+EgqNz57qpsc0fT9ltXYg1NatfwbY55dirTy
NUKpj8mZyjqnX0QzgsmLVZGpHBfFvq0Aici6ETgZJ+orYgE/cehWqbYV7trTsuTGOXPp2+Byxynz
wTqlrnE6vCEyf0gri8mVK5Nptoo3Pckh5iVYMFax2qyDWFJWyDDZjisQwa1DDZanTGI4+dOv9L4S
6yZPDKfsuMWjLG9WAFzBFebdLZOPi1M10co4F6f+7+y8GgZc8KhSwElE1mSRdFL5OGY1pjwtBfco
C3aFB9m+in8TJ0Y30PtnV9z0mcDU4M4KKgJk0ek8tdyaQTfymfTEiu8jF6WmSCTe3krEN0/xorXH
HfiaNlF/49A8v3QY2GY9csnpFiib04GrfGhEXRisya6MVijo5csG7a+VlA7fr+/TS9PL/WaAXSLk
pJ95OpLdGXadmnA9A0tNNoqWm9vUTX+OsnYwcngaVjSgWOS15n708xsX+aWd93ns2TIsMj1BnoOx
ezmrV0WZK47fo/jjKYq/QVUkuHPFeKvdPP2hJ6Ev3xRyl0xqhTqsok8P9elUbhqzCiOX7Z7lKmwD
TpZ7dN/SXZRq7TpFL/vGGrr0KXXqGwYBCwPPb4Gh6owY30PZ0ZLUnCRUow322z+I/O0bqcuFC4dX
mzJDRZapEMzPeUnSxqzk5nfSJIHsE00E7BSjx6FC+4RCRrMsDHQje6tNEW3WsXmwG3OVyr648WE/
NuV8kicg3uQ7A5h9fsD4Q6NhFIkXQ6t71cL3xa608mcBcxm1vhG06pBQbBIYaCBpADO3LKCQlRw0
qQLR+PoKv/TBDeSYuIInFOs8XFSp4yRG1iB8K2Lok2YIehq9l4Whtzh350b4dn28S6v683izuDhk
yRZF1SpOUBYhvjuhgl9lrjm5kQewryG3lOPwj+/hv1VIvLSNOWHpuMqT9Mj8JY2m9U2zVSCThwYJ
jtZaWyMZHqTapnshx8Eq1bELaMoGU7uijjbXX3lGgf647KnDy8THJvrEZzAgwPlkSHQOHC9LjR2S
n6jVy5Kx1jqLFqcb+3R+W9SPpszGM7vyrlbd/pHfNi5jPMMAceSYa+WYRhgVjJSUXOfWnXceXIPT
QISVhUBIhhPY6b7XNTnJUp8ydGlVdNQiHXsqGwH6NI3ilZnlSJg0bb60Em1Y166JPcEY/8Aw3H/C
Tllea6Lu7zLqNrvrU3dpdRJ00NLhdABKNTvpKXAbVRzhIZ4qEbxBO5Zhb8X1smizbj2U2KdcH+/8
SqN8SBasTVI8pOXTNH06/jrKWUNkmIrTY4mwjGu4rXIJmsEtk6nlrDzYiLbECJl+uT7u+fQz7hQc
wOQgZ5tXHDDINYoxczFqGURw9Gw5w9dMvaXSe74NGAVGn4a14wTVnO09bH1yXXN16K6c/QcrN8yl
rTbR0o9x3HOR70QMzk+2ue7+snrrFtnv/FtOoxPuE9tNorbTzz/NbdOGSZfJzK0t+TaBK0KRPtXY
tzjNVcfDF/zGgX9+tVDEoaihCVA5E4LydLy4lkotSjAotKHkkP7CsDY6P1m3Q6/dWKaXPh/1ximL
oAx3DpR3RZmEPkPJqdY9eIRr+IKgKXB9kVx6ITgVZIvsCMTTZ7Feo6ueVaUNL0RusFL0zMQ1bmh2
mBbf8ka7PJQJxwtZhCm4PJ07NewCV4CoxbIORQwlydtNP8pQI7P/vITJlUxtlvtYI5w7kziuPGgi
WjwInBPHcd3F0Q8f82MnMGrKXgN2RP/FJNK7gEoGFvRvt9VPq3A03LFudVw2ihB+TlWQewob30kR
8cv1oS5EHHCdiGkgwLAO7XmcKqQcF/Y6E07VyQ3ClzngWK7xtVR34yStYq90M8S0WUvdr1InoCQm
PXTMEsnh609yaeNDSOP2oXIC4XZWlRZjAfdKxyqmJxpfdy7eXdwp2P/I5fehS3pntGzzMOhFt659
SU5u7MTzO596uEJFjs/L7p/XHDLJUFvKDYrTJVa7zVJ7WQNpiUP5IUzMaJvEbn3jHL+0fmkOwD4i
cifLnn7+6SunYWIHhWsrYB5aqH95NYJACrAUKvCXvT63l16OT6sjDExlHD7e6VDWEPVKgPG40wwB
Vjkyzom8ULMEv/ysRxK+N1hf3ZjQS9cUlwTMAvweJjzZ6ZiBoUQpRarpuhg8LM2l/E4IH40DVSuf
aUEAYFJ8eWMU1i0o+qVDnJbkdIfwqkTSpyMXaPNoeo4+UJiDfM2aclglnZIiLo4WeOthYHp9di9+
SHhBk64uisjm7E27ug+1TmJ2VReatJo0+jrQU2SATLbV9aFmyp9TmAZvEwInwc5ksSHPxlJdWXR6
CsCqqqQeY5liV8sSMhNlYDtJAexNQuEpRvnDjhX7Ychl+74U1pts5di86pB/yGasZ8ODJu1z0S18
BT3wUYekOPbhtiO+3shxZjitGrzJrqci0+Arb0Ia/X2Q19Farz2sn2Srw5QX068qtukIVJO73zB0
uyD0zV0ixnKvd9a4RHEbyWdVadbXZ2HGNfhnFnANnWhCGhngLOSKgkTOPV+QnFSqdJ/YQ4OEPOab
QWIUuz7sS8cGy7DOVUlbuy40yrby4nUYRvGOGh5aswVN17gGqtaWbbovBh/hoqI1bjznhYWBo+a/
HtOYLcS2TWEW9GwBv4PpaOSieqbskjGUN66uT8mFNc9QE4KfOSFAm06AT4eJG2MklAOkdjrW6Z0V
jyDAyuhLTYts5VvjGNzY3RfHgzJJJxHhIDEvdMum17ryFKZliWI9J3JXbyvX1tdl7onNOIryxsK/
OJVYt0w6RWhDatPzfHo/yUstuzbw961KxXsIhzhfSlSPV2013ALdXBqKAFeelCenuu+8ZKTHgxKJ
isqNq2MDniveqikrVDaFfyvfv3Auk9H+71Cz3TxyE5lNwVBU50r0II33IkbjS20KxbEMtGBaupk3
vtxHNfQ0swePJ7Mu2Ue6Cj/+dCqryi1ZDx3vh3NLu/RHVTrqWaVgLNZ01WawfX9TGvHPLupbR48w
f1ZdyX4M4iJ/z+Hr+4X4HUIaeSih/GBIW6HAvvTzGIqMW/uVepfnUGYlTLsp7kFttCO0HKUeE7Fl
Zyo9HooJWNyl6+YY8PWG2+IMLmEauyyK3Pwi170g8PAntRSp6M2lIiUWCKex6g69HZR3dpwmIz0+
tXkpTCo+C4q+5qNHTqGtU2BlT3EsYnkRe8L4rsdqj5ccs9A6nZ7FwLPNNNXXvikQH7NtpbEW+oD2
F1oRUf3NduPoj9JmGCP2jZdvCi2wYU9QInTM1BjeE5Gg5Me5XK7RyMqgfEq1+JqQrMVrG2pJww2Q
w+kK8BT/qwuL4kUeUHrpCsF/Vimx9pinZv7NHgLlWDcEq4sO7zRKWaO8SpV+SJe1odaoYHt+9cvT
G5jBA7FKii7W0CPI0GbVV8uELgdnu2rfrp8gHwHW2bqY9HYpoXOPzdd9Iuq6yJUJsjsGDajqtq9B
N0Hm4ebsFOU9Ig3T8LtWaWhLfRw++gDSMaSwRPDeuIbVLcI+gX479oDikG2qvvkwHp/z0Q9yQPte
96OQKvOtzwPtV6MOyOhcf4FL+5as0bDwdiHsmLcr9KJwLdHWlAUbjsA0l6uNnzbZ+zjyDa4PdaFa
InC/wjKJsqDg4p8dR8KX06bJW7wWbcDcql3reznxxTb37PsqM5unOkmghskWmryDp6xKdbCXGqXJ
u6TVvrfCrhwp5F7qRr3euKKxN9cf8NLBgtmGNkEgiKjnBtWjVfWCNSM7Lt7NDkxPLEGBhC6zugZt
7kbdfRuaN+Z/phH0cSsTPE/oUoIULFNnUSaGmaI32wpwshrR7q5QKX9sx+BL36vRexKHiDbm+Aa/
6ZaH1raW9N5bG1r9l2FI3JcO58R64YVetbdoRN96uAv3FVIXcO0FmhcIdcwiBt1iY6ZJT3VNMmFu
BMNfVY5TbG/JwdqudPGfz//E1RAaAhukJfP1wbZT3CEZmYpK1gAl97iAephXGq5vHKLIxCU+Bbd+
/aNf2AACdxV6ANxd5PmzcKMcrbZIzVqhSRh4lLsytMAN297VjVbcGOpCeXhKg/nI+CmZ3MlTteHT
fWyaRcan5QXBt8SOB6Rt5Vqco2ZXo7eOizjOi4Bo7W4kcUusfd/J6VoqhvAvE6TxjZV3IXWckjbS
V10DJzUHIYLntUtXj4mzUgTeKmo3izbxR2TvEdEI5Q6hGSvEdMbvAifXcTq4Pu+X1hbudJT7p2Tn
7DAYezt2Q9COjpQUyiaXwwet7DdCsvy72AuHG/f3DEX+sc0AkE1wS8rhQMxmn9lOSiRoB4oR/SQ0
Q4tJ4J854o8oo/1TBirySGkGEkWrv5SSuxGV1t5oDkwfd3ZTkHkg7yCoHMA1np9+ep54Gp0AZEjZ
PkGH40DQtbeoeRe+6qTvxwmLOieI+dkSM8y4Vaq4E44eG8pzNojBQWMXgHpb92sq2KkTyW25S7XA
2zUF3qDXv+ql4eExUwmgKkI9fDY8fRU/bodKdcaWSpY79iOOpRmVEBfBDK3FVtM2WxPJ1OI1903p
cH30GX7176/My1MPgUs9eRaebjA/jkw5aKhuBS48h7iAl9DIKCgPlpKs6xbV8KnYTgmvtzDkg7BM
mSZeNi7pWdgZk41hjLhKoB+tvMtvTM2F24Utj/XPVAcGRThbgYENwiXzVOEMZt46/iiUQ8lVuVPB
16P1gWzOMKIecX1GLg1KcwKo4AQ0poJ5OiF9I8AMGZj/4uTclGX0CHdzXAemGmyRgUTRpL6xyj+a
bfNlrk091SnHmZbC6YihZvttnzOi3ak2GLc0XAsZ1bUuKYt73/RhMNGVWgjVT/ADkpDzDe3+NbLL
77EdIs+j57eyoAsnDYo1U6lu8rFEiOT0ieIkNZqswHxR7QPUDDCU2khwJasc/WSRoHx9fcovXCiT
YgF3CbnlxD48HS7yKBqpcaoCltcT2E24eSgNcY1hN9Z/8XWRpyF2lhGhNedqFHlY63FdFCpqqhpK
1sPYLcqmzLCwlZ4iGbnLIs5v+YFdPElB01JOsak62vOan84ejz30/RG6j+t9oOd0NPw6xLcdA6ah
xcE66ypMP0qJqnIy1rvcN9L19Tm+tKy5Niw6HQYQG3n6+aeLNEyLqgsbnmHMuwIFBB35uyQyFxAG
ncqXxDoZ7W//xZC0dD/kyqdYfzakEmQ98HIO1tGvH1MFfWzDhVBne0ikgToZ/EXdEaFeH/XiicZp
xn3BrQXrevamWakFZaS4LN5IdXdFHOWrCHL/vnCHcWMVSDBFbWatsPmI/YVbh9Z6BOW28Oq0dIwB
72sZG5JVp5rFUjL5QNcf79LWIpCZhCsorf0/9s5sN28kTdO3UqhzJrgFF2B6gCH/XbtkycsJIcs2
dwbJ4H43fS1zY/PQWV1tKf+2pvpwMCcJOG2JW8QX3/Iu9Gxev5SuWDxblYm1san+t05rvSAYF298
kWoXdobB9O8vdy5ZXpsLTLjIlU122evr4TykwCXCq+IjeEcaDthwZQYCB56s95FVf0+dfDrlcRnf
1LlUx6gkBtUoiVxVkwAYGiG721Tj8fe3dW7Hs/1WPSUXbPjbNouocaGnA2FvFrv9tkQm8C5VzJsO
j8d33ve5dU++BgDUpf2NKuDr5499laYpWLpNo8XupWtj6DTEi7vvbKy9UQPUL2ILRdbfP965iwK1
QadkxU7RSXp90QyIbhrbHVZSdjVu5yneLzC4dij6mQyV5QeQPB9+f8VzLxRcmss4EYlxxmKvrzgZ
Q5GhSQF2IHZxAmgQmuwV3gu5QuX695c6gwkDVAutcHUcXGGT6738EkpSK4mF0Y4oaOS69cWJh/RA
X/6iz2Lo73VPXGPisE2oufatW6BlTs/3sqpmHdPOvmOVFwsYZa0+1jlO5dViFEwkaSnPMnkn2q9P
/fZkJX0FHu+DbEST7PWdUuTFea46CznU2WVmjaVKb7SnpG1huA+4r/QCyqchE2MLeM185+pnJhPM
BtB5JavieP+5NX95T5W0qz6WsU36Og8IvSCt1Ct9uId2We+hOulXOB59cLxp/m/sLvYUlC+mqyTp
b85TVJ76VEQFF06g87RQPS9gDo6brja6/86lVkV3IGjgDt/OJGxpxUnUsNJVVLWhpw9ocCTmvGW4
9N4c66di5F++Joo1IHbRKaAweP01E6+AijDRNJNWpq6Nuu8BjqsFIxjja+JhbjMlfnbSK/fZUqiq
Nw5uY2Lxp32xmOD+MP+Qmr6PPBFvOs8qdjX9PaNo9cChPAdZVIwXMafFPnZQN5EJBHtNw2fu97vn
XGhAQ26tHwlKUEReP8TcasUSI6eyjsenXdLCd7cquzk1btPijKIGsoLWeG/LrlHuzaujFUt1gRQg
qAP7zVUtbe7zSo28uqZPL3IiV1BGADomV6abttPnjVXYT33pxAg+d9gySvmeW/C5CTDRCSAdAjKe
TjX/+smFDV5Zj3hyeBP5EdyIFboRGpKDQD9bKX+5dexcu0ROFWWSWu/2VYnEQpnG7xEbz8TKVzfy
Jiog7mZGucuarbVRAXJCJbb20I6fyvQdKdpzmR+cDaRhdSZpMIXevHdlWz4qpKaNyckASrdjql+L
6QfSIN7OySX+cf3Uh3o5M9RzkLGefN98Z4eea6HYOoUerCjmGpDCXr93Wc6JliJxt/HbcT40g43K
itmJTcXpD199WHYWadp2pNF4LFBvCWuY5SH1CD7s5fye+9WZ/IfTiSzY5vggRXuzCvzEnac25m6M
OqrwECA2LbPUrgB6I1mdFuU7ee+5j80cZ50eAdunhfr66Zt00tsB6PimoL8eeKaWHzMo4eHYWu/p
UZ69FJOxdUCG/9Jb8TkVu3M1mjiHtKuqjxQJYRc9ACw+tPc+6rpE3+7nFZ7/H5d6k2BUYzEz+GAJ
Z9LHE8f09K2pxmbz+1h1rjKFF278JBGyft9CsVwvcpU3kqbN1dw9O7ScQkA5eDwDVz+qASKrZhhY
PcbWav2AjImv0WdNezCaqiuSvddjEfTOPa1jsb88Or0gLNuIaKS0rz9oMrWqmdbDzWEeAioX/F9i
1XQoTPQjTadsX9JotoNuqZarUdbymOBsv8/G7j2ZhXMreQVd05gHMI7b8+sbySyE4TUJ3ceokO+K
XEzUWitasLnU06NmkYa98+Tr1vjLk6/6ZgwcaYe9JTjWlohEM0H6qfVb24K1JarpS6yNYt/PmUf5
uFRXdYm8VDYszs4tIKGNbeLv0knlT0k7Jje/v6GzL8DhhmiVkOO+za7EDNCnlWzlJEPBdykbfJ5G
C9OKKnM4P/P3fM3OXg+mDpgvPvxfzv86laJYJFKZ2YISDzI+yx4Rp2bTKFfuROKiyfL7B3xD6v/Z
HGPmbAL/XrvrQDxef2IXt8dRM1ogefYitjo0nbCeZy0sTAyBq1htHEkP2M87fyNn8seix0i06tMS
kjV+WaKr62NVNeWlZ0PD8woAo3lTaZuRLnIw2EijYPI4I6sAURz/RrlvRJmE1WR5u0Rzm5sCQt8u
SSvsUYT7XnftXLiiucoMhfYqwLM3D6ehOlwrOVgbZG3jU1lU4wY+K+Y0afNe/nEmEwZetnKg1xm0
9zYhXWyvynob7YhSlunGpJO9QSPS2WMSDQ0dsbC9mSfzse2X9/zKz60Zkm+IodDkSMPfpMLwiHwP
mVMMBDxXoVck1W3saBKdyiyiHNH1d/bEuSe10bSi1kBrFX7e6xVj1foiEpDJ8HN6hE6G1toi/HYJ
iKU7KnvMr/sWrydpzO2/pOb451L99cLri/il2MgHx01Nu2EzKsxczHRyAlPGODLXkYHcieUcfr83
1szlbTBa+3Urdp/l87bETUTGnEsHKAFaN//hico7ZTMprLfM4yPjSVwbWLghHqXxDlOn97BX54rQ
lY7M9lzFbBnGvH5eDcmFMqdUQBwDTS89kunniLz7JAt/OiYVXhidQpq0nOxoN9qdeWjgNzxHtsB7
ofTjnS7QVEtH5YbS16ut65jxIeYIOwxpXr3zrs6Ncan/oL4y9v6pR/76ZjMjY/nPjUm7w8wOzlB9
s6aGIskVat+sMPbaZawdzRnuP/1k7ryOUQesZ/1SmVj8jbObXY1NbV3rMZLdAzn2w++/5tnkfJ19
MAGxuNGfTbVflo+htMZwuSpa3VqKO9qCRp0szW/pgnDP2NbLBlSD97GIc2dnaXSdyTWLGz1K2u3v
7+RcVAJz7zP0Rq6F+3n9qspEtHPsAzybJmU/RrQIMPGhdxWQ3D3+/lLnlvCvl1r38i/PLPLO6CYB
Qcw26A50AAnDUsvto7dE8cnpHWffD/bnpdP1XTrTLH3ndDm7hFkPzBHX9BS49Ovru7G2CA3xDghq
1hjA/kE4LWHQURp9+rBw4lyoaMz3fiks/II82DH0Sx49L+8fUGxtTzX1fGAlzogzGQbQAGaHjdd6
T2smv//9qzqHB1zbGMzIYMasRLfX95oOGUj9RIL7ymNzM5pzue1HHdK2LeSxh5+DZ7OpkHFbKnKy
bN7HepXgirrk4VRF4p5a51tpZg/sNfsEFFTA/5jsC3tM2ksGY/OzVjhA7jMnCkvbQip3zLvLpF+M
z/1se5tFH7owky45j8jlfvIHUDNmXF1GDGR3iC1gxo3w0qUg+TqJ3mx2fWH2W7Dw4ztZ2M9hxNvA
h7YvXW2ii0Vi8PpN8BrsyuhBYXKS93dJAl/YTw0XXHOMsQLSwJdD3bsns5ybKxKxesc3RXQl7Zww
tezlRroo4zN0k4HVoHfX1/3y1IyOeRP3dbW3nKwyArRbvi+5Y27F4L43bjq3wSCRYD1BKuURk17f
P+2y0TBLz9h0Ebc+l0m7Z2iR7xkEte8chmd6HfQ5OCIg+tCTdN9cStjp4PUDs8W5zPMdYLEUd42+
vK5rVA/dCRPKGcrvewrA3P9fvg+BDBMpHpAg8vr5Jt0rDbtndiXcot9ZgyifxtF9NoBrvVPdn3uT
ID3Wb2pT3L+t94zSpc7TuFLbIn+tOzaWGYN5m7vWe1nM2Ssx+Gc+TN7rvc0qIMs0UH05P8auqI9m
ifXVMhjR1nTxFPr9Tj97KXL5nzITq2ja69e3NHQUAbLxzWzMBxynKXauImlLE695ZzZxZnmQfjJ5
hldBqH+LxC9nQSM2YlDTqrg7drEV74Uh2xCcLfTtnDHzrL07ADzzfLhwwiUlrSd/eMt89G0Ve1Xt
mxtn9PxtHdv4betiCuzCf6/7/LMh+WYpUggTMwnxQLbfnmUKkRI/mpn1DH5b7WcHUGMKXAUTYt25
0lILvSwo5bsCE5/rotdM3K0QnE28VfPAS/INzBe114rV0daPwRQi6bEhw8ChqtG8S2B7yHgCoAZ5
bcnvtdnRSikQZ2O8hf2Wqr/8fmWcy2LA4TBBZDKMcrjzJvIZtZn+iT+BuiQPKcwJvFRUfNkWbXwa
opqkvkd310VKetfk87x3Jj2/tItShlEN7Ugfs27TlqN1pYbKCTTfkU+/v8UzH9cBuU45Khi2InD/
evF6iF6NumTx9jLRTkmChqxNY+mQJzjn/P5SZzowv17qbWlIK9NYycEA5GdA1rY7tacs0aN3QsyZ
FIWR3eoewxwTVZy35ctYpqKjlQwaRCCK7ObDXjV9DfbI9bepQxlKGp7d+3i9HAHFlu/s0HPvkyY1
M1zGGMxR3pz6ej8ztJ8RU5jaFnNamWanxe5etLFV7yQYZ69ENYHwFHNBGgqvv5zR4X4br9imRMby
QVruuG/7hAa/RWr088v9S1JjN/X36qFrv3/vrp7r/7H+6Ius5zbFFet/vv6j+vPP8Xe5ee6eX/1h
W3UIi97139v5/rvqC370Txbu+i//b//yb99//pYPc/393/7+IvuqW39bnMrqVw0wguPaO/6vZcP+
F+Mj9bdv34u/IR/4v//93A//KRlmiT/WofjKbP8pVjd+V92//Z3/iw8AnT6wZZya6Cf8Uy7Msv5g
Wr12eUhtmCGvEDwl+y7hp8w/4FChIU4/l+D3H49/+2cM5M39l6Rkpjd84F9iJch+mmjrWJH/Uqd7
b7ppad1oSF35eghVCXdcRA5D0C1tqMb+OHiQKkzvcnGNj6Irb1ublxr321m6V9SmVCqduhClcyhx
xRyX8kbTnJMc7Gs4/RfemD+ldXKtJ8vjMDkU5Y17KnqsZVp1MHLoQZX5ddbjU2vr99LOExi/PmrD
pfhWJg4633kZWMYPx4tBDqhy3BdFgS1mln1189z5Xg8DrqQm2KTHqfL7vRBNdS00iXOA53bhmBnW
cUrKKNALp3/q8gaJXUwBvugzB99klfALDM27Syrna66e47yWN3GboedUOy+1nk401yhy51aVp9gf
0R0QLjxjw00OdgYqvq4ZQQdFh86wY3Fitl3r3E9z/hDrQr64icRnNAaqqdHEvO4yKEOysKp+0zJv
SsKkQRI2rzxxYGr2sSmlCmYE9ldM3xAiZJGEs0Ai19Lr2zZ2sf2a0DTLmpyxRftQg70OBkclL6KI
tq3k3yh3PEEzje/8sj52DeaKZUGV3eJ3LilkUN4HyHSRcSBkpXNMxvrg5hdqzC/Q1j16jB7a8kl1
3VF6iI+vQE6QOZ5YrlOsL+t5NauJkqc5HvgHEjNs8PJ+22Uo96ivInZ3Fa6gfPrPU71sR4RdDe9T
LfPd4mOfZlfHpSB4WoA6HtwS4gDUOwdNep9nsjsVZr5ziWjuEMQT3qLIHH6uMwjXgUUKjj9zFNcv
ylrEJkMSc2vYtToaZpU/WZ3ZoeYdYcCWH9ulaHdTpX+ZyK8eo7l+UPGsH6Yoy26a/MrS5ElE2Xd7
uFAJIC/Dxt0Z93nNXPKgi8UDgzGXBfzS5qq4NUUtDmiOn7JhtV7lFssG//SxH/PQGugkGrnNyqy+
sQ7gVrmAjrmtHOxYVF+URXFT0JO+ck1cG1QjLqfWLI+WvQ7XdHsJXbqmgdfFN/ayIMyf44Br++On
CFu8PzPKfyne/r8p7fhThe2/jslXz32bds9V+vxrKP/5Q3/GYs3+AxkDpFRAwqCvAxKGqPdnQNYM
9w8IEgztaFqRrjJC/GdENl20HSk4ACgSeUFX8Vf/iMiG/cfaHwfssybV9APNfyUqv85xSDeYMIGZ
ob9PFAWW9+b4Nx00IYY+/ZJ6I/7a7hQF/YRa6C/n1D+Ogl9lFF+f/P+4CPwjtChgHQKsfn3y22VJ
zT7FX0YvTw6MmfCrTTXtpNd4nv3+Smcfh/MNgWYHcdS3Rwzqz37hz/5nY2bKHxijP9x3cyXf8zb4
62XYuEgyogLEQQq3+vUD9aMYULkWn0a9MeDb6GX/YUIm8j11mtep4freuAzS5z5UcSqatzhVM/VS
z2usT5U+G1uYDFHgL0aGzlCG7F8PZzGxpH3ljo13sqCxbX7/Ltev8p/H9Z9XpwqE2MU0HxGD9av+
0jvLWYU9B+Ynq8yijWWUHaW9TtlmCy0KnBwF/np2sutZS5t3mgrnnvunryFARrqV3lpV/nJlmUrN
bI3lE+2fLntEhwpz+tFRCydbb2r6oQNOQXU3RW6xI6HsXHwqgSa/s5b+umopH1HH+wlgM7Ece30X
zpzWxVKbn/ossbdOE39oai1GXRHx+N+/6L9eCLQ/uRpdFBYUtKPXFxo1LZmBAH/SSB12US+a7ZDP
cehPcXz8/ZXAOPO7Xn1UevlQEVe8FGIidG5eXwtxM41Fm1wvsxVTfNtp0m2iaGKzABYsH9J2xPik
TXKcjMx5iE6uH68+JU7ppYGancUKMmcwk0B1q79dJaPsa+RGdYqajGM9l2NHdRgbXVuFaFlW+Kkv
Uy63g9UgLT6A8/cCs009/Nr1GBi61VQQh71owImjXcqkw+NCGS/gxe1pS2cNlqQdIfXFGZjHHQ4b
MeCjqrFcDes1y1IXkWUsV6QP/WW6LPO0K0XupbDk+voZ7RbLvlKaH1V3HjyOj5aTL24IjY/K1sxi
MgY7ywY8AQxruKkbp292djt6UwDTJWetw1d9oI9fTiF0oK7e1nPEOVuOS+6HOhXvN1LPTGwLPSuG
I2Vi+2EeRlyknRoAUFDk0IMOdRqrYx3ViR4umgNbpWlF7QS4AqQH1LRtNxj7aJ7o90/z8MHFrdBi
rojbcFDm6fAl0arkW6tXwsMvOzVzPcCXzomejdbT46+0r6P7ZRBah1mFAwd/mpCISTAwmTRe7F7X
sgTUUQeqXH+wvSxBWIa5gKXdyd5R2DgY0VQBymGw3TZLfhuJNG9XRwetKHxcw62o6wxtOyOHCsTB
RhxWaddrQ7ttP9c1laJ1h7xR7WHkOIpS3Wd6a/QKoYNCi5yHUfqSqZ+PmtMcdhD+uvSiNGDr67QJ
s8HESS4XSb360VpaLGFflrO7dN6HsogbirhQW/TI0Hexm/LxSaEFuADkRXOy2xUZELvNx2iAu2mT
+bl9jVt2AxIvOg41vgkJ4z+BOiBCvQsWDpZetj+WFjYsXty60/ghlMS2ji4HK676+VaYaYaLbW7V
VpvtnWwWY4meuK5V1aNK2kxi74e+AobqYOatemNbXArdxjSum6PfqAkD367Ry+sESwj9YhgiR98r
K21/jLMcl0BYrXflJ05cH6VReh+tdojrEM314ntWSDP+UU8tFr5qLhiDtA1apjdmPGg3nVek0R7C
gkZS7CVmQ8Jb6ebebadyuY2kGO6SMhPxzVQzagiMpsrwLukyl9KHYn8MOnsxeBnmOMmPsNzrfp8s
gMcvu5U+dkhhOw3BKCZ7CbIqNrILbAGaT05u6uT1i6rSrbE4hhZ2BiXUXhsnt/4aJ/nU7dBfhMYy
rQxrNtKkTyBDhriPP40RCp+7zq8i7XEeu8H6YCxDFN2kXW/gbjLTc/+E2L2wPsyA8JJvSIY0zotK
G2vwggKYlKEC0Zem/NhIw9eyYGK7+1eZjrszDkJd5ndXg9+VGLMOejdGOLSrdsgeoZq2aNCkbeKO
H2ZLViIPpIzROWMAY4pL2lgL3zKJ7bAyMud29uqi2noO/cegGofiTglk23Go0ok6gzAbvA21wda3
aaYcjILoN1+OBRTUsDba4s5wkum2bzOcSICrxP6Gti2lnA2AIwkykRo/+oYXulMIGXhhpQa6kFbt
OnjKGgbOyWjVJ1clkUWFs9Hn6b5OFSdsWjKF2ptwmRGeLKYnxRARMXbGY3GQahLQUVE6HEMqTj03
gLM8fIhiVzxKbcFmwY5xn8B0aGnH3ZA5qbMztUgwJgawgD+PaJOrWLrpZzWP2Dm3STbd0nEUVuhL
De+BXEXaGKZVPOBYVonyZrRsQrsxp+IJ2FP8xev6FkBZrkWfdTOTL32hD2Q+I/Y5bmJm3xN7GY0w
Uan64mi6flUjnp1vjA71uaDvOz3ZjvDNPks+H4rAInNrgD1KE4FrSP8LtJg0x46mrcCLxQxT4mpU
H9Woks+zJ8qviTkCQjHbqvnalVKbQicd5bGeKpnuE8ccr6vJWMpjrtl6v/MmxFeQiVzSr8Itxd3Q
zMWjofXWc1ZqkxNCe0ILduia9MHIC/UlmQz7sde18YUIhYWn7FMfWaNuNNIwc1uMmUDMO7tx1hes
npbE/YE5MWxyGIlMmadmtCJAO+3ICiz8SsOqrtfv8QipflrOIhxaO43ANUIsRR54Y2RoOx4ayyRI
GXm3L9gcyAijXwz3GVY62683Z3tTZRZQDSvGoVCHt36xkJDOSNfY5o8+ZX6mtGF8KPgC48bhYK2C
Ku/N4oqtE13LbDGbDSpx0YK6GaIcBNrGLTee1yZQ5zkl/UDCmn2xqtrNQ3uY0pSxcB6/zJlbQaX3
Ezpz7qwRC9Gbgs3SzkJeFypyMf9dxvprOwqlIfwx8F1oepXPjteiNyAd0oydNVdiAJHtVmq76LQ9
NjHElGjPv4ZDnHiAy/BHkv0lMKLBCcuUNueu0aL8E1umMvZjVJmYjEaqFEFbdJTErlmLe0ul07L7
mRf9//r176DXfkkR167lP7qR188l3cgrWXx7Ht5Ur+uP/KOTqP9hIACCKwfp/6ql9h+1q+nQTOR/
4v634h0gdP2zdLW9P5gcUJ9yGqI4Bav0n6WrLf6Av4AkJV4GkHdgnv0rpStkhLXO+s9slsEfKRaJ
OTcCXnythl9nszS47D5N7BQ/gPZS8xAb39pq7u6yvKHLMw5Go+2tOr7VTNsL9MxFxTbvh9Adne4m
RwMwO8jU0dWu7WHoIEucACLB7cj62MXS3/ILv1mt6IOuy5qdrhIMetzY28RqEk+6MbWhbOuL1pbR
pwxyM3IXUUY+VtlIPNhXwtH8fZHH6qQrDxO3UvuBvv50ZTjzAz4c34AMY6yW6hN7p0LRgqNH9Viv
RE2z2Cfcg7Mgsc3+cZFlfM2xojZubI36rUhlXq1gY2Jlpkemt/OaUete5MDJ9aHn4E12I7OxQ4rk
MndYlB8GaXxJpE9qqwGrl/jTj1YJEgzh9J0x+PrB6OWEFR2zuNCMBcOodEFkoHXkfDWYzVM3lxoj
ZHOO7kFXMQsZJkG6CX7NDqp0So/EVZuakGbaVuRNfJOp7tFExOAj9Hz7cnJUi9+Nb/CX0LuR8al8
7FxUU4W9BX2/ylvsz4fnIp9FihebPmx72Oc3xbDyEOlJONs8n6IblZT1V48UFcPG0gym2rEPHcXo
TVxZyXBqY1+gXEw7+wCwrtS2iRtNH2AOiDtlF9gLdqikvuiiyuCA8XECW2vUKepsK6za3MzI5P3B
5Zwa+2dRusVlwsl0Aktta5gdiRa7LzvbNl49vIBgAWPcS5/GZ1t9ySOBhUGcG8hrti6hzNHExdDl
4iKB8HfT5bXTH5kTDhfuWIp2A1rkMVpvngwePxnV9tRWeLG09GfuZ+xpoZTMQV3B0c07kX0xgbeG
BZl5oXLzKh+mmRMTZv6lynyM1oc2D7McGMS8QHgU2pRu7Kp0gtiLncMA/TMw9UKQJuV9EKnU33Ut
EiB2L+edKnuMYLyPsdPJTTHHfTCjvgvqdNxpY9rvBFDnuJmvnHy2ghRCyhZsw4ZjWOx9LBA2eVQB
q6GfWLlF0DrZzp7nJPSUOYaN5twx+b1zJkhZLK+NxQyTssjNtqRqRiC9aqChsEQbUS2f4wkOeCpZ
DcnCWLGm+7JBuHRHLTYCSDad3RAt5QYBDgRVaJof6zi7HLvo5Od3Y1GJ4xw12CJ2HM6WEivyvetO
XmPHW8fqtVMH2CRIc/9BJHO7B2fUBB3wkQ1Isu4gpuLJoBsOhAx1GK12HywHyL5FtyPA6AhPH1Qn
/DDOdT2IlcHZ7urH1vKujN45ZZ196cbJRwHYYRcpM8RLMDT1NARP/FjylT40qe/ucJO4LzTvB2Rn
+2Ik9wtmO3uZ8Tm1Uj8NdaOjplbzx9q3bvKC0GJm+XfPlp/nIsX+tMGZUZVTuqVnFBZN/BXFtyRc
UDANGgwzLoyomI5l73yfjRriKR9EeQj+Jvho4DxW20eBFWNa0lKmvta/C6todlM7Oj8a0X/BQPka
o83liYLUCfRJyIcWajhtcrQzzKxJQ8X++yGiSo+D0jE6cpNhMg9lrK9pR55V4Yii6w6oaQnuNb1e
KOVNXNhElAfkmHayhR1VPM50U5BzgRolAm/IuxsUYDedkV8WcogunXlkUsFhv2Vgv2dsQgu8N++W
QVvutEXzwnSMv/djLU9FIsaDZqTOvtBJM4PZdGrkUtz52kiL8dmKDJigsjkUNdMN061xcDVlL69Q
77b0oGIHPFGEL8Um04r8oXNT7EE1XLosIpEV7xDpawDu2MYWd93sjpVjYt3cmZ9tffaOktW+nWDf
3ZWK3D4su9o7dUVbP9VaERE5E2LvThBWvW0JFxk+QtGwqrxEBRN2y/p2bJF0wLWOyQ6bZSehph0L
O+1xHcT7K0hmU4WykALXUOU8x5CvdksNVg/jeXFwVzJA5EGOX1wZ0dDXSjPZKmH0SMWiaRtgG1Hu
dVKsLRq7zI5xaEP6yTWvEWesLzX0ksKky5d7qkv7svcthDV0ol49jPGlzBHbilugNaG0Nes+TVDY
CCbYAWLTDW76xZkX96aZeh9sZZlfYYgWhS6M6p59eaXy9tM4H5EzIAw67YG5xTaRTnpVO86t7Bu5
bVf2dYR++0WumcWNN1Z2oLVR24aWnPJNkS9R2Dg2GWrvmBszzpxuV2XLvgM+2Tad9rGKYmb+upK3
RWyInZHN0e2iCHCpVW0pazdm3zEwceRl2jBMRzjnphymYtvaEID6utnlTFcsXEN1vLv8RtM2Qpjx
dk5g7swoVF6iAprt0OMxyRYU5GCjOzEgiu8jIJo0+B/SKf6aUsOG6TBoB+X67R75ezcwFkFnqp0z
v9hCq7n1rXWwlmDi6bm3iHPWJ8hX3bGfNPsBmYcfKjd+DIYhL2ttkIQBcFIuLKWwz65db0r2jcyd
g2Dl3TcaDx0IbXmo6HUEy9Qll3FVUT0o08R2MysvXUvqtxW2eydPTP2xKHjxCNM3NxQS9S3ORdw7
1u9fDa8BtF9Fw07HUbbxM/sqdf0PfjXLz6bRJAdH2azH3kTsA1luG70yueLU8GW2wdRaSXToc7Uw
Iaibu6Zv44diyeIn9KSoRTh5zHHswkmO0XVa08lMfEzbmrKnNHCce+QP1l/ZJwcAXene6UrIUpYo
j2Ymqg1mNdmmnrSWdtXIgNhW6qoSyaVVjl6Y6PUcWkny3Kii/uBOQt3l+YixuyEtNn+1HJkkkEQZ
2Xhl0TrYerLpTq1btQe+UkRBOxtzQMTyLiO7roNaR7xZd7NLGBgap5rjH2lnM3Gcl+JFjSbekfms
B5EBylm6T1kMfqe1xtNgtAZbza9u3SGatmnnym2XVO7jOPrjDVNb7yYpKuyIEduCobehGlboXTv2
vTZH6VaPB3mQui8vWuLKg+dhPLLUmdqmMkYH1fQagXPOQnneWDao647tIfYpbeiLtYn50HWatkWv
WVRhCdj/ojZSBJkgHY8MwCva/44ji+dc6AnWEa3/vLS+/GSMenrlmYs3HmHrDFvNKpbncbByL8hm
RexXsbh3KPo2QPTlU1kK+3adDwf4AqoTQ4nHudPEweJ8v8C1qAnaKdHv/MagK1zTTfnQz0n8GZWQ
4cdgOSBGs1nflG1pMM31tfx66XFFXbxp/FEb1XCP7aR7kTdZukcHbt4m/PW30u2bE757yY8ldr5n
ZR+F1ej0hxau4i6eKXL1eHTuO0t0W5fQH6KkwuzD0NCNnRsrisOCecFhtoee/AKv+KuWzaBtnEK4
H7Ji/eDZSBTULaxVZrvCfEb5/q5SyKVsO9E2BFQty46R8KaLqRPWyVXJ9ZT27cF2gQdk87AGqA5e
35Bb10vbmC+5QyXaWbL8UHWL+sEmqTAtXvBaBw2fIXoA/OXktNPHSaLr0nKWd4LgTOvSeeqaob1g
/dW3o9d9zdwhPtJKiC4zcGOhZjoSHruk+s5F/1j7sthhVfPZhUO8xZaIxsYwQPr1HmMOc2nrRyio
J+EMXuhJN9onJsRjqPebasnxEQYly3Ra4UoRPzSdDB2ZXHHgUY2Y9p0LOLSOisvBHe5iIBCj+Dbh
trKaUxaLs42M6GWhS7inSXxbeXp/aNzlWXoa+n2qDZLKVLs601BDJ9EMR52cpzGNrWYrkm7T3Sq7
w3ug3Sf1kh5pgF2Beaj3ntvHW4/DJHT66huOQ5/IRY4RvS2G6S7qrrnmPmkd+88ttGajz+ZJm1Fc
LcbFuImGONpOvV6gpz1nH1HvjoI59dVuXir/kMI6RWc/SYPOmr7SNcwCMTL+90hsAyUKbmUxXiZf
a2m5IX/zf9g7j93YmTRN38ushwV6syXTZ0qZMkfS0YaQjqENejIYcfXzZHX3oKcGaKD3vfkXhZKO
lCIjvu+1HDzbYvanfegGibPKbW96amcydDRmhZU4yKsTkNhfq+xOfZ5FBCf4YWIoR7zkuk+PSlph
vEbZsBHVUp+mimpzAMnoNHcy21VlYXCuURMN+44N105T0rskRnrLOBkrT7lTpd1h8XRzyVoDJ6bn
LQkBh99WjrnNKleANmfcDl6z4KeR1aWfnSXpkfBTzRLSpNApmjjVJL9AFGkDMwznyoH83kz98EJN
HHlNE32lsarqU6Dcg9btSn+yw71OPgrd2XVz6fjM4wE47pRlBbXzNX31AbjmGEaHVrqvGL0tnuvo
MEQBnuw5cV3nKFLqttOhXJEARm8Tp0rkGCgrBgUi7i7QG8T0xkOGfKfzcodReR2JpzM4Rtu53Hg5
IdRd1HwbvT/xKRvFJlib8EKJU3oNgQfhMKAUOKSDVG5y7DXc/EaeU72HnKcYnWnHFoWIYnXaPSWD
JJM5VAoYlt5BV/aHlVWAju5oONSq++E6IMCiN+QhIsYVYiD/URtV/RllD3SWWQO4nAz5l5bl3FQK
A73PDJ+W8A91lD5z1S875fYXS/KNx444Ijs9RBl/EsId4yUwtv3c8idtfng9lokpKxxGlf7QBkxs
ppyZsqOd9Pn/2TTf1k6ldkPlvNUlRRBTSSF91sv5TCmSZBP1GnhVm7uRQSMYwGOt8bQGqEiqIN8G
umx2Wa6ZvqP6tcmMrWGSCpSK9DAsYwpRNpWbsWmmrZV1p0KW5ALKsN4QMVltemXXO8OY8z1eGh2v
Lj88Jz+t4zllw1ODscf3YsrivINuxj5eSxBL22pu0Mqkieo5OOREex9UOaaM2r4+Eu3xJHTHixkw
MevtmDXqWK4VEviyoPzaKH+vuXMbKReHarplHn28shf5gbCGj6GDU3CE89nzq21qq/I3ksPhEonr
vPyRrLAgFbAXyraOUWlueivlCu4+Kp/eCF98VmXXHujoPshaAu7Q1GA2/u92Ep9GYC98CQuyLeYf
VdvbScsmUWHXUt6DnAkfDf13Zw2/UywoW0WHI/14/nmqyorQpfVBqnRNohwdr0+bq8F0wiI+6KPT
8VIaHXI1rnXy/HOTIncLImSpeydG0d0lKhIsEuDcsc6gs7BNqIS7o0v0TDgL66445yY+/NmbniYf
rqKclkdLTz8DW2F27OXLmjbu1gvvKdoY5anjKglI7iXRRcWYeEv4xB9n3PEpZLECTpnzKtuShn/U
vret3Mg9BNZEiPJM9sXY51C4YW4d8rYVOTDuRCSHv3zwQjwWWR2363yY7GCNpQ0FqNfOSSDOAlCc
qd+mC43UpRjP9fQWRlW1WRZCU23gLA48PWCnac81zALpqlG5MXta91QrjLi3RXu2BOY/A+NsYo8D
60qH2i5RjuE9KQ7oxhxPVk9HuiqrgeaZ/rbk41V08prVM7sflycJPsADQhLsitqsSPtsE8j1nwje
mRAUXoDZ3xYZpy+ddq+FYz/kwDix76EmBQ83Yk1RQDLlVrjNTV0celbwDT3k6tny0ms9cBOr6JCP
Yffd2eUARq2ahxkI6GAY5V9CPDCiQAKcIEWRaXsasMLgt+lYs2Iem7+0mQMJ1c2vJZdsGCWfVTG5
xskyTP8knNEFazF+WabF2XSX2AdtvsS0vtRx0dpijzXQvhMBKAB9a9yWzsjgX0zrNdVmREKY3d93
jeqB6f2+iDov/JtPYTjvFBKxh0BrAwgkW7aE2vJZrGWXoGF4RR7yIGuu7db7lfbj3iuNZ8Eifuin
4tmTIxCkWT8P+eSc7VodlcieKC43Y0uIk5qGXeZlb7Zv/jYF2dxW3TqbgQKhpF4WCfc7NFvHbTGw
4eHZo3jbkB/rF0QHQPvQO9mNG+2LG93m33XY/cFGBN00wajS9tPEZdeHiWVxk97NcAT/N6t+pBH5
klnBYTSbE73o8PVcBDgLl73K1mWbr6UJkjELqkJ1sxMNZ4LNznuXwPx0LKPZu7ZxG/PwkzIFgye9
zAj8Iha0u4UuYv/Si6a7BgF4aVZ/l95pkszNmrgS8kvV6dkPVmQFQ+HEYZQifO7vQZprqveiVcSw
4pA4UIIV7eYl+6pJEkHuAI1KiscwOHsS4eGO3MV+XlPshUTMNLEws6exqLgUQ+MnctZPWrZuwNBk
BQR1sYEb3QnLIHQPIYOdi4Rg3ydjWt7AHLA8wbHHa1OgU/QzXlY/dWNbKS4hXaX7SjVXWhyI8nhX
bft3II2F9R8bdpqLGxUtRZLZAWrCyId1sYgmzl2gFG1nGzDhOTbVuKc3Tex8eMqdryz2B1bKfFBx
Zgxns5ge5rqE56v6P6s9vWXDuFtL+wtLDy4tqumo8qXOzSuCwwDUsnEMwHLuaPIxa6GTRYXXulg/
HS/6nhXL5joHz1UUqmQJuoAHVHcbmVGvZESMjXUAWpn2akkae9opkj3jkI7VKYPP09bwHI5YiHKz
z7atw+Ndl9NLDY6SwD+3W6V8yLephFYye/QOFjBw6pRWMqQYfqnW+oG65bNySzSsa+G81k73xkoW
bbrZR89QlY99a7y02v2cpuZX0KybzIpI83RoTYDlRCgL2oJT0x7ixQl+E/khEVB2IrbQcg5SXH01
1RSgUc4HQF0khdU8GXwhIC4xpRgZ90haT9BeAKK+Aonjn0uahuBO6a7UGlIJvnUG6sv9tjITRxsZ
T/xdWWOkPDe98dtNW0KMCk/QjgQESVYWv1ZbjsnSgJXk9vRe2S4XvMPWzeJjd/1f15AuZ12bgp31
dUIdKQoc0zjMAKfsihx3OGFcBMKxDi0r6ciu2+XlXTFaIjNRiphT2Rl/sawdjR7MsVu5JqwbmqDj
EMxfBBvJxNbOWxHYVK87+VUh8cHwfJjX6VyPvHLa6tcEKr5PWq75a9W26QG3GP9bU5o7sfAOB4Je
8dzEjhOBTyUeGaeJR5RGEqzVM4hEPJPgNLjdsSTM+S2fBwJsum9WZ0kW6WVZl30eDTcCt36slXLR
V+BQLNr0tDI30/anrOKX1ZWn3Fs+5ow/V/9V2NF7KOZP6kX9NzEN7SYIdHCyTO6YFpXI1NOP63L4
JPSTVfvKVAQDeq6zGYPmYIV6v07+m2e732hg3qpyzA/QSRs+rfCgDa759k/I+NTlNXQGHLc9qM9p
GBGTl/YHe6KAt7C9jdFr1AUl6/WUEZ7Es09AoHNCUPCr48rbRDbJbCQHFPsKjcLR7aWNBCryDr4l
rxIY76vEBrrpxfCkZgM4vn4NpfNEBcOHh8or7iqj3drmBC/RMeZ4nv6dm1P/kKIdqdr5M2yJb4Wg
NmMzTNskyNNqmxcoFAZD+btVh0QWGO5wBk0/r3V0Jszm0qDcT4pA/2y1Ad3eIodoA+5AEQhi5IXR
/wm0XBWKpHw3+N4V9xcJzWn1tM4TVIxrxdacvbapexOze1vL7MaAh8RpNPFOSn1ohHedWkfHjYfm
ezQ7bACLr3BqT+IQMkrgIBwLhh9mME9aT8hTNf94HjsyLzdzMSLFYRwym4hE3i6q7nZ4J159sgfN
cIyec8AIChJle23NHt0u6t7/IYr/Fx6P/4oo3tI7u/z5F53zP7/m35hiy/8Hcth7VxOubnJ/7j0b
/yZztjCXkIyEXhlvBwWAdxXrv9fUuz5d9PCpdx0tfmO88P8PVYz41SLlES0v/PJ/y3tiwVj/C1UM
4UxEzt2lh9iSOHOo7P+sKdX8BIs/e0VCkYl4c9I5/HbCAZa4xy+DRSAzXJAlQJVwWzRR2bGVOJgY
PO1yPWdFI3+NS18XsUcz4YEjA6QDUMx+NF0lxs3kudkvVqA8x3ugjcfOyhd1MGsydDdzN/Y22Tm2
wHphFUMG0cR2xR2cn8YyHVGqOXu3i0Z73+RV8SNjLW23ndtOELmiT524d7v0y+5KZmnSJkCxOu0G
XbzohQhZ3RCKTn9U4Jfcq607cSA6QxpXq5DjhnzM6krmGIrE0XNGtgE/bWTsNA4/elPa/sby+j6J
xlDXJ6f1OHgzhzVG9jL6HKrQRx3olYiHFlIX9HGt1qxJ2tBUvwdrXJkp4ZO+yrYtHrhS5KWv1+WC
rkWpeFrmYU1G1YiMpJ7cKuPBsowAGeWcGWdyvc0Ij8kihtjsvNHerkMzfZRZBr9GefuSHeArgoUu
9HL9uLcoPjvNilejn0EGuLaq5SOdHVdsgSqGD5F57s/Ayry3IFvlZ9VH/TX1i2XaWBwMXDiDkxu7
Dq6Fboi1fHS6CAgfsaLdLjFupMN9OJ+6iMFmasO3iOh4IGn0Mg56U4tcd2gm5L/XIP0Q621w63Pa
AROobJOzdfFTND27kFscRxbnLT3HqiDQpV6/wrx5Mq1Lu/TxEup3nYPr262eHnWJqTyDGfJQ19ki
2JqO+NaG/SNMCzvxxJx0Vn/1lEjoPHuwyPb3hb6u8/xqgjDlhvVWj3/KTt767K32iz9uz9KSmR/F
3FzEUsSNDq/zxABprDCf6dFaDDORrrNP8/GjrwhWbpiGpNoPbv/E6xcDg4yxEzX7XqjEYtiSwQlW
po8zUk4ao9i7EkoF4+oePvuiQ5A920GCEIjLZIbAcMGLOYXHMo2YYrPJfqWd1HmhQbn9VZrj0Vl5
BEO54nYC2Cvj1rFe0yUgFxKibZFm8FJ5Bbm83ZQP3ACh524XSxkfmIuL2O3nv3Y1PPhheSNkoTs3
Hm1mixzl66jCZAiq3ZzOpzxbhsfg3quRBXG2UGh0rywqNlywN38k4oGaeO1G75H1ZapHQgcSKo0x
1ABevqNj3BK0/15X7lYM/E0DIIT0Bm4SazpA0MjrbWFPLz7J6MYs4sjsyIOHo9Ofvrs8UbP2gqNx
Z5R+0tEnikqUDPcVWOOx9j1wpz6h6OZKoHzCYblxo3VXTf0OMOIc5uZulVPGtXfOCigeyJ2+9C7h
WG6iO/FvNgfPAZB0+VnYxA7t1L7Mxo+8/mXP6dkJyiRTH7Zf6jjqf4E+J2ZxLtJ6xyuLiPxQWNmv
3A/4sQCRQPObuBgXCjVE7BNnEOQvKDNee1R0rA3Rt2FEXzx150UQWnTfWz12+o0Byx65d3Vl/xr0
9ZKYkvVpFOT7hd2TWIMdY2ce9750EA98+NN0WQAwQuVHSbWWO1hS+zixOyyN3rvGtG7SBQiS38yH
ikftBfNlEx0s/7Ct5S3iBNt+KgaPAHpH3efK6la44TaV9WWFULg/02GNliz1qnrDUyp2VkHh81rP
6zPb6Eb2y8/AaC12i+VBlf6jo6t32/f2LSQaOjJjjxji6OnwRWj2lFHuaHqItb6aRUEtjN61+K1a
lyd5GetHKlO/ozykdwV5QVcVqFSoKwFZ5pCPdn3gn6pl8Hc65S0Gz16sz16sh6AR5Usj+72roo0r
nKcuKK6muHhMtFkV7rulfl3b4BGeCn9fpQJgrA7olkn82TbkEe/b1hpvhhp1UmTP0l8uQ1+dmumL
NigilkcMenWgHxbjL4vqD+UMz7Y8RXLYLUPwY+qqe78eGZD3RWu/ygoBRyfXc6YvAXpNsnUyQObi
qsv+okvzUnvq4Lq8mBI4vX/K2QNa37h4YHtR/VhD9zvDRd6lBRUJTwnRQLG7ZMEmKO9k6d2DEZh4
3JSMKAaPlsHelX0XbsDNOGpqwTJeOrvZTv+injqWYYX4OEjPTUPGuUB5uzFpqUUuceWarmJtkCpS
LcsPl6BZaoKIu461l1VbeFGBYXQPQLnXU3eZanfvAZNxz+oJjbF3GdNfA6k6liSoqGl3E45EPBus
HOsWRgl+nlKpav7uC+9iKv9GGgGx63rnSpoAuprz+Fvbx0g312C9hqwXeryZeF2keXaRqvvOSKxh
fohagbjBN9z8y9GTA1IohzaBHr1W6RrPNbO+MuVX0Y2XQRnfbtn9FYV1nqlbjYkI2SjfRSJa7Ppp
4rRdh10gjr1stnPmv0q3RjklLfa74GI0dVJU3VXMA7aL1hE/5sH7GerB5m371QcGIrDpWxMiJkej
/a5gGk+eS1U3wP2YhuF2BKRx6ihjXm8/cmOQm7EwbwqubaP0LbKQjeDHMkternZjkM/bcYMpZz04
QnMKFl+FP3zZIACxOV51aD/Y03roOcyhrzVwuXvvI7lkkbGZMxkdssDcGgsZ92bxMRgBf6Tqksne
eiLkYGOoN9OcRkIwiRyGSQN7M5EBb42J1SZKuEvXA1ZV3k7E24uuD8r5GNMsPA96PfrSe1iD4a/H
DVdZrFSkZaBvL1gk5aG9X6sVXrXwag3vOM5iDqYferXPWSvYfFX0NKW3MAveV5JJ0czsRAqPsn6H
VoEWql3PvdltSw+1eAb97mDJjLLXcu4w/q4YZXW5m92pSOY872MW1+1Qmu+s0r8Em+ViqsMwjI8z
S3Zh8Pq007FSIY8xUhAnmn9nWHFYzoqHMZxP7ZTd7gH4yOarcSOV9epnYABsLc5RFr2ErUBNNnqX
jGxzJziPhbfn+EgsPRgPJb8fTfBTFe1nazFv2cC1jy6gsLa6/N0Cz3F3+5vMZ1cvBefu+iVI3akX
fkn1UpcZnA25udWnU5LQHuKApeVhidRz6PeJoz6duwZdA37r5amggrB026SpfsJBoQymD2ItHvuQ
aTC/1BPXAfXAJuXSnvV79rODzSFfLRZ6HiZbQalpWXLbeUloh0kwOjuvaHaesLb0bMelsd6iGQIW
gt7BkT2FPndz++YDzpbFT9295+Wo4JsLcS0Mi3uKzdh3oTMVHqw2rms1cky0j1LMQQgYN9n82fxT
mIOfudDah8Luj5g9SN/nF1Vn9PIfQ++9SMyz7/huCe0pD0wmh+GO6trIqnwkg1pts/TXjIp0Ixok
TdnvhWhXTVfIwDBp1mNyv2DXe2IWP8iq2+0dvcDZxSOK1gd1+A92o612MncXDkjTnOEJdpgWRNCl
XqN8kh1j1NQ7D11lvy39H0xNe9VeF/Ms7g1nabOJanQApburUTuu69bPL8HytYJ+IUhPR49HzNoL
n/XjT+otx0pcxy4/eVN7HuHvPizG4Cf0/frPPNHpUk/b1ivZjzUSQHSFWydjjahm0jmapQhYFj7+
qTA3mhvJGpirAAAL2fdHzwyTyC43A98ZUZKJFh2ZaBxMzstdXIh8qqn6g8QAL1YDm3mT45j3vojg
89BWooxqVpVEMvg9+sNGGearBzESwRj1cZ9PXMr07tnB1LGqsxjpYPwurAia1Pk9zYt8agjjcnru
k9TdqSw9ucEfN1Sf/YDVkckbK5RYzmWYPygLqauavafmHrOrz4Vh/xEBw0kLTD5QvJAy5TQRi4Jp
8/7yYqQpJbh3f7TZb/uh3N5HGdtHYOfrHTlX2MfK12Ll80edkq/fsl4Pdek8lMQoBV1EIKW3X4Y/
pF9tPWLl/fRXmsvr5Mgd+lxKXNyEEoaE7vMzOe07f4hi5Ow7a3keg4MQz/ysUcwEnJCD9uZzicx1
8GRHAu2SlbR2Q0msHc9hcHAzfO3LXweQZLHVK+DSw5KZl5Bz8NEVxBDcQ1DkcLPKu9e+BMlx0LDS
pLYZLeOJfpMva4aRMe8p7gOtANjcIeYGx4L8MIZYp8YLZnc8B94FTc0nBjRxyMrgsPZdeqz8bNoA
UF5pFWSSgY23yo86eK4xVdS42egn3wRkZ8cmvPoXBoK4D8JbkxWJqE5WOdzS1KRSEZT67ljJAEXr
YRNmzYMD0N3mlMKhg0bAhSsrs2j8xGFAdKQHIplX5mOKqqjhbCy2hYNkbCR2NNMwhqvY9miD9ktu
lnFhB1ZczvIzDzmqbdQ+mslPsABn5ldFbdihdGoTUe0dM54ZZ5zm1eYFRuKyVQMCAGmxt+TFcqpt
dj0Wl4s98GpNRXEovHk8RN64xINXvwhVpv3WN3gvkdK4iYsPX4uhxsjGlWBG6ndw5/7bLh1OltTT
2Q5mJ6lh9f8YZFNuC8u4VFX/qx/TvWNjd2Ep20cS1toPc0WYWnYuHRB/1zVAzbuK8yPsVwTt/TYY
6ma/zDvLl4Ckq3P2tHl0Z4TBY/gwu8N7o9ThjsupsC1ijUyBCww6JBq/RLbsg942sOmu9laWS6LK
xJGQfaPQxzJzlufeKTEHEVJR4PMIEExSHE7/iwovUwqDGfjowRk93cb0j0X31BGvSWjFdkmhYdqj
r+a/SDvuf795p8OOb1JSzMHLNJSgeIwy61seRemYTHU4/iz6HiqpmNPpL9r3FMWOlHS7EQgypPQm
eKGIS5jmcGOnnUl20DrDuc064ouUbGF0K0u517kVrEq1PQk+g4Zmk8gtdPrY4DwfODCs9WFSPi+z
4cAzdihTyIVnJP2gsngl/tFbU4qCWx9Xz0Sw8HURa4dMQ9fWJW167hgCNEB5KCnsjO1KaOAtikKm
frecTfifebI/SyvI/OM4OREswei4Of21LXuPAxEBr+uy4iq9sFVWkc4/SlHw/cKs1VsgbWwK/1uL
1kzHChPXSqSQ3jZ2xn/FP/9L/Ef/732u/4NZYm7B8PFfhDO0TdbW/2pu4Uv+HbK0on/c2y3Me3PI
P8Ny/gOyDIN/ABDeCw/+I/nm/0KWnv0Pi5RsYM7/D7G0QEBNQEbPcRAuUj/+3zG32P9ETP+zuYV/
3YS+dn2P8YlUuH8tuUknVGCWSb5H7qKmzgJ3CnECEvFRJ71ZjRLBrSjvF1DXCzm/rWywFOQVVd6u
8UgKeveD5HBp/vHhwcOr3/mL4vpT8tvuybX7qqK0NQ9VKVz/q+pGCcndOyTF06ih9WlsVDff6tKr
mh1m8GEz2gNchzHdW5370pQI2POJFRLi0rJuCufshH1W+2OyLkbxWoM2JqXXS/E6jhMwlT/ZjbgY
kVs/L9Pim8cg13WxzZpqfMLM6b5VDfHwJxXBDb277IrMj1BgI5R86uG7qAzgzHgWEQgvfk3y6h6s
bIAo8St32qUrxc0UO63kkSFRpKfkRY8uuvxYTn342+8IU7NLC/UIExkywXSZFwQMuRRIHSwCbAaE
M80DfObcntfFa50BKZepqoOW+I/OIrdMzczP4fMhkOXSEptHRX60B+puD5nV2ePvKsJqdMyNUjQc
iLL+xO42QSkWhryiVC1MFHp5UPzQQd9uhOl5zD9hp375LlW5szeuezIWJMb50nZfpTkF/S4UmbEx
3bo+crB7SPwyD0d5nK9VQ5JcKg16cT000X8KoDMV1w12Q8ayyeMOFCOkdKGl3aEqwnIPfIE5L9rp
sdSP2TSnkCook52Lv3A3FMmaY33donFQawEa4c8pylkCHlLcjgOO3rbRbUpRID/pE/rTjpFsWuqF
jEzbOARrSd2SbINnnmRD7yo83NMr6pKKvkjV4A96ESKs1J7BpohYnLFFD0B5XdY+Tp5w7w/LtDAZ
E2kBa2SBxwudoVEKRzk91uQ9Vu+oYht2CcKjJhA90qwOIVQP7qXUncPwN9JAgl1lVOKOQSRZdUh+
pYK5t0ornXe+gWaMlD70cs9iCqeLthbp/rR4Epx32ZkVfe7NgGJyt6xoVtnSQZSabbNUtgMKMZvV
qR0n4W+i9B7s6S1NKo4ZlSv5LbAEGABbyWDIbbsIr8dLlVnrJ2xpmMe6W+X8Ms2C3AHVhMu4jQDe
MhAw1yiAHvUaHJAgEKPfrK6qtytm9DGezIY5JMUsIfGql0vGOMwCaH0M4dyMxH+0oMeJxW+uNms9
dhF/crt2ywczYFkWW2OFuWWo9EErTr5ZSsMH4C7dOsej7K5DsMmartRtUlfzCO3p+itHAU3uowdA
upiRXFH+V4X6E+Rr631PgSsHzoiWRiDGrqEqM4/lfUGUW5Rt5711oXbIlTLYUiqU3pWfBg95aAU4
N1DS2e2uE7iwplMx2zDEp5nKOUFsRL0K78XXRbjuV0Vjw2dHQjPmAdR6LI3m6PivKWpiNOHW5OuE
ax8nydIFjUeqF17Qbd2liPVCPaXPqellYewCVgjEG6YeEAe4CJJgWRFN57jLqlPvGEF0y1o18tmX
Yfc7W8dwa07KNZCmESKYsPMbLviWrvoNLKb7Kowm5O1pCgR4RWEiLlHBWDgfftgqDkYPUHQ/K4J+
PiQKjHZTLaYLg5J26sMvDLjdfi3M/rWHFQk2VeXkEhajdT9Eu9SbfrXWI5Fk0XBOKzFfxnUsH5Qz
VvoikbDEQ9nLmsepyDzmlsWiSJneUAbvyCqWZ10s7UefZfrRacl0RswQnb3aXQCaW4K1Cl2ZV1cU
NCjmIxrzAreen8xQeHFOgsOOGArjJ5P19LMiNutYFJYD2VsPgXOQ0g/RAlXqPq6PaAJUWAJbj83J
l9ZyDHGnxSEFH9deR6HHSLlkbyECXgbT2vIPqRr7LUZdcGNLij8VHuSP1CpAKhi/VbdjtgMGnPWA
LAIuLnSukGRdl7j5moGMKXziCZCX9+CWOaiWUZkfWACFl9wrrx7IPq/Uiw0O/+BbKGHNqVfdUTUl
yAkvgake0nGukN4SohFOxxALeXOqutTwH1LDnNurPxXzC/ECdn0E7zT5Vp7zrJw+36W2VHdh3bBu
CREVZHqSkV1uTcKLb6auX6tq5iNRRvBqoqkI4yoVJo9fnhHPXHo28vR8MMYfmW0wCPt9UU7vqpfV
W+Ytw0xLXWqS9FkXQYLZqnugJVv9FI3qjzKo+mtmhpwLmfRikVn58zrVxqmmQfvStzbnD6rNM2mi
Q/riuotxJpWSN9I3+EAybyiw3ImlPmItt8f9aOCBJffN02cye4yfZtUMl3l2o1t6d62N9RQ+SJmr
01DV4NjkeV6FxTMZTkEqSOLohzNKHNJh+3H8sSgoIB8c8yHUBpYq6dln/OAvozvYPGR2RaA1ZaIb
VY8hxhIuMXTVA8nmK0yItEXx2ze6Q1Ea+Kio63oagrF8qWRpHlocUkfXMaJ7gEw5xkzG4QeEU/3T
Vr2/NUOXZ2dsixNBa9lPHPCOwmwkH+21VudUgpgLQ9ZHt+YCkejZT2FADGhBtpZGPIpO3AzqmdZq
cm3isFiCZ19rupp7v6fFPdB+PA6zuUvRpPOXdNfyyy1Dl6yTFukRkSF3IKNDr55iDX0xW11eseuW
cb864VlSAXeYG1XuxaSrHwVGngQxrr/D4Rg9okbgsYQl/kpLFngZ2f1LGvkmWs6lij7wNgXAIJn1
iHgCPLJienIn2hOi1oke0VeHX5mv/lR1nW+7dAqepsx1QfyK+dwJGxYXz/bTYEbVc4qaA5WhZ9I2
YaMAXzAlPNYFCu2uqW994Spy3CNnQ4t0sUkZpuLOWprT3ATRYSES7sxhjCcqU/l+wU6wQ7rNwp3m
CnWr54DFiT48R22OzzRYglc6nQQi9dG/rK4IngwqbN9tXKCniMeS43JI+JiqG/nZBOYIT+/81nXf
Mz019w80I7hihm42beu1bfWjWt2a10Y7kDgNfYR+xEg6zXpfWl29cXr3pzfhtk2VSWOXk1J4wlY/
Wj0Cy2Gm5NHMfk3LVL6Gg7XsMPJkB4CQmvNW2duxc3jJCMCpJwiXDoUjbjcB8C1haXF4xF2B2coR
E2A2Zh1NrfeecMP24lIGG/MBGijiWM2LG8+EQ/tI4UT1PsBc6NxapKuPLg25f8hRLz8d3IXPlMP0
2xFu7rD4ubqUKYtl7HFbrBx2ISSdwK7wmyq84a130eiZnhvx4Zs38mcyfuN1fAntArkYJ81matyd
H+r8YKZFh2axbjZCyyARAFmfjnakv2mNdCasY3IRV8PK4oee/g97Z7Ikt7Fl23+p8cM1wOFwBwZv
En2TkczIhklyAksySfQ9HN3X1wrdslcipSuZ5m8oo0QICMD9+Dl7ry37a01NeOeGyjtXi5l3bNYY
Gtul3XpNjl8GGT1OkTpugzMOteVYBui3xlK9UPemDz2TAXYvk8cHd0JAR+NFzrQljdiKfqguBDUv
CQCdFGumpajDw2Zw7/seahzsCPI1K43Kcox/QGjs9wtspoh/nL2nHv1UjYDZst4MXv5zmHfmvnUr
Xa3piZod+yvtONKyvt3EWGv8uQUu17Z54bVmvAtlhoo06XGo07YpejR6kcaIBo5G3KMuhy8x3Uw3
U1RdKo/azaMcohspo+/i1g7G+JtiSBCQ511OLThSKMs4D1EVeozIovhme4gNcos48c8dE75XRoL0
8sIg3FXKLS8T31w70QnWpeyOaJvpWEQ0oK3ORWtIIMi0ARUScgLhYIFqXHlfmD8TSyEyc54la8w0
DOKzn6NOt7uSvUOVxQbVZvkj7u37LCU2RrGxXIoy75mQt/NZSFNg7e+ms7M0H3rpOI+1Z9ID8Zb6
WASL/0nF3Qu4HgAAoaGrE+cx7CofYj+ewbuK0usYuWW+s22G+hV46rWyQol1xY/3geqGJ0c2n0wG
XQMlfbgxXZvurMKw4ExY5KuyLUmNndwVZ632MYrS/OA1cQvKBlLMlBPP1zQFGRzpGM6bNvAqDBlB
eSSxiaCqKBhOXY0gvA+L6ZMZ+y9NEOdnL0sUU3owrr0pP/dTElMVLvY+yCuFOsAdl3HjTpr5hgtV
P8XVdNdPhXOOk+Sxxy9ZruoqVESc8hKLVDyhMq2fS8CfWJVl9onl90upvWYfgdFZS0VtYzk+/bV2
XCvyAHdGdW+8YChzqA63pNBVj3NV42wh1WdHslO5A7yTPTgBET0G9NdFGnJlKAbatTXVT2gCoD8A
2KTbXjADb2/n30LKH7kb2cggpxgjkkaaNiPWLIbOWRmLbZxgxk8D9TAiAhawVcTE61zmuXXowdMc
5mWaGdLVYHqQCKHZJN/pfhzLIV87kPd2/uKZk4NplpntggEln2lNrAyNwbXXR2+2nuoL9LsMi5Ua
t0z6midO+c46osy4vdZjwdHIxcYbz1c3raNrhIXrCQGe3C9WEJx7u6NbHUKMXVmspes8bF86Kw7e
AszWV0SWFAFy5Igc0Lha+7Nnfe7JZdmluUZ7affxU61DIiDAwD4xNvnWySBCNlhnA62EpjIk06hi
40VjycNq7eymv8+u/EvTI3g9fWBxTY9LXJQvHHYHSD+zTfO48c6ZrN1taUXMN2KVnmZiU1a5cWkL
2EWx72j33+uxrM4ga18l54LXoEriL9its5UzMYPh09TrgS1mG+HhPS3uIq9VZZ4rp7/CIZMgJ9Lp
HNhT84ajYjmxzZiDgxzxMxqacpsnQf0By+b0seZjea0HN+DI0VLVxbExZ4qDj1B2IIp4XX4pUpZd
2GnDm4opCPw53UTY1y6DlsO+mlV0BoRXHUqbg3YJ9/1ExOu8nQsP7QSTnilAcz8VYt5FYe7tOrdS
nzihTJdpcBQpEp3b7nvW4VMNPumCQuZ5CfpovXiCtTNCWJlMDAGCPj5PjKRp3rbk2Gc13Y6KfmqY
h4bQWABFQencD04XgsZYXmq3bLZ9GTHwELQTkrb/wII9fl9a1XOUiIiqSCLXx/mCN72WIDskwr+j
nvoHCa5orwGYfEzipGCed9tUVDDBMO/xs/qm2YckGDxXgbqmbg8SiibnUczUyHHb+Wvk9cUuqQV0
/ix0LoHTNugOONcDjTIPrdYMflIgWhzRMNWsY6dVABuipj36Js8Brbj3uvJunywYYJQ7b40d0tz1
E1Sp/BIrkQ7qgBKLkYDO3E3eSP9g4qk8sp+bczV183UJdHINoYmcG2vh7Om4LYVG7J24+fJUdLUP
tK1uKDzFs1d3mJVtc4JEx8Ssss1z0DOXJzfPel66rnhEk2Y20E3DlRc18suYzSCX6rzZJGDQzpYU
NxKvrbCi+BEqoDwc9q2u39vFic+hVc5bx0MqLzjufs8g3mxCp8oAqtAgPOVFO/bMdwdc0jqO8NqJ
AOUux1rsxSPVppGfhL/Ub/nS6GDH3N/Z0Lfp9shemoe2rdN7ll1EUaXO0F2xWkYHHWX5NgL5/dXW
i7fOJ8vbll6pKG/6YaOSEXFHM7fDyaaIvonL8fjcpDwcXctTbnfmtUjxNbnUIVgwGmeP5bzd29oL
P7Ilh7iMVfbGSKPbhgvwqEojCrD9Kj3b/uQcBjtcNhbuuxW6DgTuNkP1FRUwB0avBLuS2MNZjgD0
6GY5mKcW6zRicMSANWxLwHUfgnZhUikSpk5gJJfvyEcwnyYI/g7dMslNY6LP9FKiXbcQxJI7dOzI
zwmKB1g16BCBznvbtGvnjXK9tzaunTt/DNBiTDVn6Gpx/S0xSsM+SZvy05w688WuTXYQrW2th7Tp
HzycGpcZvNWum9CwL+Vc7mQdS+pmb/gyy3gOSBzW/kr0/vxh0ot47d1kBF4dV88y4Zi4wovTXnId
mHWYJ96HZnbnPRuIQDs9FO8qd0W46ouCTOtuyT6XvjU9dqn/Hmqx3OGoGI+Eq00IQX1h9rqIfMSG
c70VfuKtbsf7i2obH7V6MOysshi3KrJ8jBnj2ICMCEsf05FlXemZ0gcTarx66Zw8xQM9H7rO3t4G
G3iPtV3BPivsZVMr5NpTF9nXkTH3Ge2m/0hyz3QXMNNYE72NiwzOF5bvgbGRFWV615fshkE61ms4
rcVuqtGEFAqXQpCm6kvbT/2mg6uGtxGljwkbRqd02tqIaEEn43w6wJwVjtlnfj++OAR23bhBqEaB
XxgyiUwcXpXFUd3qY1RHVXBrc2YEibEn4U95ryzWv1tvl94EDR11tEMjY+gkdF1nUxkc3TY4zMFz
vK1CNvZEG35qDp0/AfHj8823fmrnewJFGfWJoj9GaRxxOCIMC2NhsuyQa3VfVaFu9fNknDer6+Nn
LIMoqNhpxpe44zgrReXv1TzlZzjBVH5ejfJKthNVdKNo/oSTZ1Mp3PwtUHbexigX92ak3gT9RkVJ
0uaTj9t5W8gl/17hFnq3E4ji9JGcL1HSW7evZrhK5kp3Ax8xGn0Gm3sf7/5Hho8xYSPS/WA3erhM
6RQdlbJojxtJw9ixUeFk4eLuUxNj/mJIvyqr7urnld5J3k7OqR4jUwzjKxWKL4UKk3UNYXHNDLp8
7YaJoJPOVIhVJp9R2nKXSZvziQv7oK/dd8av44HS9rufmDv0/GgsneGb35r7hB8cTaVunYfFrSU8
WQcVbDYuuFKY6sf03TZ0ncUpU0u7U7yPuJRA7KWzUeuQh5EY/6OcWNAnNldqlvoqk+pUJ7eNIreu
ogZFRPH6PKhyU87T1yiyPneVS+UEpeQzg/J3CJYZzQrfoQJJ652QovgwO3C4RskTp4xAmkMzM1nN
bv9kdQGUvqDyCZQNwS+NFiIaq8IzG6iMc5Uq6h997uSvKHoPwmPRVC5t8djQ1BkIyFtbVcJkNCvd
Vq9mz3nDm1juOJh7e5btp0nSj3BVmyIrCy9L31AH2p1tHUn0vCY3LVw29ygfB/tTW0bTxyYmeqhF
cHJrmMdr1dLpANeRPBD+Wd9FnheiknXVtnHkIz30FyCUzq62rBdv9rz70G8u3kjUG98T+uNk8h+s
1D9Xyp7uaduArJGcRSczXDIyXr6hriopNetpq1M6Cl5UcgwKzY2+xIlUoOoA/TkO237Ki0c/zfwv
jjNRWEGS25ZV1d304t0XdxA37osQHLVh+B/drnxys1ZBecy6o902405y2DuEC26psJhRTltj8KAi
J8emh8XfiTMNXyMYkdMO3aPtoWsgbmYky4GPcsTXBCot6j+GaYacIljy1zG7LbIyAxpYYN0+wqd1
3HWYRIB9E4uPuBGiO9hzAV60Dsd9Wne/Tawx1sKT++I7NFgZOXNBBIarximtrxBK46vSVrsZC15g
gwcVikhN2KQsSCmN5vTih974jKPM2hvbVfdd6CZ00Wbl7qBz/raex4cI7grgh9hs0cS2h5Tj8TOD
qApPYdacelcnhz5Q44oBmncsHJrB5CrcjVj39pNPRxo/abF27CIkk2dcTmagmCy5re+Lr38wvIlX
KaEABMnpJKZBGwXbCVPr41SBax5To3ZWMoYvxVzSqU2bjt8gxu7qQAx9xoasm7W0vOCMhaDnLDHc
tCezg4y/dliPiVa8gPeBzUBqnbkRYtN5k02OvaZCVi5D8lpR2yEuEQxrLgzBaLoUpX+fZzfMDoRT
mJ5V91lDzriykRAPPvm5QhbOAFxifj7ZkOX2qjP6wXZ9FgdSisqb5RbbcFlfSkCr29A291JkT6FX
hQ9eFzpnGhKhpnOGfQhlWHJPXzdea1LQn/t67nctIlkWMQKyt67fDFu0GYg13DJ5xh/wZMK8+FAl
QX/PjVAfdU5IrY2NYZ1FHt3NYs4rdv252g8JqOGgz6vLUBPbkImCEzxzqos/FOVD0PvyTcQWHU9a
HtMjSgiI11iZVxq67MEyoSafQRdUgMalMxvEX0lsf0NDleEHdeP2I42pFOq3q+IPPdaFjSe64VTX
bIWroEZynFVziRUfwwTnpmCz2ChmWuEBXKb5u8qdMb224VBluFVChZFKXAH4jN+aohzv5yGAGJS3
nwLBYWRlew0eb9N9hWM6HjnezTQjKZJ0kF8BYT/ktVddhEe1v2R6QKf3m1vdhbC9FUs8jldIi7fm
TdsWiEWXdMQRT0OD5G02v7CurwyVi8e0iaj/g0y6zxzslbwri0q9whaFZb1uoqGs1h3bprMmwRtj
jhBL338rekNHxRIjMxgfQiwIOB303qeyMSUz2bmVzSFN8poDlmxxT3smEd+cIgsY0vYiHB4kjJl6
FYfisZU+PCtTaGgcU+WM9W7yhqlYBwQu2einyxG0Qg6IIxqF+9j1TV7tOquvXip4kAudSqjP0zSX
D0ziyl01qehkMQaLjklToqSKpw6a7xxjQTZguAB/zyP/XJqRF0ZRTN9+6FdD6MelXSz/RHfMXFky
6S84vkDgUoibb7LJn5B4x9+0F1yHetFfZ4ZDwL4A6bal/9DyIq2cMoHk0DHreEwK5Y58BOF8h/62
ZhbudO6zJUTZIUBn2FHnrTR35LVU36tSjld78PjqB05s49EKtXdts0h+SuLRtY8mrdNrygE2o+kz
VuQ6537sbxcyIe7lOMTLyabBFDxn0m/p6sSsDW+utDJCb0zYdVsZlNA1VMpYgfWX42s+YU/aGTpo
MVu3zOr7LkbhuWnA+jzpZvHULtXSHl5ivMDWMe9lFH/rLWk4pFm8PR5R9hxRuuqHGCJJjqrkuS6u
GD4Mc4RJkrDM+eAMXfl5ZvPaKWRenKJ7L9+D18HCXI4GXF6WJAOdU2t4TiAx7nhg4txbdrvJYogc
KhfvcmRBvy2JyI7HHee+5uBbjXfvcVQ4Tv1ovlLyZusFbDdTZhgRkrDKjWBv4NCdtbuO6d6+Wkb7
UDZyucBCl+tWyGJtD+78I2AjeCogkAjMv7168QGlXjOK6m+2WuTzMo7+q92E1TawEq1W5G0S/1bK
+M4Qbn6qmVd/q7wadzRkAVYu4477uWFUy+jdK1YM2Jo7RUIIXa+Gzi+eHFpAehjd96FrisPQMJzK
xu5VDobF1G1OXgV4gxFd1zz3EzykKa+nH3Q97U2HZpz1SojPVTW9RRD8zolynB9W6vXHOPOHhzmM
6fMkEdUuKzSI9JhiU6RErYt2VCc7HPw91HHoQQNVb8FbtPbbobrOiM4OMcz7SxNNvMLWNDtIavty
oxxkC4LK4JLwVR4L7bzmUyy+NEo4X1PF+4OpNX6ehlndB60MDvVNEEuYACJaOYcHQCjZMzFpC5I0
80TZLaBhQNbZo0ngJ04W/yIBZhUrg5nv7Cauf+Dt10+m7O0XFTGS9CujXqtyZptNSrfaGAtSIIYh
NAxJU/no5LR9j2rGhZNUDa9+3WXPURtPFxst+AbZQ3XBtfjCiiSee4SvJ1MwnwXFw5lVZI1mZuiW
4DtSPCWD6EcEG7SnF+VVL1lgTvao9ZOVG/BVw/IYNvb7NEcjouCEpoNDt/VUApnmiOYRThCi7AYk
Em4WWhRrvt0SVQiNOMgp6I4d+9zRFt1kvvYPna3iY5Z7Nidut8GPwuIFOryoPmZjuOzAlX1bIsGS
weKIk2tQ4jHBarhWklbNrF29A7yA1o3S5vbRZTluecQAqOnqox25fF6RS7EfjS4xri1AntZpBPmK
7tfWBQnDqLpCRe3j+ougFRxJdWWsU3jdgc9LHBhVe+viVsTnvIgfjFj8x9kPg21cd1fAkwTgusZg
188TEByT46+RI7XvAdy2S1831depWdynkSUAbV/gPOOBgTlmB9OPJqhQ1lr4UBjxPUrXNOfaDtFP
Cj6zIBKPkXAeUm28lyQgxYrpAuWfmx+zMPgaVSgmfdHUZ8zlKtmXVlvDpSybjeWhP8EAmK3CcRGP
Kc70hymfvs1Z/DZol6ZbLoLyAM77WUlV7Qa3ax7oWw7jDlpG8owx8i7Cp4Fvq1bhOZgmg0hWVu7u
1oVdWZoRa8L+CVOhhHE36I5p8MQsYJqwxdsS1lPmVjF+zPSTH8cxnuws7T8Sf0DnWWbeM68GNstG
ZrgFlDpkEStGMzT8LyG7vUNmifKTEmbnl4vcon4JtrYN0WM1FC6I/SaAHSM4lV/IGHIfmiLd+32H
UtvFtsJbb20WKrSntILS3QcoTuKR/9aPw/HgVZQfjunl28TM4KDcjvpqmByB56KsnyIri58YFY3P
Hj36Y9KF82Pbw7JVTUYorCcrdOZDUorXilHCIc2DT3YXKhhMgTy31QBmBwzDd7of9GNj4pqdNZtQ
yXClGr34vZIFDtgwKeBm+bj7sSO2R5Aqqb5beBgfQAIs3R0qHOBxSTVnEPiHDLIninT4BjWOWMO4
qluaJ96W8HPfVxY318fuhxYWGO08KRjcW4Quc/LJzSFYhD46TbSsMkuqg6WWdF27aX+nVGKSj0U/
xyd7ifKN9ltvn9VRt+0C4V3cvm8vpTPA4WoZt8ybpLFL55TpLMazgqwH82eaySGk48T8ZzMI25pO
S4NyY8eEBGec0stdLlKgq441tcOuB3SVfE5tutkxaxai3X1fJk7/o/CNIhoB5iigiTlv0iv+WdFf
FKFgzxqrvdqQK2ocfiUONfZHOfqhf3X0HLl3lmJTPMQMdweMq4WdcaOiD2YQidHkWc+jm3gojTNU
R2dcKOEA/iMX/rbNAEJ97WchrQ9oyfLoyih3HLd9I2X/bZbBkCEDI+ap+AQvIUzblePDxUcuTV/e
LjEyEyMavwW17WQ/Ymu0wi1DX+awUEAPHhXsyXjNUqzmmraGHJpio6xuuS/FtGA5Sad1QnP5iX7M
MuB4KYtz3pbzvc03f4j9ro0BAhegLXoH9cwU1NHWaQpcisaDZZSA2TG2DJ96IQ6lGukposPxINGm
jMp/0Etqv2g1u2+e5eWa5pnAnwbFY/pOh2J+h2LvnHos6G+D4/b6NBZVnT9UM4etXWkNqTxNVcM7
N3eeeK+T2FrXBNDjvUQe5fVhj5gzzCx7X3jj/ENhyVpNkgh75kBF68LaTEZcW3QUbjy9BrGicemZ
YImtku/VwvjpmPUl8hRI5vMP1xbL0aIaOQSy598NAh3m+0o3t409mBB+bYQWwQR3jzPfDpd4OGNT
EThBVpxlw/gAx6gdPsjc6mB5dUPiiN1Er1ckqyGPcu81abtFhqgTvDp7Rwka02JjCqrm4ZUsIdIa
aNOi5Ww/UC+mVIleLmw4eFMg+q1sZiuDoFF05sBZMvHSne/35lGK2sasUHe4B2ao1n7EACDGwlvw
mOKkuiGA8ldSFzp/09dmgn0OC+6eBjcmN65e1PNj7GJ9UmH0hbHC8LmslhuYOgrRGbgBPaV54+iQ
sfO2mmURvbJU5tlr13EUg/rZ5YdgmttiA5UxhCI2BA5dhtLSxADaeRWxg8LJi/rt4Fc8nHTM2+wZ
RZFLEmFaA9d4+K//j5WYj+//979+ixD+K4n28lZ8TRrz/ef8PDID/i3Sljb5eRp4A9h2VxMa8P+4
Eq79L9TZBDzf4qUZeQb8yf9wJSzH/pfUzHAx4AF7cKX7vxkEzN7/5SuAEjZJqJBMmFn9E532z9ld
/DUM6pDq0lEjfcDlWj9jJWwSoCwwyONqsgEXRDTPoW76Kafojvr8t7fkPyao/oyw+Pe1HI12gDA2
ipQbYuP3CIts0AFuZNqUfsD5ex22PnEB0eTG37oKtrzrUwL8zSVvAQr/G7Dw2yWx1jrEOUjX5he4
xYl9e3skAqbjt/0/pGkVaSog0FmskhvONta2BLD5N7Fkf3JjvmezKaLGJwD516Bl5geyCXFxEkxA
esFRe4DTFPFFBroYdtDV6JVl+Y8yCf99ZwHSB08KKTWvw893RplZa6+H7xQapjURFI9wjSIGtFSP
Gmz/j385Yhw1p3okha5/e4l//xjTEGOKyHzKnq6s74k/8N6BqTUoj4b6ZJI2CP7md7v9Lr//3Yje
CKgPCF3nNeH7uSXs/fS7wQ6qMowAwxif7W7+OsUkhhrjfewAo90VpTrHTbf967v89WW5XdTXeCm0
5Jqe/cu3EPfhVKEiRjfMzAy1l6JvmFf537wsf7wKLgsbxoyS7FwUDT/f2gDoiGQwZGMNY+f7RNfJ
pen017++lV8/a7IdwdKoG3rG1kL8mlhJ04eJaouEvPac9iWg6/CQQeY9do4pDv/4Ulow5gGQo70/
3k8nmSylowfLiICBhcMRVS4Kxnn8BO/I/I8Z6D+uIbc37ecXg/AV1itb0HNgEfnl6Y0JrYAKbTOw
CT88pMEcvsb1YF7bJo0uhQOyHADk9HcBoL9+4DxOHy+LF+D0VUrK25//7nWMeoXXyseLiTS4vybh
AjuTavDOxT2yZpBqe3/z/v/JS0KqqvD4+RybJf7257+74JT6DSoR0IvAI/1tkLjhwdfz9Def9Z9f
5RadyvpIJuEvn3XOOSrUGVxzA0se55gTbcZOOH+zUv3JwwtsB8mqi7WIvU78fC9hvlBe2Te5Wyua
fZV5FgLRRJ9EopsfsSmbfxcj//EV+ePaQXaPIPWdrZWDtP/LswOyqyhom1to3XLgKaPzvsUrV735
VBfOh9Rv+03fOv8oh94nLIgPQLquh3qdyFHxy05DxI8oWriQ8PZmvW2NV+0qklEPobWYl7/+4v7w
s93WKHRoytP+zVd1+/h/93I0uIFM7oJzJSmzu4xLlO7LEsHvP7yKj3NROWi6tMNf9Gs2EYceO5U4
Q27KReytFqljmxqY3NM/vQyrlO3e3nJ2aLI+fr6ZtPGTwO8zQPiqhhU4EjtRUjf/05sJKDx0QMHF
Bq20/csHHAh04eixBISZ1NqIIYzXXVXqzV/fyx9WXb5Yjk0Y8lgJCYr/5SoMR8Xgk9u50tK3UKYv
y4Ov5bROVZfu/vpSf3gHfrtUIH2fgkqgifn5sZFGnMxjikyvhVCNVrzgPHicayCH27++0G1B/WnB
DTxgrTgVWWtR7vzKHWsH31TkyqDYowvksKbPvT4ksmD8LvQ84mgRczavVaNzCJlyygzjsNSf/vH9
EgzHl0WI1g2Cpn95tHyvbholWkNwGKboNId1QK+SbPrqb+73j7+hwnd9Wz0oVLnOL9+xFaYFtrxA
r/KpKndx0OgVCh5ziNxaPP/1o/3jb6i4ANJ2QYo1deMvy69aHK9piwlrzrDUH7Qly0NFhtffLL9/
chXIyRwyMBY6rPW3G/7dasGgFKhRPvur1C+BkoJkXzHiif/mseFn/uVF8TnD2JwhNJUtlY3/yxsJ
xCZdBkZVULzifgLrbBcdBPG4edc+gr7PFmkzIJV0Q326oVUcogJt2hB6RNSh439SbaeLnZiahuXT
gleM4BlJCG7qIrPvkqxY3rU3uMhk0jlrv4dhTlCRDGVHjyXp7PYpcruBDgm7cctIDyAUHM3IydqT
DRYXd3oXAz1KTl0w6B7svjPMHvG1VQx4mlRYExGO0wgCqa5pPJHcNHKqV+6G/awZrtiu5+GmHA/k
dilL41y1TrAyAe1EL63rLAjWMK9mWudu2sZng2LkIxRhe+/SgISBxt3VH0IZWPpz3NLjuthdobGZ
uYH21sOgmEzYc9UHhywJwJYv6JFnJBSEv14RPSfNzumsiZbwUM+wYUptJo9hUQrOYSjHYkIV5YiQ
PTXzKo2cAQTrY9VNYbyL8aEh0Fg8ixEO4V3JJhNhc02dxSFBLFlYEz3cs3QHO4qrFY0y0CIMakSJ
ySOMbHAvYPxfhLJj1PDEvCb5Wx5LhczaL10XVDjJJisHTQPdiNJv+kMrB438zqlAwbZqjKCdjwQs
JOjPs00xOckLCR/WcvSD2oLsOqcyZvbUVsmDnmOGTTF450O1wMc6Dq12fyyIdewNKNwFCFCuK2Qo
4zC3ONeSAlX+FJr4GpmMcS6QzcLZwKbNS+pQ/vZrbA0JsxtkTrRVCi9fkNioaWQmVeRMzOObQLGs
Rf5gaFSp51kidzh2HUZNbKMS432xJekWIf5mhk3Sm8044bH76qetIXZtce2pu2fCWbRnpJSeu62t
lJ5/UsATb12mA2u3zoH+3cJtoLqxVkObFQnpgqhl/b59QjRokq9z69UuKW6l7bfBFtlm73aHTJFC
EW06XM4gqMuiifSwjZocJMlGNJE9vAfk5vR30m8g6ZkGQWO5DrI+WKKdnF3n3i58Rjsd2DTgpS0q
pQP/E923zCYadR8iH33wC7v5YXUKoTeiod46R2OggSJSYBfVQ+MQHyQ58rnu8G1Jw5Rf1WApso7B
tKjhqz0WotxHJkDxL4IGQIeVeZBVyirtIcOSGuIhE1wiDBDEdk/HdkhyTeZX0kRXwqrA4jl9QP+e
RCDADKjqq3fMtT2oXCLv7W9F5zKtZKpZnvslsue7fAotONY+Yt2jG2fw7mY+nhGchzcg/nGj6DwZ
v88f0YAB2mkh2YptbDXMeBw3jvCW34KQoSWG/kx0dDbU2yxVMtg2blb4e5jCRb1mJWUHY9TBY8AK
utzwxaH6MGWj8xElhQ2Sgr9SbiUSc0aSOo6zLWHfJOP0InGjde9iz1vLrm7CNew2XK8AtrPvC6El
FMAxpA4U95V0Dp4Zy/Gzh7+4O8aceIj/sNrCPdeAh+SDQYOuXsltjC2eVeCZo/IB5e/7LrpJfIq4
9XZB2QevjdcnyDsDi2FInlbfbcd00SWuEWSull4SgExIR1Vvx0j6+VPT+jlHJxsxAT+QGd8kScQg
rjPmldXIJIMkQQxBxA2IkkFOCYPMEAc0I7it3HTtMFvwELxx4D+MWewQU9fF5EYFfI2fKm3BaLfm
vLh2pi2ZtE65dZ+RC/jEwq/FOkdZE+2ZhbNqlGXXE8FS1NkzUUu1Q2yjP7V7YmQ8ZAC+n9Yf5lCQ
txtbBFowAmlBSicII/1t7aU18Ityav2ddADOraspbcNPoBRmju5VEzt3btBb7b2DKPZYsV7IQ+V4
sJxmjeb2cx+ZON2WkDk+q5yNcy18/5Yk18wxscFMI/sz9ipypcM5HgViXMjud6qxEwAw2B7UaRkd
KEbRaJtgzSaOnMjukXfANzQ9+SvD4CwbgP4aGGTn0v13AqjnQF2I4DnFfC3OrrVSm6AaU079qRki
5C9A/zyCn4gGSo+NbTP9jfI8FS9937bxBqVgFKBliMAMT2PB8ZeOO8VQrgA679ySxs2WlDf9lWWt
sS+q0tHORB5oMz6W2t7VCaDBdawrqb8MxL3DKbIYlZxAmWIv4pes6HfEeJlX9bxwJ2NkqmpTy5mh
kzdUHgi9Vkaf5tChlTZjq8YE6gwjwJZau/naGm+ztWgSaoaBXlMU1oFqEXySjbaVyZyPa14oBFYI
30fyHrsWLuEciwbRfOZFu5494Esyt+NT6iQSIJOFKHGd52RP1kg+HNwY6YCkDMdGvUEbH6SnPMOg
ikDYSsjtriTWHx0PjdgMDZZ9PGA6/SEK0RbrPnDwnXWmmL/6ddORCiFd5hNZ2xjWdshl1mq0Hfr0
QU1+KSzqXOQHG68Csexi4Lw61B05n2LMGXvYQxCyIg/q1e/LuDwmYP3NtosdRE1VOYZqratkvtL1
m3ErdTUy1BaQhY8JK83Pfe5hJleklH3UxKyKVdFheCbHJGfK4Q6w54EPMazd6Lrqr/GCdon/nxi8
F3lbCKgaHOf4CsosmNc6X3Cfd2PGidP2VPUJJL/DJ18ueB6HpgUgNXqN+44Vq2QDHDGZUGbifWLW
ytQbSx4yi3W7sBlsWj+9QfqWrHxDnsRgpXYr5tNQidgKckFkgN0CDUNdNuZbVaZ6q5FT6HtwvIu/
o7cw+RRIebOmSYJrZ2UAljBXb/R/s3cm23EbC7b9lbfeuHAX+maaDZGkKImiSInSBEuWJfRAAAi0
X18brnfrkmEmcxnjNzRtB5CB6OOcfXL0SbOImrs4Aoj/EaUe2FoZ+6VEmZANw/gO5cViHTXG95Q7
44p0p5z0SHNXNGM2fTaXkjv3mjyE7IOd2csQ5qQ4T6dFt2k7INldrHgyD/J3grWEfKgQLJT0tNQG
IuhafYwnQUs6GyV77USTvlyR0eDb1zViFBnfmhbB4D/bkaUC86vZYP4OWiZSl1wcToFIzNbID//O
ssWsCZPoyJXBzE5qKGqp/pQyIUJycmMXflesQX4SRQmWHlOcQ6Jg1cMABwYHssNmJ/jUaKST3rTo
k7ABlq3BqXDtzZ/8Pm2CQ9oHRrELtCTNr9oIIx12Ti5/EbharTiw6EL9mzSZSfU3VMGRL+PcyM7q
AG/Ysvika/WAzal1lq91wr0/a/Cmb4hCbO37thyHG6fLLRRqjFC3WKXslbjaunKP7AHRUlR3bXsk
jDQYnvrYtJ5m9rY0NzPojSs9kkSkBjjpiYpJZxkf+e8Wc+/BqbKa2P2Ts34ub+tp7kmC163mLkFI
jY+EN4cH2jE1QhOptA96q6MVKrsKjnvGZSMR5pwpxMfOSLOnSE8YQXD3Ip/qLRaJeIbSQexKI+t/
tEzq475vCLNBjkK8x74tovFrg9V5WcU/I8J9Q7gPgEGK4lgZRk8URpFLsIGQPsnwWOJ2OM4mup7T
XBpY2LCaVA+OZhIiPw+aQ65SN3t3Lq5GSLlFMcWkmibZk2mmbYaKb8BF6PsFV9oVgVM8ncsZEAiT
f49oUSsPNqbdBkFjjBwXvuLwq5AmKsV4FnTDrMmQJfRZjwwptjz5pYMQ+7POW45MUf4G+oE92/i7
8mdBIknmnuwImfZOzw12S+wFCFVDkdDdzl5LX3XaVQKvSzm1O0xbmb8b0DeDwmU79IMYZe/dUtng
MzBok6UyFU5yNzHSiccAyoMLJMXraEpgPL1DE9jGFVARXbtqEzd3r3TEmdUeMsWIWr2GuronPJlZ
L5+z5VNfZTH8OybTW08b4vgmySrtsXFjT3/ExYGqpW3z4SMSButu6tAPwxSwtfsU6Ld2dPXBvQqw
nd02+mATSO3MDf6kXNR/2DCQ7oaeLSNL7LxgM2y6zbLHuMhFb2lUhbVOBxFhYHafTdeZy0bjE2ce
46+4qarfhRhIyy21jtkTgi56ycCYqh+T7QMojXW8Ct0ewiHu8VUPK9kGe3MFiXWHxoVhmuZDOgWx
xtkUfNOIs23RuSHA4BUTQAlXHhiO/NGqEH6Rbm/Oscka22pN+THB50yv1ITeYQhnAcS/8fTI+1Ji
j3gcPbrXsSDYd0BNaBWw4KTjPMVdNjzYbAVhu7ILtQ7GUtU+TSkjKqWWk+9fzZoxvJsWFu17knLY
htBbUxqd3uPKRr5qy+RX22hk9IjaX35MTdf/iaeHyICaIEzC4nykHzuhNcDBYRCRgMKQUb1z3ChJ
rsqA62ukerghjkXbsQJeStP6UqeW/gVnkIgZbAu9DINVOJJVlZUfYRLp0MmsouQ7CMBkeLjKP+M+
qsGf4wR8Ek5hJQfySIqrXNjEh7nmEjwR5KmJOzN3x4idFz4l8QfJB8P0UJRckn2nbokSybWxIURx
YukN7r13HxPRkoeAeGeVlzaexPFvlcNwFdvLYr8jaNF5AJzTY3djKVhBDOA0IfiETjvBkQqpxTu4
mMSImh06PeRAtvlpzI7N2OZmLFY8oEEOG+WceB4Om1iQ1+g312hWwU5hgOt7csi1RRzGehNvtDEt
D4QV9d9jN+gsQjV14wn/qPu+mikE1a9kqkjhGn8Z01YHGtzqjXOkxbF24PgUBKzfCyTYgccZ2o7j
YSEP8BpjDP6d8IAIFUP1Ex7MwsjHLS2ICidDNdtLr7vBV9ZPxzkJPACTCOaM3Yjr5we4njYFrIIH
lGMQ32vh8jsR0SlC7+9boFI107Q/fUBUWwZHs240YtCXZrpfJN6/cAEHBMwBH3sacuy36uAAGgma
4eiePG8kwG8YOHjeOZpuNB8wfmBKQbrregiSjPipan2c1qkrhNx5Tmk+aLULLWoeWOzuusld125F
hi6s7KHIeYuWfWHJN7MATZhDSblx6PwNqJB439pVWewcaZT6LveDHqsrOMCfXh2P3Q6My8A5j2fk
JCkzV4sD7ZLhsJ6CmITGuAziQxFnOozlPi2+NyjPYQBjh2Z7DeTkUWv85WOUxdOvtmzASMUT7tCb
UQzDn7TL2DpahDmkv/FvVIAMWBtrN8BdoN/2kP65nx5aozhh9pEVupOAmbMxEEMT5j3o+vcSNxOC
LAu/A4nAckHYl/6l006MuyJKx/o6hzj1DTJay6JpSFuca+C7Zy16r83+ZJK+OPc2/avpgW+QXYPf
9IMuELXAolpIBq0Xdqo/OTjIyu86JnK80K3RSTwagmOqXZOxV3/IWcZhhhOj6WpPIGPS5DOXih72
rUgsOf00gT3Q3RP95AAzdicuXJp8TAUmD3f8PU65Nu/xs+aM0/CGrkDQs19BzZve5qAkfjnNUP5m
cdt/Q2KXmF+HSPTF72xi9Y0IhyX0DmMv6XZzJ7L6c5LEognNwl89ZJLLak4BmuyrjOU9oYR+yyZC
ot5yaBqgNlnsZlDcQdoRwygc80Q9fyfg97ap2o9Vbf8OKuDfifD+rApz+pYFfnckMDIIXdLUunXJ
qQlcYuUEs8oYTftn7Ntz8u6/cO8tUV4F8GAATVWHoUu1O82FsnREyQfz3iWUIttnaPa/cSyx5vN5
HMGGZjc6H//LryeSnP/y6JcYlYBBZPrARVHWfwx6y/jMzswAhIgN14Tn6Hd3ZJviFWKhlT++fS78
t5NUz/O5ETEgSRi65ajgvCogUxPONtG+1PYerDXAXhEFB1xV0z88HGZjyL0Ld0hc77sB92YvD4ed
yZokcjDEQ9hL3sdMgwdbztM/vPLmKVyJ6Fx5cy2CokY5vO9cx5bEUWhY97z2hk0QykeuCy885S+Z
xfOrCh4TBGzQWZxz0Wgayt1wF8vWNiUCq2AkynzNqWQhDqUMm7jX5fMHWCP+h9HT2VOgWNcefSa8
3zo6effCZcVrH9DQXQ7c1wtP21NeBMmkbYAQ4UUWs9+P0gv2Gp44+gRpR3+1lf8Px/y/63XIG8Kr
+UdV/mifq67W/+F/RFeGbvyLVrBewRnc9oGH/DcZMwB/6TnuqnYyEHj8dUX3/0RXpv8vB1jlqhSy
URawF/rfMJ/gXy43oW7AvSt3bagP3H8iuXp5IaORCkST0LklfNnXSNFlH9f04tTiEbjF6hLcgsRs
+gtXnS+vv/9T/PrYZ/c8FaLsJtdzcfLMrr6Osul2tux8hdQika85qfQwqxFUixOhun1W9Xf/08X+
T9WXdzDYJMKp9aLqPx3vP4+0Xj4yMWsyHzpPnByzgfuODlI+TUnesPFy68Y69Y2zOHcyxVD9j8at
/zyRb/T8R5pT5tRsD0gwwiFh70fTEO+SAuDR4e1f9Nf96Ws/SRkQG8ntjV3M9cnu+qG/hggfG+HY
+vHXIsZo/q5tU/sPpzZhIAzNLWBl/05og/ZTJp2mf3j7JV4OI//5kYq0SytsjRbaN7iHJruFsGjH
+pGzl56NiF38o7Hq3w9xAmWMSgZJGBuWipMFSJmYD9/4zSaWqyKs9uiu3v4lrzd5+tbLzwVrrHIT
7BenJq0cfLVWXz9wegWqf1v5yg2qlL0/cadCTdG5PuBwGz8RZWm+e7v0178DV6cv375OhRxkq9Ws
BFP7MZ9JIw2ziht91g2LYYZvP+VcHSnDgh6zvHIJt8MWNtRHrlzqK9co3Att6Vzp69+fjQoZCy0j
9TJxqhl6Pg1DS2hfWTZOe3z77Y1zlaSMAXgVgX5qtTi5OQfDH+MUe+11Jl2/PzjuAPO1Eb3QOTqt
h/vcbPL02hjdQtx4kjuSW6dELn4cI8npjwSApu2m3J3mnQca27j0imvf/XufdgJl0JjTeqx9j2Eq
WnxN7vtaR1ad2/ieiXTMMv0bN7nLL9R4OUlO2pDcmMwc9aHiXIVFN0GZw8aPoQwujp2MAyJXMA3a
yFFRbzfevVb1wR9vf4tz31oZN3pstVy1Zs0JcXx1b2GFINaKA91gW29TlYtxysbCqANxKpyCpJnI
qMpHgjH9L5tef520nzdVObr9ZGU4GUu9yB4xuWc/x7kpL4x3ZyrHV4aKHthyocOoPGnBvB6e6N2a
PJJ43rZurK5xi4WLsyrxxcnXpQ4lxIibr9iHFnmh8s/0M3/9+7OOzAS7REnEpDC3cg6ARY6LTVzE
GnqmQVD+/fY3WIe2V7qKqp0z8RZgRXTEKR6b6UOvp92vUeMK8F1H0y0+cLQRpRfmhrXiX3uUMnD0
kIyh9ZCgZXukqu0djjvlZ8+YJu99kEbSOPT8XvKLpIm1+8JQcK4RKCMBsQuNYYnVbFK4WXDlyQng
KocJxCdsqz+lh1stQWgTHOlTnIt1EzmbVq0dR80rSXYojHRu2DfL+fvbTzv3c5QOP/iaMCMEMyco
y351jERnR8elT6rHTeWr+5hJeDqh2SYr1hz16CHDXvunXegMK9vKV3q8loGYrJoUtGoArCQgwufA
3FBc+NjKvvB/lzie0uXBZHHmpmf1KRDeElqj9IufIEvTCRpunpjfNFL6yBL2kpHjijLJq/eFE42z
BmtJ9y4M+Wv3fKWVq7o1sGED5EM+kcY5CoA/y/xzJWbHexje2qdt1bg++9nQ4GqgqJt2Zhne1qv+
ahntmzHyvAtjwroifO0nrK3vWfFVMeQ6nFEc5umcd5zMd2gmoMORfB3XKcZjrmoghkcRtA70Q3P+
zYtc6+fbv+3MgOQpo0QypfmM6VRghzfI8RN27GbXs4kp/2MqcN199hJZ1/dvP+xMf/KU4QHBUBx5
VcEWqvOd65QjNrnTOc6PLozh58pXRgcX0nzaTLI5yWKGWVsSSIAAaDi9/fZnBlRPGQ3KQHCvs07P
CYZo7SCDfkC1Cabipm+EOyJNSb3f8EmyYtvPcZUtxOyAmbfbge6rc9fZe80jUNvyQuFnPryqw7QK
zG9Ns64rx6HGSBPF02dOhcsE6iPye63OLql3z7RvVxkmTKgOdVqzLx+dAoojd9rwtB3SjcgjIARu
qIT/CDEy8q7Q/kbl3td9Tk3f/mZnWoS7/vpnfav0U7O2DJbnFdvZawy5frYiGMjofLv8M8OPKv4M
hOSSmtvhk5jjlki63PDGoy9Wh+PSTbZz9/Zjzv2M9e/PfkaMOM+UkSFO1gB+IOiIVcPFLi78iHOl
Wy9Lr8u2FMHaLScrij4vkTA+a/3SXG97d6XTR6DUkcSxRyX2dLxx5AgxK5VX2wpXenxioM7TTEnh
EwIBLk/1qxai1cbSlR4/QFUHW99S7Wj03nl+A+GwLjaumB2leyea2QRQCejeedL8QNVLQgk4z25b
vTvK5O83dVeA8xcgr4mPqx1tPjbBGmS1qeYdpVe7i2YI9CO8/Tz+5q7G2OcaWWnbCle67VzlReDV
FTshABthkbmwTHWZh9tKV+bzDL0y5yZBfZqy9KYaFvzzwn3cVrbSU6Xd4XIrGBASz+5BaNYI+F3n
kifsTE91lJ7aT0MRAT2sCbhdZV1W514Poi3+2PbuSk8FdDAUWN/B0CLq2SF2IB+mLpvDttKVroo3
NQXHytKdgBTr0wLlO2ZV9X5b4UpPrdx4GCaOSU4x+jq8J33LkWhl6H2+rbnbSmfVBqfouOvmFIm8
NnPskZ+xfN82AKtuwsYSvpd0JhrXtrmzW3JGzW5brasWtKSSSFDdkR2ZuwyQDiStH86W244XVkVn
mqRq3fOdhpDxhsx79EDEZ5OhkYFp6rvp66Yvixv7xdTnTLh+WliBJ1KiZgbiurtHyJdcOGE/9/br
359NrAZqbFKwaZR1k4JpHt0ysg/otcWlBcK5Byg9dk7ADVoJyT5mbjQzQXcNNma7Nxx321C53qo8
/wVO68ULiqya+OXKOnFzbdw6mT9uGyptpdMmVZcmBdzFk4Xe50AwVXYkT6rZ+O5Kr12JEYjYOaKg
cWafoQfeGpVTfNzUcCylxwoBJ37UOmo+mcdwyWTx0xUgmC8MCOs0+squTXW+17aO1HiE2Q2J16Tj
tu2O3cETlC7WOMGnpZnlKW+kc6EbrM39tcd5Lz9z2Q1WgkaAeSUVYMvnycgAoU3+iBZDRt22z20p
8+6iDflAvhszowbISRexfe07trdtqLCUriw7O0HmSGOiQ3tXQtT9dSCjfNtizVK6MiGRgxVUDKLC
d1sQpXV74/nTxsWapfRjE3ADIgUGitlOjVu3bJK7iNqvL7SmM8OEpfRicm4zw5qD4tR1sJLjNUxu
8iD2XegK54pXujH6Qbez8q46GfNY+gf+sXkCViT749DoDQhKMQ09VJrIqz+s/rxP6JvuNSfLb0RU
xLeVESfohHEzgcVF7kC6r9TSCotnvZ7mdEH2K1+G5JM02yh7zyk5B029X2ECXaoczEXS54TQdJjR
0u8Naur0xO3DlD8C9S0eM5TNiL06eJ7Eti3cYjjYerNEOBAphzrV31secPNwiot2CN0JnhLmdABX
P4MI4jNZLdL9PYip8z9NC0kpO3RB3rSf4bp9SRLyNfQL38hYP8YrfdBU2m8VoDsayVA+Yf6A0wyX
xC3wf3U1CRmLR2RLXNmzs4fjF4tbE7VVFGKib2MER9o4nUyivAeUswYJTRcWDutY9sobWcoAivrX
ysGMVuytFvkgQZ5/4KDqRwQvdYdSfYBGgzCZyDPRkBrUCkI0LrSo1x+s8iPgXBMVlsb1yYX/HUZy
xB1TFRdGoXW0eeVXqVZvpxrHgmS5+rTA3PRIjzfnAwt2rE8gKK974O4P236FMqh2re67sZVXp8I3
y0ciXZN3S6CRtb6teGU0nTpkEIstypN0bID2lWcTEB5ckuWc6dPm+vdnS5eChGVtMO3ilNgDAduL
7LiI8npffNv29sqIJ2uAfHY8Fyeb85gQPoXcSzBoG+tm7WPP3n6OhnH0ZjMH79a63/BBBh8bo/Uu
QAPO1Y0y3kW2lsqxy4uT0AfyjXAzhk4VXJIhnStd6XX9uGhugw8MpJ5X9SFJduafQ0KK2oXh+sxc
r+qstKjBvmcu3Qm3t07gimgGunCKipO71bL4sun7Gsr5gOGkY24T3XfKYTC+K3Qxf/aLdLlQ+trG
X+nDKosoKewJoEMiT2R2YkwajHaJdkVu4YzpM1KgCHZr+wuj4JnvYazv8KwtVcji+j4rtFD3exBt
nfZnGiz5th3CX/fyzwpfDKzGCdLFsJqLKUR30+KaTYYL3eDcp1Y6ce503MVVZgt0bMJoHSDDdI4+
ZDp7X5YRTo63v/UZ2Y1jqJ1ZAL0PUnjiHVDI4TqP+9kMsWLl30byJsU7x+669CYYRMZvNIO8OthW
igdmgvFcfUCT2S4XXuX1j2WruhgBBrrnbqY+OVPSoGEO9PorM7hmX5g8zpWvNGvHRmOrB1p18iHE
DST4hLU7XhJkvV44uImXLU1jlaanbrdS2hv7wSCnF0/n1g6pDlq4BNipNBRe+dNp9q30aJhy3lTv
UB5evrrT8Tk9OKwQwumce4ux/FsBi7bcVO9gOl6WD7UPeFEzByEkaP2YE2i690q7PrzdgM9UvK58
VSJC57KRdhBGqWs/jZMRQLvXlq9vl35msFIFwVMZmR7UapZrtavdxlPeTLs6M2V+GGtIjVeWITSx
8Zcog1XQuEPua/oKRU7dAxBjvndgDVdv/5J15fLKsKtqIA2LS3DStOPThOo+/eVhRxA3Ri2qMdT0
SpDFS3BvdYMnyfjy9hPP1d36xZ6Nj7ipiQmANxemWgOItXNsZ0ciFBZuvBY+HP0A1ujx7WedawXK
KDZMPhl2TqaFmF4Wf5cEI3kjhFTjr9/2AKV/Jy0Ea5T7Woi/Grqz7UmCQMqpKZeND1D6OHoVk8Al
LcLXGKVPOI3nT/j2go31o/TxhjyCDEiohqiqZneGK+uQkXe2qXR75Sk+/9ILEY6YAcgY0PS5/wiO
L7jCBONtqhlbFQPmZZO7ecQWFVZOdN2yFn8PDOmSRu31lmOrFKQgLkoH07cZGgglJzYsaYVz2mrs
TVJGeDAv68ZqEEMzbJcnggwCZ0fi3fgHKx6Y7BMyrm1jB9jll0/xi3nsgjYuTtFMloynGzaxRWm0
8Tcojb+KQU8ga8hPpR2UO1vX5G0x6uYD6dHd7y39y1btEKQXJNbAoHSyccrcSM+trsqWkMJtpSvN
n2RmEJW+m53GiuOMq6oggnbHEj02t7VRVaBXtiCHxcQD9M7rv5gk2N0Pi+Fc4nieaaSqQC9LF5PO
G01hZdczEcbz1B0rNHX/jG31b72OrUr0apMAQzJBs9OChIV0Ooya73wH1uOF6nl9MYsD9GXzHKZF
uC4OrbV5VlcAs8hXJoLLmfd17boXPvK5h6x/fzbfeG0MEWGJ+AZGnXAXbveAOc2iISDEijmSOWxq
S6pQD+Vop5v6lJ2sXthHWJzm3uxw+G0rXenIuWsXcT3BRseVrGU7BzLK5yJr3KdtxSs92RwCeCoV
xU+t+YOsaMD8jb3ppg1A7sv6L+JRAvgq6WRE9t5Z65eY8edtbEJKFx6nhdDClgNCgpm9ZW9UJIvv
ATIQqJgZzbbTq7/5hzLsro3AF3gCuiRJMvMJXdxXmuVvu3WDf/CykrRp9JLM8ZNTJvvuiFX410hM
waaVPBiSl4ULL/F9QE7JyYhnGVpNBB/cm7cddNuqoI5Y1hERkJWe+sFFhEzYh/OuSjIOiTe1TRWu
CCzZhDviJJgvtIe5DLRbo/WX622FK9Mw7klzMsY4PZm1oZ2Miu0O14fWw9ulnxE8ArF9WfOx5hmx
W8QJESNNQEAmyNJ67+XsYIdGAG9Pk97+o8vjMn2YtEz7AQxBhxs5+5xRn95+hzNzhCqhk1i6xQD0
67TkffPDGWX+oSIr/nFb6UrnNqx2cHJu/0/FaJvXXtd08MOwNG0rXencrlstk8MJxwmPNvnio+OE
wUxKxbbiVblcXWiW7pG0fNLsLHjnxNxGyyGqN10n2qpebiK5I25EHZ+MIPrtdNDqODO5RPk781VV
iZzgVgPuAFv/pucoXScX7jhB9rtQMWemzL+J4PpZglnQozCquEjfuQEB0kmj2VgM6h7j/aavq0rh
Wts20aJ0tMwRwEeYBWXX7fu56C5M/OfqaP3784kf23xmxYsWerGjcb1kwH0Zs8O2l1d6NmYZzo2q
XguXpMNoV9rZIZujbb3KNV++eUPku5v5FI5xMDm0tcjfETrgHLe9utJnW4Dvg5FpQQj4Lb21pkW/
Jt99m37BdpU+W3LrttTCD8Jelu6V58zuVSQJRtj07qoEjqwy4BZETJ8sWf/2a5L0oCdtPGlUBXB4
u7GiaB3VXgXJbV2OPvSyKr2whDvTqVT9m9W0RkWuCeddwsNQZZttLCFrFDIEYVOPGytIWVJzybaM
WA/Y0YMiP0F0gjDajf22tZyz/rZnXarPMJEG2QoaybLsGMkgDlfm4IVLmHM1pHRYw8f6LiPIMlHb
BBWIgkzCXCFhkYT0yhi3nf7bqiYuXkxzIEg2Ct2h8oiqTsKJy+5tg5qjdF0woEznTbpOWUSHGhJA
lxeR9Lqt+StdN60yIGGCuwXokeMTiAhxWhJL3m0rXem63oIfIyVkGwTGCDJ5EF+7mTDFTYWrerha
kHHdkuUYTlpCkGoZfbEz7Y9tZSur56ivEaEERXwS4CauyVlJbrUahcS2b6pK4oAFysWrzCi09eqn
TgpvsaYub3t1pb9Kv83JYEqDMBiz/LZrKzgcRDKjTd5WvtJjG4sQuo7QnLDJJ+dLlNrBjyLPL23g
157599NjPNAvx4PKtsdgStwgXJDr3wJXmk5Jb26cY1XSdekTf0nIGae3jd1el7kNHGwyuwujzVrD
r727+fLdzcq0RwPqcWhNpKKTXGUxKMORvBJ5uTJMc3fbHkOVxJmwlJFctOu0gtk2AusxLml6te37
Kn02nahuM2K8L4Q5kVzm3ZMWc2lXeqaKVEWcKXyAZgi3aTy6/AZH38ghOZFhvbcFHo1bpyEFZNv4
oMrjskJYA1mbUVg0Rry3ifs6eOhftn0DS9kCu8Ew25gg+CVkQJFJX8XVTxBC0ba1viqDc0rbDMDB
ceebEYIKNSr9yaFEvG0Lp8rgCIAlw06WjD+Oe08iVr2PhmnjEbGqgvPcQM8DKJdkh6cNUehGeigc
QGubmqeqgrPSyi3ASWvhIGfrkHWBd7AKaW26akdH9rIL12NEoiPKMs4/reZj5BJ919Z1vO1421Im
W2jgrfBJJwgXI47IrBirwtk1i1Hh3PIiL9vYNJUeHGO4TwgwjkJjMMFTJ/F4PYGyudAy1wb+yiin
6q6asamDBdtumMp0KdkklqZ8J+M87g5ZmdjJruoKTd9XJcG3F+rtzKSgqrFkAL+xSkctTMxB3hH3
MZ7Qeo33b7eocz9I6cmWTK3FxtodQunKftfL7DwIcow/6Szm9P1gFOKLDjDy6e2n/SUJea3+1qHx
2Yq38SMG2IW5v9YbN7mPEgveGiKhKroTelPeGW7JYVQbdI5xm4BsSnaScM/gyickkRTaMkj3cbkU
wRGymT7cxz043UPhJqlObmTijtumeVVp2HYzR3yxrYWljO3vrSQEfK97sv7ydjWc+6TKPB8YdWwY
sN7CgNjW3SyL4OQFxja7rK1GntmiYEFOYBcvP/wO7OzXSKzmxopRhggL5HcJNYLNrj6VJ31s42sz
LjYeUJnKENGUut/FyHBDbRg+uoX2KUqBIG6rc2Vc6OAejbM3BGExGj/jwn10oub3pqJVvdiYSr8k
3I0VSdSjkRwKkg1Abx23la6sxrGHppOseXHf6H5CTHvI3PbCmu1MO1RFYsRMcBeIxT5sZJ3eWLk+
HszK0rftblVZWD0Q4BXpFfNsWttfLU8L7jiAccNt1aKsxCM5SwDDThBWYNEAqcKLJWt0m6/RNpQe
Os2ydbgND0IB51uK7vs8xBurRTnqYsArCJlDgGKwyfpaGZV7MuN+4/SnKqQIIo5Y3QstNKSfPqZJ
1H1t0sjbtkJQU3myqOMyywxYVfqufM95XR0ubmFtbOlKFw28uEJ6HPmh3lbO50W29UcAIGJbg1EF
UoACq7HSaOytrPtkrwVJQW61Xm28FlIlUqVm9kDHGQVi153DdhLTB/D7l+J7/so9fGXmVDVS6cCN
6BgX6K4mWf700CIU75e+tr4nGozKMIvnO1MXR3QQ5Y9oCKBYFktaHU0ww9p+CkAKhLh8fqZwgdqj
a/c5QCNm2Ct0+hXoW/4iD8vSOg9p1/n2ti+qBkZlxeSQNEH4xGw5nOvWWkCqsNtN1balvCq3miat
L/PUY6pL7f6Ku2hn14Hc39ZTdWUQKMB/Z+My+GE8pqw7gvgDUSwbz57UMMbcX/d8YJtDb+aarxZI
nEpnEds2CroyT+dENER+xkmCnCHSxkYUHfXU2YYlA+P5chUHDTczjJLgbM4TxAdXJP5nQrrm+00j
u64OA5lRedBYeXdjNndpTI5S12nbRBiWqn/1/NhKy4nhl1g4/4eexvLKFEn0ecu7Ew3wsmZ6UkM1
0LtBCJvqS7QGsy5yLg7bClfW6mKwc70kRDzMdAKQm979PEYQ4rcVrqzMO1erNX9mZadhC7jyIO68
n5beedxWujJbW0NimnrGyo7M3zwscRftBMjXC8PMWsrfx8a/RflNC4x7W/RoIKNBfrVg2v0wl157
17Ras80wYanaLy2tF7cjvS+cira4Fk7V3daOsw0BYakIt7wk1quuHD9Me/e7bRTfvHKbyZPAyJdN
crQNR4ySIK1icb13cSGL60jk+qbtNsDRl6WTcAx2P2eRJ8pRIyLdjDlwJQ9x26WypUq+xswhwV0r
WebheDtoun6LXeKS3PSMoMBSFV99gcbINXLW1npbHIPRJzprIQuNPCpjccewsDS737carPxrrwZ3
f3TIbR1BjAr2+pu6hqoKA7nCnrgd/XDUCKHn0qbatUzKG0tXurXWu61BRKcfcvrS/hjlvJz0ZZg3
bSDIP3359cmxgLvt02xtrbh2A2EdGnfcdvVJKvPLwgmuMEubuLiwTqwOY7v50Bd9tul81PKVVbiW
uENgtpyP2mXQHHsPIzERRdEFKtb6iq8MSL758tWX2l2MNupY4zfxxOVqSVCXm37Z1mCUDo3/AZu8
Kb1wGMsu389lSuJHVJddu7HNKH06Jn2uHOzeD2tZw6DtkvI+IR7lYdPrq9A1oWEjXczGDx2/TU5I
XJKwn6120w7FUpVfnMRNcQ4NPByTOr3K0qE4jt10Cdp05ruq0q8lars+IDk+dAgDCQlAwsSDHfLC
4eK50pW+2lWwfyHxUu+efzcFlthXrr4N6UL898smWSKWMZFpemETddlX5N3Wp7EXYtNC3PLWn/Ts
XK+1QBOIzHXRdy/pJ48UhW+k98lNWzdL1X2Zeq+PQk+YHf2gq4FoTMM3t0xZN29rkkp31TuLzZVt
uaE/Tn18TNmDrgEOdXy/rXylx1pRYhBwxolc5ffOt8I22gdBBMqnbaUr3ZUQgsYmnI9tCrPSZ9Mr
/LtkEMu27vo3VZdnB6lPsnEYkbaxy8au28WD2HbOQirFy3bjRovtGIT2hDUc6mNQztptKaL2blPN
qLKuJgqsPEtsL1wV9Ycm1qzDouXGtjavyrrWXNKuW+cn4ViH0oXsZDr6vK1Jqmou25qnIpvY2Y6l
JBOjhRx1XbZdrW0sX+mwA4Giiy7WyTUTX2bRfAtK64+3a/3MatxVptY8msgezZcolG1af4UyvGRh
kOuFEQZtsnFVq2q6uqUqRi3jrGjMWY9JUcY7O4Nz+fZPODMSu0qH5WSOPEbf9cJYJztzh3yG+Jtk
yKJh2/JDlXV5WjSnZc1uopmMZjckZdgFW7dyqqrLnqxq7GfPD6XtZ/kB9rZrgan2SXzbVD2qsqvP
idmUrc+yzyPGphG6t08C8ke2la5sc3MLeYgfM+IIKKaEA+VPJnkXV9sKV+dYq89EM7HankejBX+P
Yg+E6qYDI0vVczW5hAogOTCSi1buyE50D/HSXjQRr4PiK6tKR+mzoFtdEvjGIEzzIIlPXVaU8oY4
semj5os8uvENcheg+zdf4nlY+n02d1m1i0jCfAoEt01Gb0n5CJHTeIpHqOWnyPbFdYZ+7udE3JWD
oL2Yfr5dz2cGAVWlUZIbt6RFy7QxFsOjM2hGviuIAmx3xjJpT28/5Ew3VaVnTdlbQ7lMfljVWAQP
XGXMCVlCUWRtbOjmy+nJEbysObJWnaqhezRnp/phy2Gb2ttylFHGbzkajWOTbtQkHxqHJDf0tT+2
VY2yKOjmWXMJ9vRDs3eWK8dLva/kelrb9n2q+sw3mK11tCxhgoUPKGNF3t5OBgQUHTa9vkpk4xTE
LATQlHCBg/HNsV3niTTu4XFb6coIU2TAxWHJse2flvSPISvz6y7ytwmUiMF62WgieCkI4BPOuqI8
lrs4QxK8IxjA8bcNkP/N2ZU0t80rwV/EKmLjcgUpUZZteY0T+8LKShDgChLcfv1rvdP79JIvVTrm
EJoCAcxMT0/3pSTbSkO7xC2iE/wleQYLTQp5ZzijXbc4F7dM0YexyR34nK2B/xT60x2UMK57NPvn
ysQQPHBwQYU7d9/V+9D2R3g3BFdumYuzylSzFFPuiQwjyjMaDqR/HcTW/2XLxL+/e/nFeaqGLYQP
/BxmtGvEzQzrmZ90tIOfMNHuG8xptNv8ohzJoZFTX4lVXxLGMBcPTe+tF1nkzdsxrnm0yHmZ5+ta
VuySJLYaHmyWaQEs3CD7iPxVvLuK1P7uqu99SRODcjuYGREWzQe+kjDWw5HV667rXrNLlljPew6z
OVCtmN8GUs3td0vgHXrdq5/j2v8UtNVKET1bPJxzqLjDMN3AC63uQ/523fMvTtnmLIwyFkwN6DDq
HiAYuEnR0fnjuqdfHLQIbVQ+RVGQDS27h17+lhI1qOtSqEuaWL2hGpx1GGQtPC4z6CtW2QhtsSuf
fhEUg7WsOhvxIIMWdicLzn7kJv6bXtd5dX+TQV3qdZUj61s2Ep6dfcR3dVWA68am66rNS25Yt7R8
HSGGk4nVnXLmd3CthNniv3/R/3IyfvPqlzSwpkfGreCdnE0dr9oDmp7jcQxgyCHp1vXP0HMaRykU
7zrY6hkvhw92aV167oBwCH3DhV7G2rSdDMNlu4dRQ+PB3dzLH+qo8Wdppkir63Css2/ZP84OEIPa
6zcAlAFoa1pDEBb14HUDkhC7++fTBfj/4H6pIOtnu0fYezN8uPLFLw495lLhsCiArM5bTrNY9S6r
G/E3WPW/BKzffcKLMx/4Tb/yDTnZBCDE7aLV1MU7RNyGIokgHNpLV3rksfRNX2CiWhTqOJUNqtvh
bDYGT+HC+buAuCVIPfCplxTusPMLpaM/7szcw+4xgiXHvLPbunzzGcxiYTP7uDikfZI0Xv01bGrf
XsVKREPnn1+BeCHgebjAZXMMR+ikJhArhGeo5T//fb+fv+Zv1uqyge1NfaO6GYDiBvFETyqqojCB
S278Iwhb/rqip/H273/pD3fCZTMbrsvQZFRWZJNp9D5Qzn7EI7FXNrAuu9kQUwyR7VBgi17gbgRk
9oHTXTnITi+72U3UDWvtU0TwGRs1MSNpT5HzUX1etTiXXEJbgusHZiiSqhb23uWyKNlScSXuSi9S
trLFBoo1F1lr3XeCQy0BSV03l8QuyYTmjOkWWyCyoMgLWW/FS0yi79cty2U2CGtrH1bhOMmRGG4b
COvjSPpRctXTL/mEwIopCa0NoKemxgc6euLXAheZ9+uefkYX/iezEeWgw02E+KQTp99mg/dOCxDF
/jYi86dr7pJViDFUVwN/CNBwDqs7Zubp3VTUml2jchVLAjrtKyjg0aleqpXfAsRoxs+1aCC8umD2
/aXaaHPSQdTZFNjF/FjbQvkpHGOXTapijbwEPccBjVrfzSdYTootmfKphevuWbMejraQDfrL9v9D
g5he8jnALi4DuF4JXHM6BBk5KLZfqqWcS3B11vCm2Ioqv1cQC4PtfbzdgQbTYk6tJHCNvu5zXYQ7
THcVJc8xqk19T/x3G4+4C6/caRcBbynyDSQxGmaGWW+TpKodSYgqr/T/YJc8ypZNMRi96KwMI+dZ
C4mYnY5suL9ubS6CUGymAh4fvsi2CBJ+NeSHjzCx1Fd25i+5lCtkAJF0nVEOXxff584C4kT/w//b
PNAfIs8lmzIsnB2neRFIkXgoEcGB1tSqv3JxLu6oDtzycg3GIMsVkl54UxbNu+pyc12L+5JOuYYO
zedhxNrXRX/DlBiTMBibK9OLi0uqg+2Ov4wDLu9qRVMRLbNj2185PAlVgn9egXAoq5AKRRyV4wh6
B/REJRxeivTfd+X58Pwudbk4sdEA35Kxwbbhg295sqgGiskUk8/F0QgX/Pr3v/KHzfN/1Md13Pph
Rj/X0X56WSalGBSiifpbv/gPgMcl+REqkWKrDMKEteFX2y4VlEP91l+TDZODyZor8TP02/abEUAw
MTaO9OyaH0YvZc6qSDPkkqvIOj1803n81dZXijDSS5Ez55EqirpZZGDB5g8QbW4wHD34V504+n8i
Z5zXyFmRzmyOqLuIF+TglDC769blvBH+J26roV6mpiEsi1w8nWal7Usc5frt35/++01LL+ltQDH1
2hQlA6mkq9ZEqbJdUsyNjO89hLyXqwBAeklzgxiVU3Fb4DcgsZR5X77wrRNXbpwL5KDihdh0MbEs
122+K3S5HkjHr4s19JLollf5QhxpeJYHmuzryW8xUOlfd1nTS5pbB4Xq1qsqno3TUPdy2Tx7mIi5
sp1ML4luAdDi0Svw/C727P0qfLDB4TR3VY5CLylsUBMaiCo0zzw7BSAk8Z/D2YP033fm7y866Mf9
c9/jzaEsYxFo5nLTt8SUpWS2Df7Ssjtf+f9/WdNLBtvULgtpJkDS/tDWW2JbMwQJdIxWaIPRqOP7
gTr7RU10/PbvP+cPQA58Jf/5e/IcLmgbiRgo+wQoQLkOYpArJkB+naGpe9dGtTnXK2Pl9mTJg05D
BxMAYcpynw1yA8ZEdoNo6CS3pjXts4v6+tbk2q8kssVwPmKaDu3wf3/dP9wLlzw5pdV2djtk2dyQ
cZEBaDeffFASvnV9cZ1aOL1kyw1VuMW1P+NWgDt52pOBJ17TLOm//4I/7Z+La4Fq7rWb2Fi2zXQ6
WObqJ4HxzOvu/Ogiy6rmKIRykE8zaJ30KXTmx2PT2/KqNIhecuXmjhW2bzmePlWbZBUt75l3JdGe
XnLlmANzKAgblkFLhd0wE9OnaIv/Nm9zPp+/OVmXXLlJo19ioa2dNV1cA7tpTPe52WxlJEZjXJty
Pxiu87ail6JpA5RTBlczkvVbi60PK/D6WzSx9botdMmdC4ox10se0ixS0BXbcSXgRNeN1fA3GfI/
7NFL+pypW9z75100x7E+wFQgTxWoFVe+/kWZVDu/D4uB+egXRlGieBCm+BjXMWnppSKaV9oGeCbs
4mcVjrs190Va1f11HXgaXpzealiKIUATPhMI7wlaYJDkrPlVbWzAlf+8iiuvCocNlrUZa03zrmHX
J8OctZ+uungumXNrpAyvW59kgdXTJ6D2+t4s9d+coX6fn9NL5tzURMBD2oFkRdeDr770Q/MpLHj+
AXWM3pPj4OVOekPhv/qqn6asgLLpVRxbekmrKxkVq55mArrkjG4HFEATNI3Hm+uW7SLez4LXfNYj
yfjY6qyvxB5jb1fmWZe0unUsoqhaOpIZ6+ZXXmqxn6gYr0vRg/Px/p8U3bYhypkar14VYfnDb8la
Y7obIg3XrczFOd4EbxY4gCAaAPJ/G/XgMJ5K6dfrnk7/+fLKRVOHDMTP4IZc7WtgBmgamusE5Okl
o44hvJMwiPxsKEHGlLDxHeAruYkrb9BLQl21RlC0Is7P5orkabioGSor8XWUDnrJqAuFLQawl0gG
GkD5rVOBQN/mWqCJXvLpYGMl2qnNCaT1lv44wzMpG4j2r0JqMJ/yzw8bCo0qtJnxYb0u/GQtq75v
ppzUX3blH+K8uDivoVcVXVnjmitriFZK34urRU4emE3S6kG/A6ENlusO2CXBTvHBK6AYhUi2svUG
ehjrqeinv3GmzuDSbzKWS37dVmoC/yjPz5CfL/Mdozp8CDa+QlafialIchc2/c7HEApN+//mqled
vEsam5lqM3VN42clrPJOPtuKu9Epu7/u6RfnegvDKfILSK9DS614aAc4D1TrOl+5uS7isyvrAmph
JYTdQ2d3vVDfYLy3/WVrne/N332Qi/gs+h6azxvORc6n6fuwbvWrGKu/eTX84emXJLa+idhA64Jm
tua+hGFgm8RB8zcaFezDzq/5m9e/JLF5aKzXUG+lmYIfpwUbYGpXIaH7pCsnwbKa+91SwI/lxl85
1GvFYqblzDHxqnTdaLC9OOgxg1oLwbEfUbWxUZZ8Bfgg5jCmyWqbetrlfRPkEk60JVh+YgvKuy1u
XSnBqQ9FGo997idDiEmnBGidi5Ogj0IH47i+1Ek0GromxaL9ORu0bsdEt0O7ZoJNzB3iAgjXzs3C
RVLAIM9Bhtg17X5lNcgq67r59oiR1Mne2mroXGI0ujmPtoAR90GUQAR2ym3wPjM0EIEsPU3prdsU
1GxVMW0KHcveuMcSxiKffWR540fnYEyNB4tJJdTN3pLUevPNdzbxbUmGeionWUNfsHyOy8Evpb+S
gGcG5e8sZ5Bd3sFmhY5TMPYVk7lvxvUYrhs2KOzqMJ7ykjcESmRm3Mr+IELPz29Z5200qdHE2e4F
/NR0uvrbmn9tmu7MmsAVv1C5mDiK4ZpkrPkKTXjzEx8uyncxo5Z8IzQf8xOLqgAxTejFyN4bPSJr
3+eoz/Ohr45uBBKYLBBy9g+Q32f9DYFkaItX9G2UkHCsG6Q5AfkKM0a+Jh5cDsNEFx55psLj8WMN
66kbGEJacVghil7APpAt+dtGuT/dW0o1mrJAA0txZN7g8qRsC5+nsBtqfpTdrJtd4XU6hsZYScbT
YED/Tfw1nsxuRC7xUMwG3l9k3Nh62LYtmqSZ83zcQa3Mbvux6OkXYlTQH4uZQ2qNDn19WrpcveEN
S/C5CsiGvnd8Wd9KNX4VSEq/Gg/6R2nfrThR3Urta9O69bkeK/42r8Ood3TlIKs4putWdpX2IOVM
oBInqzqgqQsD7ykORXCoRlQTADni3ib9SNdnCi4JPeTlCMRkEMEsDpVqGpoSK4AKQZGsHGSp1hJ9
5LUNukNArLqHGXTVvHLINce7uFfjZ3Al6zJd10CPXzTr8nLP5rBZ931EIvqs83qi+6XTud4b9DGx
aQd/bp4jWghyw+BstcA9sbJDukSRD1698JYy5Zid9mQ9LIPexRGz66G141LdsEBgS2LvFiV0qEeS
x0mE+x2tdM+snaxUCJSy1wOcppYx1n1S8o5wEEGqmaYeKv+T2twQPc9Nr499FMXmx2onGu7bsPb1
LVcwHEE6qAY0vmzwSwNI/Eb7QDyQjtXLLtzwdQ+Rq919wdcA33NbdL+zK++mp2nj1L0LgaVJjAWF
F9aI1q13zUq9dxeaDYIQUJYPHuDoXNayhaRVK+u5a328PZQtTmqEY2YqZpzzfRy5Zr6v7Bj7KT5m
Hu3IoMIfedtU7n1FYzVPwXSLwj2JbXcXxg5YJJgR3lcMQJAgUcVSAdUqyy5OaUdis/M9Nd3B7Qmt
X6+G/v9t3VoTP5z9fGsrbcfO5plFj+mJldvhRWAJVcojv/KSoQDL9HZ121olU7AskJkiHvvmLI44
ZnT6823SkkDtzmqO/X5WWPmnfCtnfmCwxB1uA969KePt6nJav/pFj+/SQBh0TqMCzgFaBqI9q262
c0ijHXceh/1iswT1EQLMhcEnizAR5CCvsdxFjhB0f3I6bfc9/LC/RUvkxtsStPLps3a0cfe6LvVy
U3lEzMM5OoQlkbxtLGDgSIFQ6m95VSdLOE51Eox58DkSAC13nl/bH35u5tR5QD7w/c/UmHHXVHmc
LuU4ZiHt4Ns+Qp8+2NqPM4VAasf6RFnzS/lgCErYLID1H4kvOTT29mzBzGeDeay0nCaUkFEXJ37t
ymQ1k5WoxsQTYAovbWbQmpc4cN/WUTTQO5k/W9iXURniMJ9mEvUJFKiatEBXNqnUjHQw8sQOW0YV
WAquUGbXYXGrlTfNibOB9wCXUtCjh2jDss4tpr7l4HMF5SBQCCQo7O5gyZwUMMRFCLDFLrSOpfBt
+4QIpo6LbWniQ1WxkEUR329LMxYSlhckFejWTlCZ815mp75STvKvcBOiT0EVwGF98jrZ+gg3aqa4
0X1VJrwe1ud+GId3mDa5205T/0vVqeGdhV2e2LLcEp+H7bO1NX5g5cUHRpYvzRI+O7iOyjq0dcID
FaRQgqESm5IeK3CjQMNfQogIa/0J4g3hA5naD68uAdmuNRwc9Dw/LzUGAILYG1KVQ4ul73I0p8b4
YCZAoaIC5YCx/KnV1ROrzJJEBR8zrx3f+nL7ENanuwVTgFkDfUnpmXE4BtrDDu/q8qc35kKapnjS
Af9qx+ABRlS3cRyMe7s0D9u2xKPcJr/8DjEcuu2EM/EnHfMCKBF0ZLZp2om6jw7VAKNl3aFfw/q+
SrZ5q3/iZAck2Yz93rYbNNL8qD4iObG7Stk7f40QrGBT8c5hGPuRu+6G0eWhqu2SkMrnp2Cusp5v
TwYjnzcIFP5dGKhtPwlqpe+i+dkt6/RujVml9sYowRlz9znDOilkH7IpTb5vA1QyvnJhgmRDfc7r
dX1u0OY+hh62bwmN6LTP20r6BRS/p8mu2djRj60IsGizkiKuBtmyer+2UAJiEFfMWMfWE/FihtGm
fCgk6HhjUlBCPyCp5L4px75BM4slIKsMmd+Fn8F11IeBeBBagTH9QcE9VWJEdjsEa9cZGXKoRuOg
YXlG+q7KGIYjsFzAphvKhzDXayijOCreTYGANgbDKFXX2HiHPbKLitamqlb0NPpKf+X90N9vgUfT
qfb3PCz6E6dIJsexOgokagkJTLfzA+3DlqtGikQn/nlAk/tgG7XIqq9vUBmLu3yeT6XyXo2i/IDD
syOFCHfrPJayzskmF+HTxPTqaMf8NS/MlDDYtCeGLIOs4FGILoUuj7Pv4+Z27Atv3FcGCZukA+2w
kjNZ+h16BuNXzHLWaRt5ZSHdXA6H0OCm9dbIP0FsLHxgRHEEim3+vIHpnk6qHeCNw2I5loXtkm11
s05WSoefJXgXZeq7oS2TuQpVCqOJRo6QAsTd0oiPgi9RkS3omFVg5hSMZ8J5Y59Y4lUHaqMpWVW+
SEaEkAvSgoRu0wdqyZGDY0SiQLYYRq9AfaGRhWvLciv0wJu0Nq7ZkngKdUItrkSykOLo4Me0nDAu
XEqQEoPUh0lo6s78TUiSUQwLsmOZE5XNbW4T1ZQf0FwyEponBWQMQ5IuoWOvPbTLknKFxRD+CA23
Q8dy6iCrz/k+tqa/FbU7TWv8qdyqU1/XRwe3o0MQl6N+w6xpfId8kLdPDfQxEOSiefwCC+Z5TfyF
1Q6npQMxdJqfusKsOiV5j+AgWBdDkjfSZFcDUivvpm2I981oyX2lG6EkvImCKGHzwlvJvSZGpREz
5Bc17hpZjpA5tliKuxyOWl8Ku5CkR+b/LOJISzb73l2zRTtVhrdIgPp7j9WDknwa5p3yoy+uGI5t
NcLUokKSZpD7PUBznu96b826oa4fIPXwPjLwluOujuUwbWEvYXofJZNvULw0JU9CEQ7YGmJAluT7
x7gIe3LYeO2Fsl/89ojqhNag0or1VwmxmWzJ66ZPjV2LHWxyeunRZmX7ybASyetZEj2KCrMvOe8S
Z/ipRwtNeoWqZEh7s7dhH75RNAVhZwXP0R6iWrLKOf4XKl1ZrQ3Wru5G/0aV5ZDmiKAu8YXZDpZi
n0KUkglM4NXNz4qVliYlKdrnfNNASARqMNlNcR2n+QIhgRsrQvO4mcXtYrfkadVAx65fy/a95bW7
6+bIwSzKFHBz2Lq0IdOwt5VGEoQpgj0BaPepod1wwK3R7OKha3YG8XrnqaV8NiQmTwQ5BVLF1WsS
Lwzjm3Jp60/wGgdRDd65cD2tuvLG8dE+okab7jkhiIvRFjUjTFAblnAzYYmnMuIvkx37n/MIzdbe
tPRADat8mTddeFMiEb+DgCxLyqX3n4d6NhkzBAMyDhufgIsJmfKu7+WwCCIJtBitLJuu/eETlLTx
Nr2KJRaptroDptNUR3A3NaZWm+KtyiHtiem+Vvk7FxIvkIE2+vtQzO0L2pD1nZ0nZMfhMBxp2LTY
YoUaZRwR7ybemEpnvXhHlo/6piFtuANCG5lHO/dO70wTBiFu7HABDwjyafnKC5VCmzZ/m4VuI4lj
Ob7Hq4IhLLyY2ntQU8pPcz76XwQrsHbKVs0bYwNBIe1ZD8l/QNAlpdXnoGlsOsXn7Hqoq2CTYTMG
N34xBLf9VHQfokCjH3UO8iZUldEuj6HPNdTQoPegrnfXrY0YD/ngGkkbXY/3C4NCqoS8lJeM0TiZ
RI3ehuik6xz1TkBC9ABy1E9siVG/zMN0XNYmOgENIF/PljgSxpc9NnNhZtgK2eI4LaQV0jaBfUPQ
ibokCAZQLKGTWYSyiTGXWM9jmy2YDL3BFRe9aBWaz6SiM8wcvPt8AAlfWr7BjX4huAHzbg5TM8S4
MXm/NHuE4rlLdOlOHniTKZLw+Cembvt2h1056JOxDHNT53mmZO4BGICkHiLk0viEffINI50zrOTj
x2512LerXnYicHEr9drhhlPhpl9hJni71TDwLMb2s2MAEeQy+X4DvTDdsR3hhj6RkHXT+1SJZtnD
/5hjnM0Q2AO1WzLPpf+4VDVu4oD2pUvN7AvMKc0j/ehiu36ZvWIycm3b2MPFlsNrcS4LVCa5V7wq
Ua6AQZgHHv7UFd4+YkG8yWETw0nRQbl0jjiqQeAhwpdhAWFiOQEA2vPVgy88KGjdW95vQxrqHKYw
ApSD25VWSGMoEz9aJCJJV+XNTuFmOZmJGnyfgcFlLSdFeIh4vh5zDBi+Tegu7RTj062w6g0MpOi2
UwCMDO4EifExs0FcDkAOtG76tIVQ9w0PZ4MlKmlxqFtTZIgj+n7a6jEN6NqkAy/4Xvt1gFktnxcy
nz23G2vbnHo0mRIkyebNBrTbW/w7Afyi0xl2vOdgaIEy+LT+AEw6fYBwaLOgr4uUDXO9W3FhJqwb
ixtgbCjvVuCogF5ACO7Ws4acsE8aShBpqALzUuZdbySo86pLlN+9TXBSkGyatlZCujXYw6Zv2/cG
N/JEhi51JGC7Glq9N5NzVI64UR5E5JQEcxg7fKhmLaGGyExKcMmmA83JTc6t+AXuqDggUYpvTIfC
EQ984gavBB17myIDFDviyjfUrXRvjQufgjB6CJuu+OxtzRfHNfovlUlFHQwQj6ryV7iN6RvoRFWj
rBaYpEoN+WKkfbxMMIaBYgdaetGtGplOdAjns5bOuAVnaJcCuWvuof5SSxrqKRkdyI6LKVdMkTvz
bRKkTQZ4A9x6dKR74/F8H2hMfPRj3r0Xg0ZCvcC9pfQKkW5EuR3EHYenph7EY4cY/Ak2g5D96tl8
6CmAim3OD6FV5UlbVWNGHcJNSzW9bpz4koNphjucV8cSxvafu77cNUg+z9mYkVs5BDvSoGIf0UvA
7W9SlE0CxVb5VHWhTWCdrHaLIj+CoAiyscEWKWl/0AuNJWVIwchWTTvIq/7aID77NUJRcQw43NO4
MZXshN/s0E2wD8SGmTZiSWxYv6+9N5251/0eltAsqVpRSs+t867SbErzET/L12zNgMyTGxOvjytS
rswOCpcua29Dzr+v9eyytowe/HDGLyi6R1eKU8hRKM5iAmwUeO9FLPyMxxqoKiQCT1Mf1ABGAHFL
Y4ss9yiGcCKHeRzMsL7ODTsRdk6ghCYJ1JvrHVhKXwKvREoZmQ82RWNCxvBbqdsppTATP3HfzDgl
wyD1sLkvFVo1u3DFBFZpaDKvrUhmTCBla9OYpGihaquWCEqibKvukZ/gmyI4wIh+8+sdYABkXa1A
LQFJQHyc0YPAv1/s83WJktpi7qyDavUZFyWyrS39rD2/P/pzVKbwD2wk8ocVnBX9bvsCSNNixG5o
+EM3GaSlunklS/c5bsMWGUOvk6mgFTiBRbOfbGV3jck/Kt+AVBzw3QSlyVNBYdXoTeTJwnbmKeeB
26lpQganjJZNBZs2ZqO9VyxxCkP66FD2FZGK6Hedd2IfBvPCEhHn3ucAHwFQ9aReIR584/C5ZeyB
AowtH+wJz3EfdG2dDLTs91Anf47Q9h50UctNTWuDGF5FRwfPtEc/NnFSNT6uJDFhAmpRbX8zwD/+
to97sVOiQHnUWgitzQPahjmhQyJM7+60Z1wnA6j/fEG284Gc1RwHptdTx5yXBN663mLaST2Svh8Q
/8YNPw5IcWulNwt2Ashq7l3BPts5qh5GVoTLGStuli89+ADJTJscL27YCZpvs5zAhJFgekwfiy4x
/xLqHks1YpRnngFWD7We2bHOY8TlCWRlD5CXCh9FAY+BbIHeBKaoR6c1UPB8emJqG9r9os1AfxTl
ZhOvjRg9NmJ2NNE5sD2ZU+Q6MihJ3J7quZzVHfcGKlH91Sm+rMURRMw1H2cXEnUzshAmwxAqb8jL
5Mf625o3U/iZx+f0Qs6ViE5tQ9abVYfFhDQFAfBjrKuJHoGjT2GCkaTzAQbpc+/BTXXD8LILOXLZ
1u9STiaUo2c47i1oXWhTxC8OBp7wxJ0ivtUveRhWzTODUOSyX4qiyx9hIdxlztOokdlgUGq6eurZ
fbkJe8wjkK5xEMSj7zvfyRitIvW0YBSxAVI31/c959ZlKyWjTYfetsXRL7exe2l8hzhbmdXZbGDc
19IsdMnfh5wTuwMEiv5KNfafQHShqGjOWZZcNIHTWo9MoH3yByow4Yi5vAeIPEGiU6KnM+/DEGDr
j2GE7/vtUnrDlhYrfI+l8jY3/SJmQxDGGQnmfVSW9tMQx8XB5VX7bFi7tbdROOiHAlEJByMQqr8Z
PVu+urZA8c/jlb9GdR28WDq3W1ZM5+yiKENI++I0AhPtg36GLy6k5TkquiXmj3Uwkgd9lp7f2yBv
Ab+PS7tCrw88+5tQcW3uEbt7c6AdVIxvalqSA/YXolczgYmky3p6qIAXfG/JqO8wltiho1URDC7A
oT2KYNG6GhgfoF5S0gUN1XB4qLRO61bkzYHhtgBICq74AX9WvMyoZNiNg64ry7wgaB+pGCAl07p8
xaD7WbkYN1Te/4AS7PiqMR72bJeaLmnR4Quhx2/tj1E430tRdlPvEbbr4aE2JARG1HLxYnnR6F9z
00L/BKkjfHRyKMEOMsfSV0keziyJ+YIeRK/rYkam1uVfStc26t7AA5insS17HBPl2ea28Yw+xn1v
7iroQPo7uKh0TsIFLA8ew2CYksofO3bqPG7HdFVN3CWdp34wND1Mwkiuux1c2dVzLAKGaenerAcU
spRIJygAH2djaOhXCG4SvRrzqyAUXREVd3MKXHub03w2yy+32vAFQ5B03Ws0446CqMr7VRPgxzsV
DxZD0qUusxCD2EeDKrc/E5miN79Br/FuLcd1Tjq2kPF7u5YBLWSk9WxPntta7ybYAp89mf9Qd2a9
eSNZmv4rjbpndjC4D7rqgvxW7bI22zeENnMnI7iTv36ez5XVlVZWlqcTGGAGSChhy5IoMhhxzrsd
Z3XS7VSTlrerKiXP2Ku98UwlZNCFgTm1dbSQVelEs2t5NzwMp4BrEZpCpPRx4hKi4bebKnc+MXem
LdjoUhOEwVxt4DXZN4fB1WMdFdRiCJP0FGf5eW/HrngTYMrurlmGxD/lbhKy+upAehTnkCfaujUM
EKBN2suyvKnLFYpw5uzZu7XbL6ffI905a+0R82cL9s68Law6cplm/oikdHkiJ7669MfJ3w3VOj4g
SADA7ji8zxfP6ZoIG182hUYd14z6sUf5UlMyflJwZfdqHKrgWGZqpL03hSc+tU7bXRqLo6oN72z6
zjNYP0+573gHxzUMkh7ruY6kUdjXw5wvt+UMz55WdJehUeW0ErKyrOxoFDFYE9h+WlGhAthsKjP3
HgOzG64p/q0baKG4CNMsH3KyQMdAP1lqzvyoDdY6jlwg3FOxkYzdu2nOo7GzzIwxp0Evg9s0H9a9
R2fA4O0Uv1JVTsWVGzgQCOaqd2JyFotdc/aB9lPTVJHIndI49qZnZtC2upMFEIsqjKfaHSXPriEO
ldm8gx9fwCZXw83Smh6o/Tq44jVzmuxrAOB70cejZ0QB4Rf2uarljLof3DqPZiAkKMXcl4/0cV27
Xcrcue8NtzsudMDL3nPz4NFqJtpaspPUcUnWqnrPieUk9rluT2QvrMBBzGKlx1rWgkLYd5L7TFtt
GJuGSLere4pBViPMfDhOcXdHvNb6HPAxDtfEGazQwtf9thSpqPd9z6rdjpSpnxQoBL1akbXhYhQO
H51Zm2cJexhbwOIDiSn26XxL1HUpojJfsGEjGmyyQz06y900JcFLlReU77Wc+jvq0PTOjEtuRDzM
NYZEiNjXCtVIFhYcBx18vPCDLSmAdHeODeVSJnFzjCc8/aFdLs0NHf163jqrdz6VFll1jD8pHLkp
tRWvUaNK8x0vlJPs5KTSgokNS8lgP4Tkb2lV96+yUVKf6PV6OK6gqe+6jvN4a1ZA0rvOpIMFaa44
e5uuEBy19mx+KmsNcG16qlUb+PSmiOrAZbuoLIOjaYWxj0Gqs2AMEyMOngDmkuQ8Kdg/gKMaIzmg
p9PoPrPJpLHXSfltcHP9UjQrRwBs4Pw2aijLyBFqupXZMvkXHJ6wGWZfwQZamWlRx/bT0TAq57Kd
mnQ4a1szt6PUqBix0/UL3JGZu/mDgqGTrGiUj3siPs1124iye3NAPl+NyrOq84D853izdCm4sZHV
7OEArEm6FxbBxFFQQmpHvLOmvUlq6DDKyDV7qEq7eu7rUYmztYoLfxeXfvMGUz964ToEZWQVvnw7
tR9BhAS/GiPVxNO16Pu4iDoHZ2gEkc5eL+L+0a3QX+x06Q/VPh4MjmXbiRWZyKsLCGxAdlNteXhJ
N4mYqmLbEgRnbecaAGxLdV59maGZQ3YXG1a7q9TOd4qJnTaf6ys2YeNcTAaMrj/OL+DGQROZ9rAC
TIpY3TF2lBWjO2FwS6fRFfvW7PBTT47hJYBxZeffZ0QPOEc2WcsJTdfoUWObWf7gTYN4bA1jKF89
jZIDQ8K6dsAWRVxv1rnD/D1Uyr9cu2ScNqaO+ysnDcaXFexgjZasXsxd0050iPVc9hDEk0P++cow
nwgPmWlczIOYaX/BkXZ9PSznU8uXXoNdAdtjW8v9Q52XTX1RcPkLu2LOG5F6SsFmlAqxh65ZGfTl
88zIiclgeuVInVnTZxNT9J77Bk2Y7uy5Co05MJ1d7Qf12xA7wAGCjBt7Y6/VeA95PFk7kRbjuDtl
6yQbY/UGFDJWrR6JMk7WfYxl9TUZRT2EhRu0cjv2FG8RQZV1eVuaWQcvUWQgf0YOKMGyLmowmVIj
7uVRXHaFmV0ou0LmLgo3XsLOxGZ27FbV9dAjmrp9HSdLb/20Lh95P4S4H/1FNtwnv/U3M+23jBwp
GwQltBlPfr2awaGfBCFSmU9FE8bY8tpP87LaPdVoMalvpqqWYMePaD+zuTEZO81LOCtdaRtZhpdM
3pZU+qYKSQnIPBQ8Tm7vTBjoIQK/aF47a5LztmMljCFYLtMxxASTtbWT3m02qeFyW3tvLSnavXV5
TczEci5LTdNG+6n69QRNufNw5QG7nwc1LFg0W7Lot2UC4bEXS6yuJ7zZD36cnrJA+t7+UtCedrsO
Vci40aVyms1AFyKeSKrru1uzWSbvPNWTjS0ZkNZ2dkafLPTetbarB+jxmr9Rrl+9GV7aiCtYAH/a
LQY+1IaKFP9UCC7AwWS5Vu0/ZQVlBIoTglHPyoXTZcOQNptG30fvEbkJB81VBRFuwIdkRh85yACT
yyU32Dit0tB3dlnbXxo5D18Rgk6HoGhSj19vbdASSFmNx8ms7DJalso7EXOLL1/TvBotTvieim6l
2uMO7a2sMNs17MXqV9t6LaS/4Zw88RGlvmEupr7P6hTK27CkvmqNjIt2myxNwYTH4VEbCXmFem4f
F1da2YZxJu169JNKfZ4Tz26iRMzpGvHA2UoZxO7OlOiVnCKiTBCViXFIKPcmBk/eeqYn1HXm1P54
WNjBg63RZ40ZcQKoS7/OfT90sXa+gcVMceRRkgMA5K3uTrOC7G4jh1n1F0OdZ9f56jlGOLWS5ndi
u92wRdXrOec+69mhWezD3AUwRs4XfJpQpxfRoDyRRVmJ0yFs5hX4qrGoVc+COhcA08tY6TPZDbSD
tJ5su/6q5jIEQyKusFEs7co0bPyJZVde2uNSLvuEvNT6c5/D5R1hDzlUPPRISwgSa9Zb349HcZq0
MZab1S5N82rkXhDPHcs8CIWv+/FhGMgcqMMsIKuKYyN30xtGiSRo8ZK+vydpyrxVvlXcFH46PXOr
KIsdbAPD0R+WtKBSUO4zIkILmYLr9Au+6E65W7jQgDFiixW/l627iGia09SJAA28r2aQLNCjRT3z
2hXGetHZo75YnBz6xB3GbNvIQn5tZbncCa/K60ezhbY7dEHMtwRj9NrDJBgh/s0f8hKjccxj23Zi
qN3zRNTmfO1nov02OO3y6hfNGKNwOvXpBntBshsaKWfkdqIoN71nyU0sqqTeGoTNfPNNG97b7Wxl
hBy04gvSwZVrrHKX8eVDPCQRQxTtw5LHzOdyvWLvW863ep6YJDO6hlCMYzY49KyOPJLQIubB2hRo
PdRN3Hd+fil5vd1tGcjkiZk0jb73hxgEvWYoo7MphG2dU4Fp8QmpDFVuGC9O+m2KVXOVeDKwN2ub
cM7Va/kkRttqonSZK2Nbt+ly56EdGPklErqTJGnyamszCjPZSGt1vEi52cqOoK20YVyfU7fhVLtA
nibnVBqa8KMOkLTbxMe+N4ovAtJyDodOFybw1TQQEdPnet62qYDUmXgbzzMhgnmb97516aa6fGqV
pKgXHTS9FF68IvhbYIWm1ZIicmhZ7uK8W6xjbnRpDLuj4/iA0GWlavNMCQ2dwEm+4q9owJEDlnNk
t6tjnRXN6begzS8/VbPh3uqgAHN0LJ6PiPNNk8sMhr0b/aPKEY2R+tRrbgPo6paB6t3EGW55LSjX
bBWHwhiKS0quftqNJHX7XGRgvlqxk92rtonBL2ajBdgTnbHj3MnqXRnYJYIFhYFoC0/tP6Vj0kLT
e56mFCPnU0OIOuVXQ4nhsVQnSAnZd1Uf6nStU4ahKKDJvPOzdheYY9vu0sHwso0Fl5CgW7FKDr7e
be/xH6AtTfOuPd132vz70k/13TIwzP42dixea99leFaY27juwhQ5Sb1xA529U7f1zF6zNLe/d1LK
dd9NabVBDOWyZY8A1U/9IgcR7gz7K5WrDY0VZw6xd35pPsaUXRnwodlbIKxKlru19+armoHredSN
snue0EM+xYNlVuAbVr+xGTRpR3rUTIhoZFz0myKrqVGWuRkgv2gh2Ykm03rwjB7QOCnUcHkakZ3v
6ZWSjnHf8M07mLm1OUvrdpg3cDw25GOpbHEwqR3zjbMYpxT4tdTf0iH1Po0uzShSBJ8U9Kpe+baG
1XLzV1mmQeTEuX00mA6gz4NicaMgwTO17XUDCjdhuK42nZ/Id6Mo57u1Szv0TK3ZrJsB9el7aY9V
E2nXYeqh5aQAaMM6xwyoDYyhQwS7dkApZpldpwiJT7feLV8Lo+i+xsrjRRKjg/iKSJRzRG51ue18
d/6WdW03UnkpAlm6JW4ui7i0ZGQM2jA3AcOUxp0lvUZvk9FoKNQoWtwdANfc7bIxKGua/NVT+0nM
eoZetdoAu35Te1ex38XZRZr17EqyrpwZ2tBWCRx1URUMLZ3WTw0xSNnV4NdKQiTZct6JIg96TuhT
qV05Q2JHPQEfzWOFenT+iV32jzTlH7wW8eCY/EbByQyhZipsNOsvtl93739Ky/8xWnQx1nmeBSxF
b67VKY5pvKjmxvqJ88o8GYn+lWDd4e9/41/CMc9AzSUTezemYD0aCW/pvg+QAoSMNkv1prJs6lJa
4OWFZlq9mrq0201WMZR0l9JiVVvO99o7zo7h/jmz2ceZ2LCIWeOhumUTQRadpeWyMfOfzen4A+/K
x5HYFP+y8B0QE13b1ee8mvTLDGS+hnavFXk4pgZu+nOP7oMNI0m1V9SBte7NaU7OF6PkvbNbeffn
vvsHG4YprImIv3bdywUTpmON4ihEk/05H8Z3g8Nv1kVQZyKRTK7eL7kSW9Gb9Y4BYOafM/V8TDkt
26ARfsm1N2ZQEfno2p5kCk+e/sTi/wfv5MeUU+M0YrH1pmUPYf8iyjEcdH37p277x4BT+gyrYR7q
uudV/JIHwZZJ0s2fWzAf402VHgaksScCsHBL5nJKc8uv0fy5JI6PQ7BnVBWOEvm6Z/pfft4kut3p
1f5zI2rkxynYxarKjAJj2euuzd5c1ZbXrdWkvw5H+M/X+X8l783N37ek7m//xZ9fG7W0GbqdD3/8
22X22uJK+db/1+nL/vuf/fhFf7tvKv77+E9++Aq+8a8/ePPcP//wBwhuIPLb4b1dPr13Q9l//+5c
4ulf/p9+8j/ev3+X+0W9//Uvr9QA/em7sXvVf/n1U8e3v/7FPCUI/Odvv/+vn7x6rvi6q+ehHX73
79+fu54vdd1fAsc3AxGYXkDgDtv39P7fnxGBNBln5QjPPyVZ1RgQ0r/+xRC/MBKSmD30vj4JwMI8
xXV2zfCPTzo0yUHgMws9oFfD3fePa/vh8fzzcf1HPVQ3TVb33V//8j1z758HCzKJIMDCLR30/jY8
4sdkO1f6ZZrpJr7xbN/eyDQfkeq8LBq/BDGPB6sg6rFHQxcxBifeFO/UsfcGVOLGdtZNUIJZJVOb
PjlLyAzo9ZidKBZB4HY0jK9YeV6+39r/C8vrWr3Xd337/t5fPqv/H1bZKd/nj1fZDWtjSJ7LHxba
6Uv+vtAM9xecMK4fuK7LgxI8yX+sNJwGv/CELdsPHEva3ila69eVZstfTFYRk4dMSe8jTgPgf11n
lviFNcg6g8m0UYwTT/M/WGU/OuL5CSZXJ3zJYrNQn39M3JywnKywuF6UdIV3leYMJBq7WO98TDhn
VZ0hBle2HQMpFtmlGNz0J2fwhxGtXAAiWp/Gzz29a1J+L69+c1xOKgHEsdDIcKXGg9H1LOoBLkXh
3z6OLbI/1Swm7ou+y64c5KvkSxsIvjFf+VnYGMZ6PjuueqwW90ucqU4hb7Wme5nk47o3VOmMu7b2
tqjhu/1vHvOvL+xvX1DzR6vi6dLp7S2TR2t6DkLPD2Ze7S7okmWzRMywZcD3IjLT3XWZsieMedL7
vGg5lLtgNkx+p3iV2bGBVizOl1nSTvz7i/nRhsu1uBLcAUkVG0bgeR/n6xhF0JVazjMckkOgaVIP
pntwmxJNsGoKNMpYGmQemUkWYOujHP2ZdfNU7v5zt0Jd5gsJLXwaAch+5X1MtsDZauQNEE1oZEGK
WDsQZxoqJeqD0f5ZyX1qDH77s7jxZEoFlmsHbI/WR5O2XpYOMRzgUVPM07oNxsGHOkByJXYzoW4v
ud+jkzHtHMCwoGXc1d04xoc2qHDsz7g80rOTiXzZScOJF0gOkZfbEmFegImmy7pzCaT7s7iV7/GN
P1y1awG4+MKyebN5UGwRv20YxjUvXOQAqIGdFNwgHdc6iao5mEOkYaORhLoJ8vRM4N818DEuwAjh
ODQnoebQuPGnQpZTt+3t0nC3FtlsMCS5zvrHf7+Q/tVlsrJdLBocj5b3MZfBDzI3E3D/+FOCYg7r
zh/uBFFPOzUIkURCatR2rQQSO+SrIdMrtc5pvp8TpCehFCuYT7e2prVxa3zfYXbCy3+S8PM9evzH
W+lhhPUc3xZ4VZEU/ngreaPkghMDD3LjJO01jJ9qozzt6bdQurnrxlFLs6sQFGeIxipfR66PFRrj
ofQO9QBZzdmY+2drEw8vEGB6ZyvIgXPtlC+5zg2Au7loP0G1aT9Cmz7i49KGYZMQPsViuyBDsLdQ
d8g82smJyf2T0o0fZmCYBy92SgdHDgrrjTtgB/hJX/E9SfOHXx642Qt4y6XF5cqPYYNQC0jzBw8n
A8RPHvGuJMPJQwsLPgFLonSLdYlGbrJz9BdSPKX+aF20fUuVMDYupLiWufxZzob3vX7/7XV5bOIW
1ZFlO9QsvKM/PhQd9BOODJyRdtuU3tFsJn1khuacb2C6df2Sy6qNkVpgMzrl2B5rRCT5Fs1WjPTG
v2FsVJyF5jhPR6xxc4SrbtflbfuIPmm6X6zgc1A71rGMsykLMXwg5Osr5W27tp1h2+sJhfwc+p6s
rzPIJVSKsq/PEIn2JFci+/UbX9w3Y/1Wo1+ILK98gJFwr5a2/W6BXfKtgfUJjmqqolhP24VBTY1p
93fKsyY8BMs3NI7Ejqv66yzapUCm2KjzyWiBDasTCiUxxWwknrbz1geS85m/yrCLHqcXyyV9KwiN
RZhGkX9aqt4JfAbdZrvUzmWwlN1uWReizL1hOGNS9KdVBM4+sYR9AM5Xd6ab3AEzmPChUhzKOV8v
7bnEIeDHdbEjVVTt1ez6zwZaQfzQVnoZV5m5kYTgf2UrRZTX2hsK4eCAniw5kIhWn826QWadeCSo
zSdNQ0SM+lhtykQ6T9pNZlg2427NNQ6TvK+Ppbkke7MXFUHyKND0gibZ6zHjqUY+BLEurqXCh2Jm
rYlEQC9RW7V7iOWLJTG8zy1Q7Nd2xDHAWs01JG/er+LMmXAmnwVuMbzPg9ZvAG94+7stcQPFvivn
8sbw+3mr/bi6U2n/NZMB4NRQv1uz1AiJ9ZwAhxaIvUHn3fXWMNv8RbSmWqN57UcnUiiLv2FR9N60
bTk3jD13n9o59t9Vu+LZEO40oi9PjSs7dzPcNUDTdxInydH1VuxpTTOF6GzPhdMFR4WEaIyIQVJb
25bMxxOeFWywlHth5SbZ7dRDzTPEKj7S6VbNfkKMBXmS+0gG3NYO12Dcu+PUHC0Qv42xqHovRzd9
tJaYnPPVOs+TeNoGwWSfJRhi/XCCbt8P2EOP/ZiUhxVOhl3fGZsHpcfXsUjagYdWt8++6bQvcoII
A9m2V1Rysr5zsOpukAI5YL0UUUW0Nk36DOW47IfUgCDu8Vn7neqfcLrAo548luzgJucOMfKigZ7I
pxs/GATiXJN0Aj2UCsAbeW3Om1TU3a6YXa89pt2c7QdgZnjv7HNiONad37fx1hgX/cLGWhzQIuiv
TB0pb/SIhcEXMbOtyEXacNNRw1eZi4POMO51jvNlXjy32KY++K5AGIFWFGrnwclGBMFtwl7uzryy
QWHGx0oPxcWCVeMyabEODzDMkUyzy9JBpxGkdnBgxoQ4t0avRqYtbOYgkMYn1uGBMAJU80kn57Mp
c1vA/S7HwYOSu4ynm2oav/SDPe4Yft4ekbdAQ+Gyd7arNKcvuDez22CMYzQ8hXnrT3b6KelGg5CV
qd4s7lLv28oLDt2UtvezdghBrhgac6CoueFPMJiizg8F/As8EXahI1miyX3pefPLaLj5Z6agxzKq
EbSGlQeTszCh/oDghw8zHpoQHUT7ZpK+iDc4z+svfbFATBoSOx8m7EPczi1imDJ2scHWbflQrDM+
2Ly6hg1ZXoL1RHcv/UtlO+9o9VBMKMtIzy30wHdVq4urQebjtznTgjLbypsLw04Ak7HIHjAduwe5
Wjw+ssrJWYzhsaKYc+6h6tY3LL/DZ9vom08V8RGodCz/LDNA1NP1dBNm7uMrKt316FVVGkFe+cHG
I2liiwAM26gTd6fTw4ahJCITS0pgHUxpADivY0YASKf7+hEQ0rouHOTqjlfNF1bTuQcTlcKZjNWz
CV1wW/dzfuZ0at53qvB2rmMUV+3siq2a2iUa6rZ7xIUVX5TQsMfFz5fHGSnMDQRpcY0ElbFB/Otk
O1ookUByw3acl60Xl+U+6cwyogKb4MjrHlNONZ4i85vWQQdD9NpuQe1w7c90TVk7IUqvnCR5F5nq
x1AJ9v2iyq7cjp5lcntYZGoo/h/s5rV8D6Q7XjJfpN5mldveDDkO9hSxaHQyQoeJXh5V3dcbp+nj
sOlm97NNOb6zY95nXLdxFw5xPKH3QtxvhEQCm/Rw423SSugrAo8/mZNsIYTjooHCQ9odMb8jO3q4
Vx81PeBF3ABDN/o0njBOYcj40XJfZtWwBfL3DmYzG6+4EN6zoJHHOJP+Gc3FQsrlyAeP+c0uCrOp
3QCAYvBdaDlarVA5dX27m1tf3qvZRJ9QD/ab0VnBhZ9WmE7sfhivs0HulpPh3lDDQ1fV5t4ZhXuv
Gkfu+lmhz8I/99ULql3nezhn03413x0VsPwXWd/ENuYZitD5yzyo9UrF5nCVOckSlknWHV01gU5r
prhHdanmcytbl2vgJn0Ye21v4DRx0WeudY5oN3kYZ/U0rkFwZlgJxr7JW5oLFdswPClKErRGxXlW
0uCtrJN9m0/1mc1QnANxw0aBsqXBoSLlu3Lt6Q4Ot9zZp73FHysCZPTs38N4uEzLHUtmgcySaFzf
bu54s8vzVbd9B8eEc9GnAg/t2FpCbaz2Fq+D8dg7i7jKmsL7ggTSOzAf18xgF4nIWOLZNsOxoBHS
5ujfQ3K3jzoR1mdjmtnlPSuf3k164BsIInwQXcXUXvS8TYI2cH3G9HxX+VkXKQ4hchOCuxiN3lek
v8ndKKX9bSKk/z0JVHqbZXGxc5EjHmCUSj+Mu7QNcVmMMjLXbD66bs88HZUi/1rTY4FIkCtEIZ5l
ASq6Ni0u+9Mzk3aCUmOsOauKTGWH3PU8RI+8ItYi9F2TYWzOER6gi7F9kl/nFUYZ/53C1JQlt1K2
CLIrp8jeTGCScxzPNSBBbTivaJ/WOzRJvb3tp3h5RCpo3KaKAh/pUjWZoQoW5/NKYkJEkk5xN1qO
ftJNRtBQV/lvqXQY7+BbNjsAyqIhnGux3DiNQnoDRWWdLXCv10ZW8Lv3WMSTiBer3AQBb/0O9316
gRiciFmjEDB2YnkbGoJywrlaWrlDLup9kcmUeaEwGz5S/vkPZCx4SJWsII+ZK8GPtJw273eBUc3z
GcK83H90kO/szHI4TYP0HIe3fbIDO2DTbit72tH5B5qCdeET7dzo4HbMCJOxWKGuSg86GTnOYy2V
e4jJh79hdRTJRQB7Ne1y7brBZhLL6Oxk5rLhJNJHfNz1wQO+qOpNWr06jDR73xKmk3G+Tidv5bAm
N9XKjEofB5kmuAy3E/tOQJxO6rmIroa6vkw9JOJRagZvtegJysF8RMmTePoLJ296oTxTHESWB0mU
z3in9oPApbcRXc+5IcFDsRChrCWsSaUXKPG1EbX5YDO0hfpmw8nTfKl0gl3E9Or4AS9YN+yEv6Ku
qmXZTBvE1Iyg8AxXy10SjOVbP1n+Q6k742qeWr7x0Gh35Hs2xnPMsVVGlJhMo8hRfdwXsx0/ozpC
ioxnsdq3cclIttLX/sOUFVO9H4jh/VITctRFs2H1/d4MlgBuj7K8jYhh8Z6DHONEVd5TEbpf3cwY
T3EXJ2eYQE6Kljy1Eopkp3bQAMrU37lT23xC3HOqSTBHIoswEOBuJlQoIlRknV2UzWhcjQ10Pep0
g48LlpTpDM2h/2Bqi8kIaxE45rkxDAp3HrkU+dcaP/EFr3JtnAlhDP2e8gACL2eeo9yCKVUDakyM
LOdTuvYYiKfJZ4hsG4tHH8cIqvtZ+pJt1GC9ytrzLWp3jevTFA6aMbtWbkrQrudl55aovEfHA9/A
H8UT3fpqcPB1aJ/imOHPaRvhowioykXp3ZLbk10t01RuGWnD0ypLgbRIFWDVjtT1pTHM/pe0Jcdp
Ew++ta0RsH9q1vksIS3kRotYnimZG8/I5hGN9vbKDctL1OrRpFwjbNIp3Y9JMd85ccvRULlmwigV
O3hSA2kpfuPqatvMS3s+YD56hhk2rtCMjN8CYE+b18hoDjJFNHGbpa2NA63C/hMO+EfUvnCxGxKQ
sOY4A1EzOTsu3XJ3s00sXWR0yEo3KnWq7ieE3wnx/QH08hxiMKTlgXo4wKS/S2Ar0rEbYxOdqVaB
gSiK7ofkh56tkxjioMpnH98mPkyO2Nx9HnNGz0U9shBUcaOEzPdKpp9fN/Fq2FvUe9jALJMBXtvJ
weeEWbEfvgxyLt3IKKbqXCyJ8lgdIzk7DcvfDknS6GU0ClK6JtLXDZw0eGvo1IYyCUW6EoyiezLU
TvXCyRhXld3PMtN/B055LnAP6CLkh3Tc3yVjahSZZNBokr0bpozYIqhq5tl0DV5pL7nlUqZIWMq8
TUhf4wpYAwhTV7OPIEpIbnCX/BpZhs2qzez5J6l+v8ODuTiyR0yAe3glxqx+4JWFJllCaaq+rtL5
QxIj1A1bsQY5K1BX48WU+Pm+tGeRbfs1d5q9V2oUKoat6c3+PYr3I0f/dzRWojazPS4HhPoD1pgo
eeKLxooma1EbTe5cFQzzNkGLs1uL3PnJ4vyX4K/PrywtqArrd2PB6qCbsgwzF5EAz70xq0eiWdDg
927w/P0X+x/RTP+an/yB0PxDovP/RRbzxD3+Mb90lSXvbcZt+jsl+p33PH3Frzym/QvlkYkxBDwc
cOvEIf2dx5R8wudv4TdtO2Dn/yePaVq/+D6cAZyicD1QRKC6X9klG0ZKMFLBx4hicrbwVf8Ddonn
/8Ou5bEcqBFZGPw8U3jex2kHXtkx33eIw5LcSxqyRczo5S3ZiOC4lmQeXSkvOdVIiJHSy6H3+n5j
9QTGHfNk9kHOFDt/NEu3vfeGmugQVUzJdB1wDJJUSE1Fo5IMWvhnCqEFZ4gtJec/X1EIInk7hVRR
V8LIdgXIXH7wFpviDy6fmQh23U0iWiAuMMpn8eQil+sWDKgm5nzOdbOpQ/gzqsHupJsPcVlZl7aT
Gl9XI3Md0JDpFKDjeMul3QXJ1yLPsKpblVzGqHYrsDr8PTFd8FRkZVj4iacO9MZo7mw22BWTqcyz
yJpyKofFnYnESXNv6nEUpdraUS417tald8RWrAsXdV5tl58Dr5BXaOkac9snZXLdrn3wnLKdf26S
3n9TsWT+Z7c4pFqm6MkIZBhggj7Hkh/5lJi6d5ADTnN1SXxCUJ1NY4HGgyiY2NsAntj+Ee320txZ
a+6SaKfWSW4LJg50kac8f93iNSZAI3cG/7FpOsu8c7CgkAeZt8MFhjd/5ukZJWpWatn1rNSx7q67
LhblUeYDbAARzMW5dC1kzpgCyQJjtNmw0wEyYaDImSSRhn3L3k2BkVaHLk5bC42Lzq2tzjr90i51
Y5I+6nuvKUA21RQGxEcE3P0XkTH6bWuWRb8n5FIR3KZq/5VMMTKhciqlbt/+b/bObLltJNuiv3J/
AB2Yh1cCJEWNkGxLsl8Qki1hnpGYvv4uuLq7ZLQoRfPtRtwXV1m2QRBAJjLP2XvtOTV4PSg577IC
j7+MmDFsLhIaZgP2juVV3rAXmdyUJhAMrMnE00IDX7Owg3Fae6M1ER83tWjPOhqPv6Jewg43MvNd
KOyF7hCFt6+4db6hqWaFCdUTMFQGLAR2YWLHXwTdVnScaPl3WYa41JXmppHgzanag1qOqbJJdSCo
bGoN447iE/ibPhH0XBByzdWGTaMjYUoeEIx2ANAex8LkFT/WovhJ7l3cuLbWIbgkxm++RaVocG6K
Euc7VSvRamdFTylac+TmJcJh/zMY8uLGoj37HMtzQp+SjN12kwsdNXs7MmY2Fiu7nrKyAu2qqIPY
gyiZPwQybLINDT6tZH1YzE+6ZFQ3bKUEHay6wbic9qXdeXITGFioyNNCpKrGSXmudo1GWV5W4VKF
Bn2hjRwMEyXHGOfjY5aGwU82abq1r/JSLS6AUgCJm7DStF9oXlINxKoHlLDHZO4rODvvgqlKLykq
YGMC0yf/qutenXdhvFgwWsquj4kRmrcdJZbHcrFHb/pKsejCZtCUDti88ps6K2VwUxmgPcadlVSu
g9HlRW0n8HhGU9vyYgqEe9rWNr1NA+8daONxzL4N0YLj0FSQk9+SMgu/IyvnJjlZEusbqZEbIDzo
wBOvbkLjO4qqOYH1VQePkWZTUdeVsL4CBpV/k1U+cRtYlKHmadCimz5vG5MH0hTpXTPqTeBpsmSm
gBLm8ExX8XnsWRmxcAsbc8y2BuZUqlokXwAPkWis4OgwGxngmw4HxCHdZEFIYTvcSI7QWAw4I46O
ouyqeRdj4KQVVmLkhZgRS6Un6SUkAmzp8VULwwFPo4LFHRAFrl/PbrQAnogl9d8l2WIHptPh3gyD
VCGUr9ncet0Ya/MmE/YERITIDMpDVmveZG0xPLfUhC+qMQRDBrcANxJQz4X3aeraXeBMM5KtUUVq
MMyRqWyrce5LwICofaEgtCYCeW3uBjfQBZ7VCaLDsLXwPEU3QSRHB4gjwFtm1Qrv8Bv1sG1oYe6o
MTA5Izom4XfK6IvTKGnzq2AGq3KB+T7JN/WUhGKr8xrCw4SQLt/RaqA2Z8LD+hHbNQ+GiEOcql3t
WHdtgFtyY7DvMb2s45XHoz3G31n7YB1r2oL6gcOY+8oGtmORSj7CeZCrSrtNQ9tI3FCvAvCB1SzL
9OoygYuypg276aQctsaoYJ6h/VIC/UKknt/H6N4Lj20jLreaXxZiGYAXNYax4zYwMx1EvHIRgW7I
je/Q7ikeZei0vcZM5ohyUBVVFA0s/dfoxPCQeN0n320DHzFgmwE33nAfmLkMQNCMGuXXAFz3WhBy
uMBNZ+tgtJQ/95T60leQJNm1MZrGN8qx8/dMqM3PSGJSdAH+mL8w4wIjo7Mk349l4kwbrW3KVwTV
0R4oc3mRKfP8I1ZUceUEMI02UVACrqvqpCm9us7i1EXopNwBw1YeTCya9IisMnVAIMzW40JigbHm
qPNdGkvzayp1/TmirhgJOpmTGNwTutVRbzk3uppDgQEaqRgbyhY1rKc6KsGhRL1yMITFMyOGlM3i
zKCJN4EYgF0UcW9+TUOJ1kHaBFa/gMs6OsJJWAlPH5sh3/RGKl9FWR39bEcptYFHVZruGhkk/dtQ
mykKt1QQteu266CISqGNvx/sQZE70EnTPtaeUkfuIv7h3CniYkD8O/rzjBabRGqTtulliNQ/vTRD
cEe8YsY5KL6aGRg5Sh0JbD0rtcbgTKRMLMPGCSHIH6geZPItdUxbcS29yXJPtkyn8FJTw5RU1nZ2
UXSR2WyAPyk/LTschl/sBsL6ssyCTPKYhfMAe7gj4PsOaYDrxNSm2c2mSHsG1olQQZOnvA2YivQA
xqaIg8Cbx04ODq0AU/Fgzh1byVZqi+RrN/VF6WWo9BOYw0NIBRMZgaq4OR5q7Rq79cRtn9nB/hC6
3mr4NwtHPytFaVvlBv16r9tMXJlTF7vGoPz7UqdMYxsJhbG8x1cgDbPXs+vq6MfZuW5TwuqC6bVz
Rjm9JhWKMmun5XZzhUuibK5AWifOIaJJNBtbjJNixNYhF3K2i4ZKWIspVwvJSA7L8JISaBY+lw2y
IqzzdHy4dUbeAc4LOFE1EsFwNgZCJ3M1H8El/hJjJ2Cupf2U+pbhLO5gVtTEo9OgkM+DauprVwbh
YZ1ltVSbu1qe0wxL9FxqrjYDFLlvaWzF+7C2WA3zIBvjN7tPCntTGMYQ15tErakWOoOiPI6BNKpQ
BUXwCuWTcNAiTcyJWSKdsPeCxU7INOdh9ro+F93OrnurOyuyJp0OXHOsN5PcU90FfFV3uM9kObuI
ElW8SKykr2yCegBQ0ereKUDz4p0Cm5aEF7tnY4/9EcrnbCmLm9owF1gSgQ42F60vrysbGsV2Eopc
uaVJl+NS4otlroXoDdIAq+1x09AOfmZOiMUOapDNow6iWHdDbejtm84SDHPFzrRyq7P+qFm2UYzh
Ha/W0HtMW36tFxCGp8DmZiGezrW2NclvBCVcRGngIcrC5hZPfZftWSTozaY2cLNuQMMx61W8N7+R
re7wv5pefy0Jp412AsG34cKS0VsXdudobisrTu6qZopeC8JQUzfr6WVteEVOFx08Tgh8rK07WGAW
dK+yaSHQtLU5ONAdc9M+p03FJW4sOXqQlMqCjWiGNBo6rUlyiC4iZbkC5STyNcxZ4lCAAADwO06i
vNAHfLAbSJuAvzHpJsUZMglKLgRrzzrCH5EWV7gXqbCVVB7Vi9QpQTSHWgOpthdWHwOgVwbJk2Tu
wmYhgRlbvZwp4KUcDAOjqHGjdzpFyk0CIE+44dBOFoC/aJhwXTnDz16aIQvhbilfwirOnC3hOHXy
XGGqmWjwhxK7jAlB2+zNptICgQPE2cNX1EL8R+mm7Dsx4qcxrErpd+w/HCPzLLAlRkBVEzwlHDON
klFet73zDUEBNJ8UoKR8FzVTYNwaDWYmjL59xSV19SLR2m/lOCQaC4Smyrv5r6LIf1U7OFoY+KN8
8H9Oomqw7z5eQrh6msque/mjhLD8i79KCLrxD9SfVBdNw0ZmTJTYv0oI/ImsAMjHRMivKnvnfwtU
UVj9gwIxQh+HDT6IboM/+5cSmj9DBW3CFTVlnT8lb/W/KSL8UUJYPpgaBcLCpVoB93/tG5Doaqla
SnWTNUO0T2ihXaJDTXdGqv0MOjs/e3Np3pF1/ul8WD7Ohu5qIe9WUDLK5lLreiNI1Ufs+OxwMOyB
cHaxhlUbzH7NX88iT9H76u5VsfCfH2PoBgsVynOmvvqYhYaCzbgj4rt2zK3V1wTeBvLoUquIz1k6
Dxge2wLO46Qp18qC6S9HXf1ES/b7U/7WbP11FibaVZqcJl93bVZpoI/iTWY6yzEzPieZHN7O6X6G
5/9aQjP51Yqe3UyZtef5AkKDltfvEqlowJo1aeWzpZwf6CKhmJphNO0LRUlfU1Dqd3WfG3eAN4FM
lV16GbdSTZG4zJQLKCSofS06/XbkBKBmYPMewr5nP9xIJU2ICCXbFqZi4eJ3l3/ZTZDqnhkj7AKh
1jLPqOIHSQbDj7mZfN2pAoCIiJ5Qy5dsYvPhqwW71lWkBp5Sb1NoAcHSRP8/l+Da+F1cXDoPx+cS
t2xenv7n10v2P9cI3/+cU5Z/+c+yJCp10zHZVZqyiivi7zlFUfV/KJZKpRy9IOakRan8L9G79g80
pdQjmVJ4GClc/3tK0SyqmSaFbOYgU6YP8l+VJf8c4hKpMyjxmbFWCsWhj+NqCMfwzsEhTms0VPaR
Pcuf9AGOHX1RLb+ZOCyTxRjSeWnhTH/PO4DOUzbv3lzrTyenv898qfe/OXarCBv5dR7eYVu/wfhl
ey3y2BMPvpqK6PHCKlL74LbIkh9U6NRDQU7R9rQzX67WmzPX+jYzYooQd+1AKxELwIUEgHTz8cGX
M/x7Gvv7svBOe3twx5j1inpjeKdLSsDWTiqfFoqhh4xR/UR0fuyu8pp7+xEDn4Buk49QJjFeADnY
WfBjTnDbLQ8kD/zbg9sVCuswsYPbGaaZF+j6Pdurp9OuzSoPqg3oAE5IL26tvpSBcrIsxbUdgdL6
LMJ7GTbvXP21QakjDnguTJ0tsFXNV9lQVWeN0YJiNeLuZkypnBSKeKZSlH7ivDhyL5TV+M3wZI1d
ltu3iRDXc5j9Zoz/0yd39M187OCr4UuHpYCTYlq3MnEHEEQyZkLj4eN78fuSvHepVuMX2hubTl6m
t22tbMEnAzkoke4e1O7enr+VUE5q6M/pTVojQy7MjRaeZeJnEBysbsevpfOTsusng0ZdPvS9k1mN
dyotLR3ztr8VARy9CnBVeCHld0NyxebFMzRsvVQv0Gr16qG3HyEgb6g0b1AbnwfyZe5QivzrP3VP
mUU9AGTDzWDtcmlC0vaqBc4nZ/rbSfPema4mD7SXQT5GyNgQPBw07XlalPxcEW28aBDFsI/JsbBL
oFPAtUmiclUwPxbicblwztO0/mTRtqx3371iq3mGTkkiNeqU3y7l+Y7l0sCVW5TliskVml0uwmA/
BtVtAL29HEmrusQWZGFbSlB7BxQ14See8ZeJUg6gtAr5kyu0NADfPbPljN9Mr/lkpbGQqviWoieV
gMY6DKP8aNcoZbSkQgQKRAWnBCkZaMgl0i/I4S2gQyT3vd1ctnL9SorQZVzlj44W36mTdCWc+BEw
DVYsLJ4i9yYFhSyYJYghF7YiXQH0p1QZtYcu0L4hW3lOc9mD7xi5UFR+sO7bUijznCi6ENLkUjM6
a+zkPJrna7Mbv7AuOMeqsBfUYKQohFsmny9XLCaIciLQr+3FHrLyLcyPHzDJroqKGiuy5jOnb/ZR
nN3GpgMRUbJ3RkbdKsvu4VvtshE4GCZo9A71Ts3GcyOuzi213Ld9fYHz41pTirssq3YhqmV3EoE/
UZb5eGwfmwVXc7gyUFM26On4as8LLoI5sDGpju1FpuZXcgsnOJppewTgCT/+wGMT1XpiH9lwkynL
d2gqZFvQJFGznHRoeXELvnmakkGNdSdXK18feCBQkG3Uqvp+2rFXk7dewrw0K632a8Rom8gMrm07
vvv42EdGwdIEf3vevYRUurKM2lfkhRg9jUZ0m2RNcsPexMlPu+7Lkvbth2iFNlEEmlp/GpxbgVA8
kVP/4/M/ckvZL/9xaKtpgfzXVu1LC19whmsryBTyPj74sYuzmkQlYwT4poWt3zv24EpGSjQLSMN9
2pGD9PFHHDv/1fw4GrZT1abS+J00+TNwT6racE5OO7j658URWEeLHleFPyCYh1RMZOLQpNFpa4q1
dGW0x6S19az18Zp8t2bK1mb4ctqJrwZq7pCuR9hS4ysQNV1gvb6OOOmTd9L7lxyBx59XxbIpHvQD
004WKLrrcOZukVsnjVXyNP88OApyyMAQTP10dH7OWQxeL5Y/WQsdO/HVWM3UBqRcGXd+3hKg1gx0
AJU6/2QyPnbw/xijZLSkNgdXnWBXQax0QZyekmyPCthZjdLAGOm50b31lbqJznpTI4ElaLJPbuhy
4/5zrYOE989rnhNsS+2/7XxH6IJcpnLXZ+kX+JIXSja/Dnp8XoD/842kCG9OeT4xU/z5iS22ZSJD
l4tVpa88T65WYCM47dirQQsNn+iUJSVHbZA/RFiWN6Wun3188CPrMd1ZvXM7NbbDuJIqv++s4onm
p/R9tkBwZj1ZijP5Rsh9aIqDa1WvbcvBdlhDVHJTQ7ljyVDfQKQNdjOs9W/jbGrXmYzWFSSM5Ukm
nUORTcNlM4lfKVQ3xJOK6X183seeztWE0KW5NY6S3PmVbb+Eo4zAtu8+Ofb7yxCMM3/ezEDkQeN0
OTfTSqWz3GgsCI7WvQy3keS45lLkBF1AB20PJ32XtQWXVnzuFJDTyISBCdegolA6FOKnHXw1R1jI
AIB8SbxqJzNwpcYCiWUzN3989PdfiLq9miQUjQy6TEydb9hRTKCHkdOMWYBfxE+e9EKnPv7n3UBl
3PK5aePTJGfHMBL9YGG/+GSqOPIc2cvP3yzTaIhX2E/s1rc6moBIaX6Z9HU/ObiyDKJ3JiJ7NS3Y
ozTlQPZrn4K8fpC7UrnohvgnNEFW4pCetgl66YNt4+eYWtVx2wRCKxRu55MTOPbtVlNHaWXMsmbT
+EAh78oKkXbhvH58548dejVvgCjQyaLsOr+09J+VrP+S2/7Xx4c2l9N777KtBvcQjJoIgPb5STmK
g1JPJp4HYnwwzCwiRdiMHmGAupcm1gNeCkwMSx5rymR1LnUIGMwIhpszU/smR0J8sfJCuspjO0AL
l5fsbibJhdFNbCDqFCzeKbp21cy2AP6cfRYZX+ue+EDiAWsiYG1IvPQXgPgRN8OsHro9BOmzLsOT
Th6Fhj8URCEM+PrWhtB+ABSWkRkj4mvJ0VHagDTzcnW2H1NHKtn5BdFOm1L1SzmN3SMpqtO5UhuV
R+rGtCWg8KeYME/Kg0UmdNpWJOYgQ7MtmMqD6TxaPeG6g4r6b26wQcRj/0zEQw1xF53Lxxf/yH21
lp+/GRDtAGQNlGDtd/mYklaMFEjq8k9muiMvZms1HsyosvU+7St/DOMcfLNjoWErXizTouZgF4jf
EyKeN0rCzmMmtfWThemRWcpaTeg9AR9tKJuVz1QeHdqgKBFw5fVhVPtPPuHYVVut8oCTZCl9dkCj
TXApQfTdlGqjfHJLlsn0neFgrabwlKwNMLJ6tdCLUOc4zeD2UOapHEjTQQEh/8ndOfYlVpP5OKd5
JVtK67dVfYN15YdclF8/fqqO3YHVJD7CR7Sneqj9Icq174jf8rtCnstta6ay9/FHHDv71Vw3zTW8
5niqfDmSL4dq+pWk9sPHhz529qu5riFMPBnwMPpNFqsXnQDtOAlTvjLYHH9yj499xGrKE2CrLXnq
TF+NZeeyaqX+TLPIIq0mezypQv4bnvR2ZAtJWFMzqaZvVgpJMvpE2O5wAi2R9by5ev5ny6zjvuLY
UtZA8Eyaq6o9rbKvm+vHfxpEaNL98pPMbYw9RsmP7+qRB2bpnr29HlZqE6mhp6af9d0hd4anUHNO
W7OsG9/Ag8y6aWXThyApuRZJtptkoE172okvX+jNFN040hxMgLD8mrwiz6GZ7U5KdH7awVdTtDaM
PeiW3PQNOshkM3XXwYSq/+ODL7fsnZns9wv/7ZmT2KAK8NT4zvrqeghopIQEoZwJh2hczcEMXFvo
cD7+sCND6j88RJrdWC1iat9eMK6Y42JU6o10bSKO3338EcceodWolRwnVZEEGP5QkQ9s1veS6ryc
dGhj9c4KY3gzVTNxk2ug06HcKjsCTD8jKR05cWM1Xm0wHWnSC058CnqkY8WXPlJOe40Y6/EaOXKt
4dX2iwR//OIdjSr98eOrsmKd/atNCf3pz2cfkpEdJYhv/JEwqM7ayzhbsnGnFl+DKPDa6mqMDU9W
9mP+omrPmfYg6zOBPgdSrTbL7+rzeE53c/DJvPe7X/bOE20sD9+bJ1qPCLMiCtXybewpJtAwe8zI
qcAs4qgHObikUaGLG7LsDml/TTKrCyYJEKhOihrF5qWJUaPH/vjiHLupy8/fnAsW53I2zaz0WRzs
yszQNhNG3xMPvpoXCkR/FVvJ0g9s4wp28vmg4lv9+MSPtNH0RQD19syjIDUHObZz3xbd8NOIEnHI
q/CJ4ny8q2bEomptTIcxrp6joP+qKxUAB9lesig0tzJgH0BPR5qfhvG2N+lblb2CO6RSh5te0cPb
suXvETVrnZVl9T1u5R71qfqDZsPVEin/ybc4dvlXq4SR5r8hgqbwyQZ6xTRIyq7dz58cfHm+33vO
VjPNnGO0RdKV+/WYXZUTEPKJjd3GmfInzAKnjdy1L3aggwQZZsh8Kxyf8PM+m8P9x3f4yLVZA61m
qy01wjRzPxidbe4kPvmLn1139chEr68mnLiDYx/N8I2AHXaHCMjBl0ojW1bFzrKBCBsewLhX+FHs
uvG6UAKvjjHubhYa/q6hynZD2sWePSTmcxSX/aWtFTLWF0qHHTtBtBDKV0Md1V3QDS9jo3W1N5SD
6eUGuxYyNPenXaLVzBZmc9CJoufid8qmUaM9OwrvtEOvJql4ngsta8IUYs60N63inojCTybkYzd2
+fmbOceyDXauWbfEUxQvTuU8KqcAuFlS6qsJRx4wS8lgzfywMaBstGazjaTPwJPHTns14RhWA3hx
HmI/h8OwxUCkeJOoPxusi8rqvdH6++dvrooGQaOalZHDWztSRVxWNRTHbgntoOWeG2hIEmKXyidt
ebXHLw5hNbnusLM/LG0ThPZelBleh5dcM++BN+2MfMTpExGKHLml8oVximv9awr70K4eEDawRgZ9
qH4JetA+VCf5pM5+JExnY3S7vz5WCS33tMdpNRcNsqSSpEUs3jjLBG4xtcrSZ4P5yI1ZQ7npRiuJ
lpap3/QlvfJxV8bqaQNszeOOnTQ0pbRI/aAOL0u1vYGGc9IFWctqNQCIUTrny7xJyccGKhliazvt
2KtpIWOCiSbDzH3DJDvar098n69B3GWeFcoAmtHX+kwlFCEPD5VorN1pZ72aFtIgLXI2nBy9rK/C
QDxSl3s47dCreYF89jzNGz33cYIYbijSai9laeGddvTVxBAZJQESPa7I2cFQ1ZbptY4P+MSDr1YI
VamaUFRE4k9Z+KCYUeu2I9Flp535alQG82BrwzwWPiy8dBc2G1uzytNup7rajOClRf/GqhavqNNu
SbVkxeUE6tlJZ77Wks5UnUITd62PvfCBvKHnomKr//Gxld8liHdWTgtm/O0bKsA/nBIMG/uyKu2Z
iC8Z9oZ5z1xr1PZBzsBM5Yd2PCxzNJ6ybdQ9mNRi1UnF0D57k84WO5duw37eakKDRpeT3PxLS79y
hIzCsJYZlypHMRfqkinOqP1u9Hw6aMplHOZeqvGQlg8lu0+TuV1L5U0H16KZfSbwqjDwbR16ebdM
1a1Ferac7PnJzGMhDfKB9wepQYfC/DGWxFA03RV/qKaAVZA+dfb0bAe/ZKA1AeY4fXEOX/Iy0Gb7
VzMeLDPymP0lbhaYFrdOouW1UIIZUiJ9z6fXVvfFCOvNyBeJq7skP+AM2kjRC2Zg7u/PVhBiz+dw
SIVasBQgUUuu+Gugubech6GA5swp4eZ/XcbF6d1o+w6GFh9ftRiD+mu+WxK8iL7acUF4m/VydR5k
uidiGZIf7pamPu/knROE/Ba+EAtbS9nkfXZTYu9DVf8QAEHmLacaB4AFl4JtjZLH21A1HziHkPpK
mOVnqvLYYOY2C+N7rOcXQdFt85pA1iWmM1Q2bXelmpcWDaQoJGGKCircIWLLlO044+ZtxNlyCZVR
dtmUCXkn8Bxz5l33PYErJA/TRQF0L4uQD1ZeWh2W76iKRzs1rygCEPUne7jtPn5kj7wCf2+S3iwe
ooF2r2MZiU++OBTXwPgRtuYnw2F56N8bDKuVYBi1fS5XbCOgjX61OnWgAyW6rVZyK+MmwqgHwOqT
zzr2PZafv/kedtmYDXmniZ9G4WVvlN/00PyEXnzs0Kt3AH7GigS0NvVNEekHsqQsEglJhz3tBqze
AZUYHTNctrp0bB7zYbwij/qTGqyynOF7N2D1CqhpWuNL1GKfhGkUbpGrNMM5AywSeCut3bLiadPb
gUevj86iGb/KZ1TqY7d+9X7Ixq6AdRskvq1lr/S8JD9w2uor1rv0VYsN5xoC02f6rmNfc61nxpOm
mxUuRt/WnfpicAzjtmgDDMJBTPlDSONVYUPsCJNauHpAPCZjUoEKC82VJG1FHEiPVD55vRz54mup
s2VqWYant/BBlVRX+CGya9LgssdY1oEH6FO4hTfQnvbsKKu3jZ1KujlPSeEb4/BEHOtjPoVPHz+W
9vuPzm9l75vxlHXavCBFE18JU4P5mWxUJ+0dN+nIdpbTxjmTHFKKoJGXn1S3jgwzZTVbWKMywSFJ
M18tkt5F4EK3MTux0fibT/Xm6xAjouYGzVI/BUBXFNUT7vkfH1+pY+e9mh40cC2SrQsIuel0r5j9
D+qdnzxMxw69mhsmiIQdSXeJ31nyfdAmDzXh3Ket4H6rCN5ckZL4uU4ulcx3evkhSJ1dVnefvFNW
EKF/101/e+jeHFsJ7FKQphf7jaXm5+MkVxvZyPWv7TRZxLaqMQygwqa7XEKfAOA/3Vq65RDubRAH
F4lY2QM8hl+XSDm05brfDmMZb+PQqT2KCspZk0N70/vQ3KV8CW9QlSL1ooCY9k9u6ZEt9VpP27RT
PyiVE/mAUjapke5gnm+IVXeLBSJQ3LKemRBU8B+5zeGm0E9gqTWYD4albRPDX1ZU2HM3vNXb2VfT
r1V+nowS3yjd8zM21R3p5qmVb1mtgarbLkuH3g7cZbUVaz/y9E4QKqfp9ORb/azrf8nisRefvBeO
PFbyMubf3B4zt+TKSPh2LHzjaQ+a7uPLpgIse3/aWAt6SblqYAi0iZ/BsPgyxZXYUTydv+nmYJ/1
cWZubcdptqmSy1tlyMI96a4SanIHYKhiy2BCRBIsYcaF6xgdPk5kFvl9qkbUK6QWK3fRKrkXt0Nz
jXeeondpmpveSvo9xMSZeWror8fSSC+J/4C9URl46nu1zAEYdcquq4b0YugKeK1hrp7LTcVKpE2K
fhehOeQO6dI3u3Tu5Ez2jFG5iTpgE9qoRZvMQJDRzRi5rawCzRBVc+IGBQiEgkxtr4hj7VKKHKgD
EwEGMvChb/rC8wZzm27J1o1fJTEkT7YzmC992VcvUZW0NwRrkXqdOumWzHtiDpx8oVMp4gGyZUiC
OsvderQKisu26pKOLV8GiPh3JjmxBy2RbK/UtFsQ4s9JpE1bcuIl1zCz5izpovEcnZ1VQ9VMLjET
hfu0rp9iu4FnPPT6la3nL7qmhvfRHH13yFx/qKFKX+gEnOwHOA87Q4bXK+cJwo8C3/8NBAaIHd0o
ziZTwFBZwNqzElvnettqHtoKVqrDLLl5Gd9ncVNdwwQGKZkF9T17IqugPE10rF4r+g2EzVte124n
RaSr1nq45djFRpG7aZfiiecv0JUe4Ey5CRkoW2hG4U0ANPsmrnqNTXgngXZJfgxjlW+nlGlkyp35
rM8nlZwHpXdTuW2/SInFOK30V4RD+p6sheKGw6L0aKRvIkNQnYYjKsE+FFyqPp4O0xwHMt1kU3pO
Okf1NPImvLCNuzNNqaVNOGtiF+eW6pG13p+FaaEcEh2KqTc2ZbhRuyk8yEVm7U0tH7/Lg6F5Tq07
h6QYSTJ00GAREAuRpIydLZAhAz6+KJ6jItQUwpXNbFeKKjkPzCTcoO9mVWZN09eMlB9YKFJEfV9z
Jp0EUpPIlIa5FflYZbqic1AgwX0F/6lYwtwQFzQQhgCz4tLhHXrbdHr40plBue2JpXzWQ72BH5kG
5XPaiwRgLbBfRcjyvgxU25scqb4ubSy9bDK0hxzYE+nvUtA9JZlmHQpSf7YtScQEIcgGRGDRt6+y
bvCElnJ6DsY1e4obu3f1id2l6NOJXrGU7kU9qbveDBM3hnS0pYILsw0O9JKTMnZnc9ZWh6YoxVNg
NMZ5NVgwceF6joyITj8nVPvQNz0bXsGWSquVTac+GrXmOir8oGaIvHw0h7M6tmasMo5zO2VRcU7Y
vPa9lWPtSpmFvQAVnfhcMDBZemYhFJapu43ayoHGlId7ebDbmohbK79X+kK7NCS92ZcxRLMa+K61
caxMezFSOzfdRJMF/OepvWgE5RoKp7FyHUEsCc56QvgmdtVjejFrxgzOW0sUopOJtrBrOXW2KvFl
wO6N/H4ojGS/hH9869qeqGlDI0UG8r29cOzyFNd4HeOgmUsMVHOksjerm3z+Qq4nWL16mH+1BjGZ
G3JUJ9PrjFGediVMXEHXOVcQv9pk78LjLdtbzaxCgQ587H4mEikeHMgQ98JJKWqlzfBaNRKTRyIU
uMgY9sWtPbfmFoR0PpNenLWe0OuBIKS60IAzAcSGOYt1EKv9dU0m+H7uSm1rVAJ3lW61uTeHRFQk
sTrTs+DbFJEC+L7VABoNNm4fKDWX+dx2F3WrSNu8bChikvDRbWe9lDzTGsOtUwziVqZA6BFQLW/b
DlVb2g+OGxcaYSlhs+CrrfIl6br5ifjfdmNMc7CB9QpOC6ZyCQB+Li6rQS1LqFSIygoeeODQqWSd
Ja1QPUuCeTWZTukSjjvom6DHJe+RnRA9232Nk2mQDV8LFRMmFikBHt4CvHRVp+404Epkj/fZdlS1
ZisMoRM7rxrbTCGUXCHtwVfbQXXJvCCNgUilxtOTtjOv4XAQ1cD//uiGTjwMYh4uQ6S4Z7WFk3/b
BXb6pa+d4DbqYkheKHOJ3q7IDBaqE0kQY3BlQe6VYdkk9GwqqTbQlWUduR2m8qRNRvdMLDvFC7LE
rzv4VyzVw/xcH8fioEUjFQSlsACBMI5aowZ41mrmjTnFhD+npK+LzURfvgjU8Dxq+mKfAtfZLpjW
b1LdkKehG/F1NSn5axKZ2PRGcrfbgHULMUE3fCvNjfJxeAmCabqFCOS4EMP75zzR7d089dKD3inS
YRCV9l3kSsbTJUJv1IAj4Cs3N2Ei/1Di5Ccs4psoyXU3aRXtNit1MkoXJo+hiGEXZ8GXQeUFQNZD
T/xF8ZsrlHggLInitkbhCWE8zfqkb9ScE7LVMdtlBT0MO5JmDwNnfoVMrrtp86HdtDPLyr7XIJhr
YFtiJc+3xPZKzI0jhKsoMraNxtquTiVwPRkSzagLDFdYliuxat1MOT+HQVwVCVG/uatgTXcHXhm3
rGd+ygXB6ZBiTf6eI13hnG8OOepYL6sMm0XriNZF3Tl1dpiiJt7nzfKNwi7cNZGi7O2wr77Lsl3s
bb2zyLkO+p2TVvL/cnZmu5EzW3Z+lUbfs0EGhyABty+SzDmVmscbQqWSGJzn4PD0/nROw3Y3YMA2
cG7+UyVBlSIj9l577fU9TF5hgVQe821OzDyuXnJ29uk0QiS3upwntDKbp6oJbHtX91ZBnTUa6QEi
kFBRO4JLjYlSwsi5dLtx9KYQLjyxcLb/3unxqx6NZA//LN6Smsk1Ru2+tcvUiIBBjDz8c3nKIQnR
PBNptYWrPuxkPio25Mjo2dbCDXa6Sr510CxhAi7b2QRdRdpNWhJux+Zk2j15i99wWJVORL54HJqN
ByuGeJw9hxEantOb+67q+fX/7mamBASebEtLSGgTW6NNlwRHDTLqgnftwUkJc3dSlxgbhwgzmwVm
nA7t929le2VRdwRtICZi3uSQkBzt0EnUIhkiou+zDZFhY5i6jbs37Ng5NhW8M1nzTpdjVm1KbpIT
SYb1Jq4841wYwRup0R7cI8e4lM30nJgk55u4fY+6tex3orCTKHPyn27R8pAP9YtsSAl3KOSQTsmU
J8HSNZ4dg+BrFFCTcFS32lWUc6/lkmY7l/iqTC07RXDie88PGPaOVV1Tw7UO5IGRkj5O3WXl+ox+
9zuDannkMCGzz5j1c7ua6gu6QX5c3Hk9ijZpd7bPqc0bW29m6ZNURsppureLPtiTxEpWvC7BCxiz
LS7VpOtdW0n45DaJakXQDWFAOui6jhSKAbuxTS+hS5QyOTeZl6M/VvYpozapNkNH7hXlw/wdkMMo
Q0KK1O9HRmjAxnBm4sc4IMhzKiZJRRPQQxk+eYeTW1zbXvQXr52pfhNLj3erD2Kh7rqRTEOR2l9K
mNbO011y1mtzS80onghFftF9FocTtv9oWRMzApxSPmR5TaWBX+QXSBXcdnE3fpvktJ6SIP3xAki+
Ninsz6tXG3rDant9mBJhHZQHC0h6mbwpagtLc2yivNejWi5xS0sBcULBA2nNdlOPetlwVsKMYbsq
MqfWNLYcpdU7JJFVh16e55HppDlnYc4+dRYQjZL214WU+/O61OmHQ7T+niVnb7OWJUFLqVoOs1/+
oOHT34y9Ouecu+eRDZPdPHhmFMfVd+HKgYCudo74wNR1sSHjxhYVXyN0h+vUWgg9dUl2Ii2YBYic
VHfLKw4WYYuRJmeWqe00Fqhf65eK12UJaz+bwwXIX7rN3YFjVAUCUH1nOkOoCM9ZGXiDZ1DNW2nG
/iWrLKpDihhWc/OvutXrDjRbuxWktPFEmStOLu2sbJZXMDbqDqADyZqkuftls01+d3trSSYv0IVv
x5y8e9vulu2IQLubK9n+hvIa5VPQOCUrEECbEn7uv2NT6mMaJwY5apkEPtJ4e5IiymNbyIB6F+I8
SCxs7sPUvLdebX80qeuDBFvNkOvTg6+Tzgd26/oIhse4L5u4v0yplRxgSlY3I2mwh45sm9CKF1Jr
8cSHmTcG11HbznNHsObFHTod9lgBNsHAIwUWERuf4ngzh7agGVBqW9dcN5mxAIXRdXLNR1Kv/DT2
Q6YO8kiGX/Xi/4JLCt8zLyY/wrYgYxD7ORWxt5BnMxPydiV/bKCDZXbWOv2wdeZaRVVHvjnVQP6Y
LfwEKOfyyAqNSvndGcFrPxj0sbOu3st+cGy4aIn/0pK8nAFestjxds3hpoun9bag+AiLRjo/K7rC
uhGqg7Bmz3H/pBeibX1z9v4mcW4dasKVw9wzHZxkUmFNUPMudb23epz8UJvkTziB8ePYENEIhLF3
Ygap8rsVNkYtW9NPQcKtp4qkPCfwuc4ESVpRAw3xPBV2deCft+6mpPwdEg3eyawsbC1NJf7Uc/ba
Vax8dXQMtDeZdTutPSG5rlMNB5c0XiwGn24OMGuzTAWJmGvwd4pVui0tMuIKYY2HvufGHpqGD2rs
zSud8IoNnpXKvGtdeD6cUP7YL7dEriVbAkvrcMqS5YFWKnhYCMMMVabm7WhMaVSZ/ILYevCiqhhW
plCr2BEoyQaG49c31W9P4oox2HZwRY6G6YNxJLX3RALiugmsxX0sfFp6TiGavMXQVejz9D00fa22
MQsOOH605E3w7MfKbrVJ8DWjH7ur2VgTpQFgxqt2A3nwOw0fKgTR175k84xvg4N8o1X6kyRQlvTw
m008+VbEllKxswJR7bNq1PtaE7s6ZWwGV2KGOAQK56pFR3jg1Dc/ilxRMnrT5MxFKZ/rdsiPhit+
2/XW2VjECuzXBCKWYxBeG6wjAbvCX651UMShDV9obwfuco35rvvZ1OuB2qCNiP+bd/E6LGEzkg/J
qtF0z4yWD79WxqEnzffv0tpwQ0xGbGUTrHfpwvhHV+VXWaTGvQc3c0tylffsr2V8aCi/zy3q78Yn
anE7lzFRhPNK1WH76W+gJ0U96f1PZVMkN2vhxPe6I15Wu+w/lJQnVPkgl2/G2rIfLDHEOwd/0zFp
1451QFc/s9NMV0GncdSO7rZeO71NjsdaXV8hNnXSZ1ApCYfmgtoY5DKcY0YKRBRKefUmJqyw1P2b
HnrdZZhJZyYdfxkpMhPgXRaWg6p0ep6LqtpbHZKVl+j0TZR8TJV05R3qh0O2wfgRpw67fY1Xvjee
2++qrnzotHMr9BLsgdAUkQ/X7dqzjreR9STuPNXe1X5pehvXmJ2TSWJ3T7ifKRmiSkPthtZ/8Wrw
f6Q7vvljHQrQfJE5rN90YG+Fit/zvih//DIhcHWUUSpnMxrnUQCWaGvCZ735A+iQe/RZA9/m7UKo
uSh9QhCN6olpdBINCDm/YNx8W6tZsxSk08viGqwhETO3S7yh3fKyfy5C5Rs0C5d3KviOYdIhlRXT
1hroY0e7T08IXfc5Ljy0khVOVi473tXBmzfgKLLtqIiyKMbCfepEJ05wc2Y6nemwEJH9YK2zsSvS
P41JP+pjqdznznJHeyQPNN5Q/X7jicaifs1UcuuUmie56ye6M29+HXpT/s17NDDeucZ/yJk8n+GP
iAflpOxX2mP50nWJcxcPBC9LuyXjsQE5qZIOl3tueSeEEwsmFQ1ybcoY71HwRkD61VbOOXaY4/ug
o6J8Fskur73lHKs8jSZiWp5L5IYbk9L0bzZm6EgGwVV6WEinU/1NXmfPfGZpVDjN32KwWuSkYNxO
JaGRJAK+gNV8pCC7I0uAttkSn2lQPBHymx0x88qwNKZKE24HR3mNuWrmCRVisa/0KsOGl+Wm5HyJ
p6zartNaHLue95MMYZndjKnRXwx2etAbqvluKPzlQ872b5HRWeGQpQsh2SRI1u4u7YNLABsQALEh
T5mOR77GhUk+Lt6O8sncJipF7A5G9WIFEP8y/zIUwt4Og/fmue6z47jzi83jekiturt4pfKekPrT
nVGpYe8Nqdh0BLzy63SBxYz7uvfLv2MyWummkwDRBtusT8orvN1UDebBqW0vpBloNwmh+8CUKuwn
8ESxZE+NfW8ATzMr39/aVQq9koAUSGA9iQP081FdpskOAauJTEV4bdk15JJ0pbtz/KoJZVuqbUEd
FHmGIaNqcJbQaufytVWBdxqJ2N+Myo3QibPrSsL4RsqMpsFMTmbTR2SLKu5Ra9pVbONdxiw37lcB
R8Qm5nPDbzo4+6Jqt2MwUAUY4lb6Fp2i6/J6+SV5YBUdJNXAlzvUKNs1CadU+LecW17UcnnetKtz
HuP6Iq3UujTwnMK20gRQW6VxC2vskzBbFQIyHbauNHVYz2WxNwgvpgJYv4iURztwgkfZjUHYDJnc
SL8jMpjfNXEb3ZfVtW+G+rUlmulVz1j9GHcQyN1Z93NRnoUdk0+Q2C9rKYltIV2xFfLSTiwLiX68
dF2XQUklIoX42UtfO9kmDzSp2dr6srna2rkJ6fcyCkZNBH41fmjUFJsa1Jrje8cNaNrXcjmYZZe+
ehL9GsKoum1oKI7TUgMJ80w3HKTvhR54zVA36iRXcfJ6ZrrC2re2u7dQPaXVPqtW+Hd+1dccLXAl
wNqS6Czo82aDjk8YmmvZN6Pc8yBOecExVfW8VUpw2uY8zaY79fcYTLMvaxw2TmM+80RwBRLrGMbu
IDeWMA8TCOWZzBpqvYOni8tqJp+9HZ+Io7+2pQf20ZjP6Xrfr14kzXmfKkKBtZxwe7hGEsH26HYQ
SA+tWEsidwOQCNVv3feGPfjRTqsg0gsn/VI+6DU++b6RH6QiCrelzLwvckhxdnAeuOCGwd8teIOh
j2pYj5A4VNndZg28YKMSJ1mOzwxP78jWAXEw3/c9v/3KidkWyF0nLIt1Omg93SVYoYgsT8docdPq
Lierdkd2t370Ew9FPF3fkko0u9T47Jrsc7XR9Z1fGIPnMhhp84m90UWmO1923h+3XE/1ovVBqRh2
HEyPVlGmkRoeFM3LCHq0YObVDfK5IBi77QEez0b1LvP2O+kLnNRcFnFFri1bmZeUi96QqXVjVMkD
I5ZwLdd70ZnlUYiuBI7KMG1tlwRLkHqZjfEn0/bB9nC/NsFMA9Q9IBfk+8ybAMOtldoks77Q08GO
NIeoWq3DjA82zHNYFLIP8hs1m8ZVKn58CyCfk5nnFiczR0+Zh26lgscVCBg+Ij4zi/kDKfWYYiFK
hm3rAsMaH91xqUKitomNCsoogA9hT6o5kGqNO1aUHhpkVWyqYhxeW79fto6KSTfo1SVvzYM01ze2
qsztZFEmUeONhznpg1DDE92Uy3zTNJh3rflP5wwHCkljI2jk1yL78rpAn9ZBjehg3cGfq33VpO/w
xS/052d34e6PB9U8xZZ9buVfCNCvtdmdbDOJuvmW0iDKU8QQWAHpOcuASgmkefqayZzW0Kv69BWG
11c/cVwEVr7r7PRtigd5dmZfn/wBzU8krX1TCtCh5K5tsKw/5Sjsm25aT/0A5so3WIM2SDyGkTy9
E0pPZpo93OQN41B3uHOW+tTXyTvaZ71JAzC3NQJYEyps8zDqrPJighnZdallHVUnhnCyb/K4SyKd
styiR3ErDOz2SWcRJC1kdmxHdjWC9bUMTODykL8gFFwrcq3CkVkaketNy3MmnNO6JrskeSTUhGzT
O4sQ583sf3Dc38T299QXJFCvFtXeuA43syxQX4v5O3GCca9qjojFMX5y2wB06rVHdlSOtDzVEadX
xqhlLP5MUKmNk7YW392zHpMhZK8J/GV8YQUT7cLNKeRtMAxj8dwYwcK94hNtzsBvDvCyye6jF9Pf
3mA0xZTTvldCP8e/r6oXFBA8XEn7ZjUOxYqhcfZAaLw2Ok6/Sb4F6jACyKZFL1sqCNr9/Al9/9so
jOZgsFUKFFBERd7cmzPtr3DB3KSsaSrTdLcAbN6Rxr1INNZPXwQPHvZBqyIcLlGkPiNqtuAh63Lf
xn9SPdPxjOAn5q5HfsxfF+s3abwob6rggn/cDE2tYYnyzhq6T34RKQ8GIy5dNN8j9R9MEcIlYQtQ
yVZ45H7xHbXp7Aws68Yggae43rkYzbBOaK7WSRWs6JRnzUekFzDWZnrOR/MsJ/4q2736QBTu4+91
Jtr5PJpddTt78wOrMltlD3vpjK/wB6DDyCH4S9Ln3vS48GIaIWbiX0lpEbM9Ld8Z0dtm6SJI+zUs
o56FtYUoNKO487vkwWxpuRu7kgwl53PmxTvtA0Rf4uxQNkZMnE+lbtxUZPtADC9T30mwF9UNM07y
sWfGJLYm2CSmoEad+QOjbZP+RvmvTC3GpPPRorN3pC60MdKSScZj0DaObURu+8aDg07Gulo4e8pH
Y86fTNfm8+mvtotBIm4+Bp5PoCfDE1hkd6uqcWXbdP1oreAPuIYPEfR/mDGuW8MXTWhVM4gCqpzQ
yOrHcRWXzPxrOZ1EJnWzAzRt4wJ3odhAHnZDg+D/55lifWv36mSRjhdVPkONzLDbh6V13agZ6kOZ
DrROKoWlJNDF44yxkWG1xd907iA4FeZro40hMjJEh3YpoYavmNNamwuKpODmYVQ0TskQE6heL90r
XeBDTIrUPm9sLJ5yzjmVFufgx0YXplI3oelY+cEbNcBNo7/Coo+3q29hRQVVsktnYIKF0+YvSmcI
w+BBH32JFKdUMt0w+fO2xux7j3LU8r6px/dWOQv1hw+1lAJhvZvB9t7Q2gBbNVLziZvAfpBJTZEm
5/uYYQGJP52/E2KkRPGUfDNX3e5l2Vd81pzlsTnZD21TTdt/lKpBm5OVz6bPeGm4Ai9WWuEm7Jf6
yV5qZ+u62UMNMgAeIUGFdCVVtFpjcD95q38GsMhJQhLVJnXST1ZZq31JkRx660SUgcUYCweC2DNZ
WBg9u8lhbcunpU0HTm5b3xed21IdVvkmGMnrUzXid1KQt2D0N5rS4OyRqQ9DMPEOtRHnUW6NMVtI
zXxYp3q3Wjy9i8qMrdfZyRsndsI8tv+YVrI3N/XASCVgdTdyfwmVppe0ZytvnCMMBLFNxxI4k27O
RSn6sMpEcC2SQKAEAvLY2KzOPSnLqS5CrCn5JKRSyny5F7BvLlNusnBnQ+R7I/uQizImM6/I7FuM
CfO9akHD5Nr8gZ/U0Ki49pNjE6HvGqDnCaJZo7k0XtuZ2cAEnIxugiH9FMSPEnYN0goHZxPyetgt
r2C2ROgLxjOpGQhLMzvOPEAZ1WHvFodRjO3B0mgGqIueG6W+v55nxYeoF7c7gn/nScYmk4gIAC5j
ht5Jn6q8X05AgJuomNzpbpK/koMzyRAKb0UhZaQvIETacF364F5M0xPqgrnpGKM7nOfxeICeHVzn
1U8uYhjKXQz045hNU7fXabve+2ISLYUbOVmNncY3M/jsI4h1+7NNHaL/40Bc0kxgzh8cJlmN83sp
uErth5RWJGfGtmfqa/M7a0rnDDQjRYaNocVPXvk37h2igXRpUSDiIxE4xFcz/jO1cX70Alcch7Zf
j5MYHfhhcnUJBszKr4nX6pa/3DihAp7x4umB9KZiqG8WrzcfZD0UH04u7BP0cbpTFTevjj/ZfxiS
eXhg4nKXMckLsXdxV6CYOhHQZ3WD8pmEc5KIa+V3ATQns0RB9hBTUzZgL6Ka5z1TMLVtUsn6XN73
x24skPMW7e+ZQtuvHeSVO80v5SiGajh3VDfQYuf8IYBl8zfRYpFszqd2ZJYmGN+8wY9vYXFJB6wz
1tQa0Qr79W5GNPtxQJztwZOYQzjH9aQBWea/GFOI3lGd5QVxMa2Bkj+MMf0cxwz26myXjdgSNtZY
y9NKvPp1buT6116rgXekI81TN+NnZ7b0F3UVHPLF5GTM03qfJLHzzVM/XkCcljv8i/7DqoceaBgP
PFOmUkHOwef7ngilbrrOr3a5XmnxrZq4XWguvcOaVj3Mar9Ixc8wKa+PwEN0l8me1d1QJdZF9okR
lUA6t5kz7IDBMLJDDPX3Lf9OvDm2xP8GCPtzdLzyYPUI1+k4/sYNABQ2EKiF+PC8uaHcq+rlG+b6
EjEtZFiaVMmnNuR0NE1bPskW2isRM84UwX+emddw8DKQRuNDDfBMUuqdABmw9tufjCfXyqr+mkl+
mdjiHP/TZdZ6z1C0+hSpN/3UgfY3WRYjsAnfvRs6yUHfzsnP7Dn5QzqUMpIj1AtGKtMpULx6RVcz
ybHsbFc6lLnAdZZL4fRs4CzTufDs7lh4DtaJOffa17Xm8gmKPyqRCbha1RcHQ7RTOLUd8ayBEx9y
mW8nXO7beF5qVCWDvYF68tl099WVudhL3nBzBrnDU2LGj0WQNc/E3yesaaBq1NuyL70vJ5mQlgy+
ezLNxSkQnMNZDn5dWLl1qdzBDMXEOEgW2Hhi1O5P0wgSCIyaMVMO4oCxr7wdbYeIk7Z7N4au7TYZ
HQpnolrdbwcsGOtt6CxZphVOrFTeTxY1WjIlAzxqpiZ3Nba83dgL9dj3DRaB1MAsEPC3adY46n+N
2zvocit8Q34cY0zqY8O+aqR8V2yNHM6JkLV9rvxYfWY5Q0hTFa9JXRmbipPACAkFc9Ootar2QyZe
/TrxmWylO3M7sF9MsBoWoEVjq9mkRpXvW9V/TnkH6tzpoHnJec/udH+Xt1MPjCsQB1CYzbVwPPtF
5kN/cNIFjpIDz1fNDZV+7y70N521M+t4gNIAWjJ2iyks1wa3WqKYh1sUs229fAh38eBbTvGOKY5P
6+zLLVA3O6oyK8eNz7x4DaYZRIHBvHgKhpt+zT0GJsyGkpgIZmuyIegyuIHiiL8OPEwQjhh/NmnB
TssKI3FvxzNCl5nkN4l0obsOtp3she3wUKaVG3l98OKmPm8C93Pxruyuu61n/8sbzO4ipoRDoa9M
bhYBv05gXFAemufwZBIC9egsDVJBV9vHeJTFxlEyPy9oZJdKMDUfKm2ECD0/ZQntASdXeZmmrKW8
BagcTNPwOOHPZK7uTi/uHGcMOE3mG0SEs5CcI9TYVd3frCJfIisWdIIxr75XEMMnSKa6dZ3uncdf
Htdm+WVItuVhLnvzPfdjfVrUxDhZ4l3qh8R8zjoDJ2fePFCONVCwRcnnp4zbye3nSIAgjXCoWTR+
Rc6YETNsGg8pjEuHvjrp+ednWDo7Z/0YE5hSufZsXouu2kpV19vB7+jXmia4YvrPdoOkmjaYbofA
0/8qv/H3OkC0UsosDzZkpQOXcX/2uIZqJm2TOOt6yi4NqI6HFDblca7neA8K5y2OB7GfVW5cZjWK
z7jt+M92WC651O5Rsaa9dyCHH/Ou7vZNrZOHfEYX2OjJNa5pq6fQ0bb+GsoMXpCqnMdg/mUhKb3i
r1Fps5fxyhi/019QkDER0+3fJUW2NEyWfeviJhJWm8tEqgVpenIw+zRR2Y/dZ17HM7/CkT6iCIKv
fLSqc9E73h05nRjzc+NtTJbiMrSMJQWANSBBCE6G1MPJZHlvj+q3XKFhj1FSVmDy1mF9sxMlI1VK
cFfO0j+WXdA9tVPZ7abOdo5Ecgqo81nxnk7VDscbrLZaI52o0ElxWRjm+ICQjgze29D3jK69jWcr
36bCE1AZ5cD3BusZDqXiOLTELQOgvwnzuq2jU71rVIsTuDwyCI8mf1EbZ+2rU7MSgKQmUz/pYmm3
hl7Sp3TFNCYTMX75aFSIbmt3apfG3coFyh+iBhMIaoh6487OC1/an1zu3APJzl8KFyWf56D3XpwW
nyu5eM+Tk0NXbuz40o1anSvsnwRO2LAEV9YeFisfPi18FR+G0/seb04fAygxX0b+VXs+Xechhlz2
GHg+3LqmG9Mt6Mw2iuc+SmajhcFZxmdLEzUmBrE8sii5kCHngMxaiuq+sxqsUHmDJ160fnabBL57
IA6N2ruzxhPGhflhdds6yuZliLRog5ueodQrrTIdpnLs8suYFSt3cUMf1GQSaXsUwyWz9AKsq3mW
drnsCVN1iQ9OxvaSWNNzs9LXinZtQ237nzp1xbkjDxsXDMIyg8ecUSSuSLYNH8jQ+XCz+suPkwwp
IEVfJawB2cJrph9TrIx+8nJcOFSrIaJXrTjw6TFI6zP/CBnb+7J2s6PTBA2rbYwM441IErsN017M
HTHw/N9FURuHxU3yg2978mqo6sOYFjygKxl1By9I6wt4QHxRPpuOsukzJstNxfzVvbdzL72zYsCk
nUy7+6Vf56dUElLXMK1j5Y6JuSrzaZ9nxkcx+1mIE8s9uA2jk/w3O3JPamJyLnxXRQxF7chOOBwI
HdXtFf/yM6y+et85TXGsyM0MdbWyyL267y7WlTOYcvsN6HuJe0erXTDHL14x/0kJ74vysnS2GCJY
Bqx5pLrYjh/q3D+Y7nVaMVx4afNheGV6bf2uenA7j4vS7yLMK9aaGuwNqpWMelzvCbOLjVcYt2vR
pCj59p+GAxkG8fqT+d5ucIHR3Zt2P1zFUPdXj+3EFZYZXFLciX6ighuzWP70llVFVqMRe/vM5+4a
K25bdLuilLQ4VWn7X0FLEttmkLip1Op428U2+92ctuTyoVNsBxcTaB/gxmPT6k33dRFS/RO6Y8bS
iDD9eo8eR+Ct6HN11+KAeM/Sev0BH1g9CRMjhhxG6wFjR85BNFbo7YbcGInOXl2jZ+0T399KeWws
EaZ7XJqGOMSj0ZyMgA5wW7miuB+KGS8Rmm3L2C+W7Z9AsB+LXafZNpiwDhYjWHzaKWHZQFWxB//S
haAcYjqqnf3CbiojLqO5U0hzxzkQ6WGpYx5nZfUXcsEpKQESxP1UnotiEjOjrpixe5JMjyPGuz1m
L26sqYi3Aa7Ep9asi4iqfjk0cZaEFlr7RaVQf7FNoPhoGhyPecrmHyG1sYEskQR5gERr//GHGKFN
WgYyYr4awe00U4hPSRbsgYWPf1tmrLTjK0YnofNtr9PqpfWcGv9hhxYSjmaQRa7Xij1bBKZ/Vn7O
+K6gt7jJlx4ABAuXKW4bz71P5cBdScbDQDfx0yPjX0cnS7Mo8bT/Iysfi9qIbydmIrqPy9W7mmzi
UE+l1eNUCkH+fYAqOWTLnwBn6qk2WCdscuRD7bKOE2c6e9YYpxCk9HQeOqBwkPxqbyc6ArYs4ED8
Q3AAG0vQ3fQ4V5HiM+wGSSEfpFliKTG02GQzbj4qFXPfiPYN8VHtUU/5ptASyZ7Qf8kUKf8E5jxc
6cHj5xJdax+0a32q13zmPktpShoe0C4FuE1HJELLLrtTAHs8GmmMXtZ0Bd/QA5hFOCVMU3nJyavz
/qS7iWUAmeHlmIWr935eJtcqroJPrVH1Oq+Pt7Kcu4PKqWZqXc/AK5hwnNZJiwMrG5ri1aOeCWjR
1IKHcs4TmMGL47fvneus25mzcONl6XyRKYuKVESeOriUDwATmG7aVorTSLnD9yCMOQ2dvq7fkKvL
h7nH9lGnRnxuiT/aSptZ72ol6eNQjdNlHjFTEirKzkxJT2IPsPoU+OgHaalHZbbx3qwy5nGl9Y6R
ZszCnMvQt7v4gGO23ldTbB0HSI+n2EnsbFMnnvNoJ357WXDM8ex3edjyHqHtuAGvOhMtFXso+cbs
bSYihF95ybNr7GA+pUkuX4aAxIGNmDwQwtLv1RZq8XQr2jj5SPjzMPM1XXHG5Vk3MTEeSzqerNLP
tj0RwdsmSJqI7ElAuC6qRkIyG4lWnLno9Y8u1vaI/EzmiEna/ulBZtAPZNMhwbgdWsYynjXg212b
TvmxCvx+l67B/CPdmHch4Abdc/3Au+QqZ7g6QdMwes1OSp+tyZZ1HM7lPi2QapLltfdZfUcf/lrN
cdxqG2elaSeLCsltNw6O134o0TK2xGC0xbgDEgFTysSOCPwNdFJWPGQ7/51cmNJJzvhzlFr9gszV
vuUNvJrZyrbRaA5vjIyLbZ2zEbrSrB7NxfdOReNnOAni6iPPi3dtmQidijPEkSx1xPXybhj1ymqM
4+IN740QIHH1kLPBwAp9wau8uNLNcY8Aq/GSkdfBaf1/7pr+P8EYn+qS//2336/5qpuFZSQ1/AMU
+L/+a/9dXz/L7/6//qX/9DX9f//HH0Peiz6Hz//0H9sKFWq5B1WyPHz3Y/HP7/8ff/P/9g//5fsf
3+Vpab7//V8xMFfD73dL0rr6T0hFyd7s/xmcBi5t/P5dm/3nN/sHau33K/4JTLOtf7NcEzyFbUsH
lJfDkt303Q///q/OvyEi+iJA+nD5E3i3/xOYJvkiadvw8tDGJKx2vug/GIyu/DdIagGjejioHv4g
//8fwYgOZ7qBRaUqTIyRwvqvW7y+U9XB2sABdZTV3nugTu+8mjwi5uEAvTck60wP/9tnc/fPpfJ/
qcbyrk7/B2dn1uM2zoTrP3QEUCulW1t2u5fse26EyUyifd/168/D/oBz2rJhoTMXgwGCCU2RLBar
3qXoWmZ5RvxTI2LxKm1LStdFC//Z7+YFt3AxJXlpQ7CwMq34Utm6cxcZxZZ4+bN27/9ntP9vGLwv
pckX9AxrLR7mFb0GUABr2znI+28AbrRPCC3zaubNrZx5beMzKFFJO010LvlW3lmfsq5q6cbXhI9d
GYkO3H1NbdA3WwdKOP2/sj00vQF6//njOE1Gwp1NE06oFMsy7Oafsc2FyPU3MRZxnR/OTblQwynF
dJTjgEZSgy05fUI6rnvdGPRwDy+qxHh86i1oI14W8zCEVxK8JRD2/4k4zmMV9QB22XGp/5MANP8M
osaw9iRqafg4YsD+KWoilJZqkouvnRuX3a7TS56t0ilbDCDNMeUCdex8eAhGmX4ys0ThDcD/JLsu
h8LxvpzNLL9b3DSSp8XShbP3olR/aFqZqh7M1AJ8H6BB7HXa7vdzXcXlgdu0eavNaDgckswm2cuh
J1j7/1PAYADph2KFyGrrfZHGlCK4f8rHdJlQIoR6yJeKhUoxhBnHk397fzmX+8vF/pKTIWyBSOeK
uzqIueTC1Ey/NkEK9oGm7wAjwAu2CszIRSy3VJYU7Xy10zg7Lo1xtd0AUfPnLzZ0hN4DRT44Q9lS
8cKpubve9ujL8cQe9bHZhaEnj+ha4gNmm1XyrpYxAJwq6eH/SE+CiOkxW7sPG69oD5SE8VuiUgfz
pY6n0PKLdE6+26gK/jLpDic7Adh/hLJh63/SGUDgUavn7NhoLkU5UQ3Gx6F1G7WAIV1MCt3mbplG
GhBD3oCN14MM0EuQlOauxZPeOwZJFd1nCMPqFF1RrYNFSDOKhkqpfW2HtpqQN/FA4dR11zykeZ0U
ext7hQD6XRj/XIoSPsSrFxD9eVf3HP6NJeSKLu+BmHQRs9P9fETkJsqs8C7OgPgZ1PRPceXpGyTn
Zy++9QKCvFVultJyrbWckJ7KHsP1UPfDwJS/crTk/cg2y73tQe7ctWOffMxCXiVuH4fYTVMCoTud
1wfIW9XXkCI7Ju5282WxmxGDMN1pmp0txJjdZXpWfzeDBdIVSu+o6rj8X55iQ97+YgYXxWoLSuFK
3daxnZWGYa4+WVhgAl8sGL3nBSh+v+V3P+ZFplg100AVpu3m4H3Gc9Q52LFYil2ABp8LzDLn9IJN
zSe/iKa8wvUE+M++Bi4y7cqyD61dSNEl2NFc0qxd0rN3j6VXBGgEhbzrO7flET0nGrTt21M6p4cD
1XKwgnA9dJMsKViSldZDaxheKqq6w2R2oS5CSK32I4Dy+DDBMTZPUx8CrrJd4+ccKEN0q0s2xFzW
x/r5FyiXU4t/hLeWPwBA6cowr7q9y4vGNxY5+aJNaULYmfdXQ3EXQsXQcQ1eqXSEydwMcUu1WTPo
rqWRCxe8a95GKS+XV35W7kOue9yIIOlwB69UVxCGoxBlA2aPGy1+HJfe4JE0U4HUZkwkc/OfxhnD
t01TRI+t3f97e3A1jZfnTBnAMqROGoQkLqnpeaCso4HHmkiITUWTAI+MASzhR3Bsw07uY2uI3rZd
mm1spItlfB6UWdM9MgjRK4WbZa7GLrJh5S5tX30Vphs9FVWtvesQet4IJJdDsU9sUjrqrORT3moZ
DS2Y6AAhsOVWFehtSbdvrNPOnwIz29CduDKUjj6BbkvknG1nLdAAq3ioCppiFLWcT42XZG8mk75j
PuQblrfXBrI4AlxteOuaa52LTHfsQCBiu9esvN1NxZS+M+yRUmwXa1tWh+ubm+ir453i2R4MCZLi
1f7Q+ww1rNyz9rKDapZIHFBSE4oEJA1wXMY0bIRN9fed70fGo1xishVV0FytV1J1odHVjNekfX7X
utC2LMCmH27v+iuzMshASRA8Ydq0IM93fV6HC8hOl4Z9BKckAO575DVTH/VOiAPKCc6n2+NdWTFD
kl/T40Lu1F0fcV0DP5cLbCIzaC97w3aqH1HNg9ka3eXr7aGuTI0nCvcmW4NvqB4pLzOfoYndnpaw
uV+KzPmSwPS4GySCCl2qT3eyzKPXxklpmYI+LcFLPVgMNfUXmZbWaEMegJQDg2K3pyUsxZ7qvL3P
zLI93p7ala/ItgAnYID0MKz1AZOl7DIvzKx9XMsMi0rwClpPaVOHCLv/m6Fc4pQyyGbnn88KOGFf
9jmk1kZa6N0ZMSzcdgCmm1gbAeraehEziIUO6SpW2ecjVQZY2wn1833jOg0E5wiQfDjRI7DBw3lL
nfzNR9Q9YTkOJrviOfF6sV6QosdsQONij/+ue4c7TehTNlzuujb58xffEN4T+Y9L+XEtUufCV+Va
hZORNhSclz4MDvQ7B+TkwuZvJmUa0hN8Qsc21Ud+MakAI6CYfjjvL1PKHf8Voh6NyIerIzZxe1YX
SRD7XTcdw3BwNJe4pJ8PxSsqjSkkWqCpp8LYVSOC6kdIFfDP6dNXf0aoKTRhDfr5KIfV/WPWUe/6
m+3pCgzaddc13bVeWVmaMKmmyNobAV0TDWIr/Rm7OQkUqjcC8kq2nqyPCRvonFmOEMx5LQslwrwr
XTLsfQEi+7vWIHyDxZblgkBwxncABtL3cdNYjzgqtU/CmgXtw473NQio+zCs5e85rYbf0jQKd69P
w0KXcExPSay7J0eztHDjpaJO5uoCOfu5q/XRNBtur+Oa+3SZP4dFFDzkAWIKVlEZh1RoYp/PHXwo
V5gbA68cvC4/lHoQvNiEU4BjBbwmiqRQsniZ7QsQiYg1tEREFMYevTalt+i0f4LGbJ5EnEenmjfb
7e15LUYS/FkvRwWutRVaO1dWYs5UamuUP45BPGb3bRV790DA6o2h1KG6+NKOIznhpgWRdHXoYi1N
+tGJLaDqP23Ae3eBFRe+5erLviq3nlPXBjOFy4PQMISpr9+DXpV21jI5NuxqkE8IXFvVkyaT5s4G
fCNwO+wInLc/5bN23XqCrnAMMhKDp89aDZqW/0wWkdl7ezZbGEc5eqR82+pekq6rikt5mGzDOaJ4
Mb6vuCkSyKu8SWHiJV80w3MeZ6fjljdTU8DXr7W72z/wSq5kw6k3LGyjML1bh6JCfX5oIEg6pXV/
cGuqYlZmt4fbo1zZUVxLHgktF5QhxGpbBxC2gD0QW9tZ/FMUVnqkfmhAZYDMfnukK6GV8K1zscP4
pVqkfsmLA5SN5jCEAbmfPjcN+jk8aSsDfoYVLhF4RKe4G1o9upfgDp+yuG9eH1RJqAkejsdUOT3n
w+NlRk9nBD6Ipqf2AUo/EgJiruBwucaWFv6V7Wy71Fp5KbCx9PVTeh56F8IwYxlRKU4VmL/9CHkB
DYalFjsjhol/+9teWUWHm5El1ElE7XVePRuWthh2zeR6o32ox3TcN1XnPjVAsjaGunxSWgxFBZu0
hpezvtowHuC/WRbQimUmp+gIkb5/b6EaU51qTYcsQ9n9jRkvr/PweQ6/juUatEeFZdv2WiwSCkOT
WIj7Qm6G824F4UQApjZnFEN5uv0xr6yewyNFx4SRsjkqYOc7xdHkzFuLgwdhWXyy6ipZYNAVA20f
rsedQZPe2AhGV9fPc3hVcufrcm1CaYOVJgayYUQYQuDVKPTRNZ7sxI+DUXv9c4WvyBI6rmOYZMDn
8+t4OMV2waeE/ADm2CTPoXEAlb4qX2dm9r9VI3K5qh1Abmau0t+0XrSyV4LCyGeg+GJMI/JzSAH0
c2pvZTJqWVbxXJ0ABRP3GHHts6x3GXXanmkN8USTwU7mOfGTWfNAo2YBGFIapCNPtHn83TT1cG8s
SfOw9BQP/2IxHa4x5EmIp/bauKnNdJS6R8n+mVx5QuY6OE5e+6UfjfT1Mc3hI5ukrLS0yPnPV5KH
GywIfgGJojEfYDsj5hbDDQTMteUTde3YS/U0Q5lIF8TE86FaSOJm3RqcP7i490EGKk7r7MxvHG96
sKdQu9fg9f3FSeRpoQsuYq6NZy3TF1eGV0WxE0Z5izMYqttBONPviRz9x2zlpzyvje+3D/7VOXou
KTHZlc1ZPJ9jCfHQNVDfQoCs7D8ADKA/Hy7LKZyL9AnFEUSP0j57/QuRsE13kccaGZ1jng+6aNNU
uzXyl9TDPf1QTlYOaa6TxluPsX/Z0HZ+vH6arnTZm+xQh0B3PmJdI1Q1CQSPHXgKX6bFMx6a0pIo
7U3e1zFyM/hF2vzf7UGvRTiKyxL+MC85y15FAlhfsrbGut1j9TT5JVJ/exBUJbons7uROF0ZipIn
5RgKgqr+s/qikKb7OMsnWC3eqPsRhconysopYrpodr16VtTKPb6l5LlIenP+KWmsxVU4oHNfO+0P
BLK6fZMAH1niZtwIKupvWkU3yY0raJaQw3hitWiTCII2rXSOQpkZb5vJg1KrzUWdb4QUFfwvxjF5
/9JzpMFx4Qsn6yJNaMruEW0s75eC56CZoORbL478Yg6gZiouQVAdMv11+1teuXYlHXYhacPrDqWg
828J5q4HWAuhLIT2/cnmG3wobehCiOAnfj0X2kad9cpph9ZvUBensmW66+AJ6j13nUSRn0LHvosN
T/5pNdQHY+6NfRW61T6j5LthD39lkoRri6wQqIHg+XA+yRanOIRd8wb/VlQ8y8Xs3gE0KY+FVkGD
5x25sZzPX221nlyFbE3XBHYg5Spue6g7ZGXUNnvkj9NfNjjif1V0/yVkV0WH1GggG+ighelYLdn0
YMgo/JxTd3T826t7+bVt6XjkESa5lYNwzmriU4Vzekx5VDia8QESffaHRgSQ5JCa5Wi0ttzhsSqs
jWNz+b1tNhVPFq5hBl5DH5wczR0adTBzitiDjQarrKMfd6951W82Ybwxy6vD6YAsPIuGKvfl+Sw7
vaeTCgQAJHXcfgYMat1D/XsqJw1kB9zFYctg6sqA6otaqFlyapjj+YCA3DS7LyFgdA0QXUyy8+7T
Ah/oPrGD8Slyym5jhlfWkbanwvxyhZCsru5ItJJiSLhzu5+wVDvFZpWBRch6HzvtFJUBLbhfNAQ1
bm+ey6BEJZ9QzsOGtxuPqvNZUpYtaR5xVEskD5EwRA4lTkl2pF5V/yHJU/+XdC1U5Bjtt9sjX94l
amSHpIBXuGOvXztWLuwZ7SruyjLuDjVawvcNAKMngYD1RqPwylJSt9VNanEUcAmCq0kGBrgAS0mN
VF6Hf8oMSlHmzh30mE8lGp4b3/TqzFhBqkm2upBXF0qKLqm2xFJ9UzTcSpLHvZsFoAHTTeuda8un
U9YBFkSzScjVJk0Qhsi63ONOWYJyPzQabm6VRWemML/S8zXu0OcD/2BP2kb3QgWV8+BHasWQLlAD
oFtrLzG81cFd5023z1OqSlrvLMeYcsfGkbhcOF4dFI3Zl4SaizMIogg1An3q9m2b6EcpOs3XwqQ6
NmVZgkJgorf3pK52wnpaCsvl0W8ySIxXx6ERlWj0zoQqldsjcVtL7uY8sg6KxwQbpwuaO1G1qEE6
EGvqOkdWIva6QzeEJnCUsX4jSrv7cvtHXa6xws0BqzPoN3ODrLZTUQO4JCwSF0a7QLmmkeWHTEvl
z75InW9d5/X6KZnMpvJj+BBbNiNXloBWt0r4+EdH8+j87IDeneZ0ALugtctPgJEH2i2F3yi9OULg
8fZUVYg7//zPQEDEzQxpm+QF54PVBqB9bYz6vUBo6mQuCUpvWAmegjwwDpTT5H0Z5oCJ+q5LDjYA
hNdXgRGGchhfwREV2u78B2QURsWsFf3eTZP/eAu1b0RgQ/ubUuvD7aleHiBGIiFz+LS0NtfWWX2N
FlhqZ/3emKAjNTUiUTFNzo0NfWUUMjDelio1oBOxWr3SyCc6DgGjuAsS0P2SPEDCHQ6356L+ltWy
qcKjmo2kVbuOryW4x85CnhUxPzvaI3k93Dt68h3LtOXuL0ZyyPBMHnXUylaZ7CDgwdYdJOQxRHo8
axLvqZTBvXSHYWOkK1uRgjnPD2CkFu301VbsI3eIoFoMe5x/i3ZX9T36WZMxvtENivTgENv0c44o
yq6VQ/2tHZ3Xl48lvQEeJaASHNqbq2MfyoqijsK7R5UoUIUBWo9MHgIgYrL+Yv2ekQre8+qtu4B9
CWBe9gZ80RC2ZZ9Gwa5CG/h9u4D6uL2A6rOtt4pkRgq9AiB4vSHdAG6kPk/jvjYX81Mpy+pbhaD4
NwPGBEi0zvX8HLTnq28rCYzARfkZJB5hdLWYGqyJKQthJU+5vjzaelb5OsZJG4ft2jFwdYfinwIR
0L09Dx7jDCVAIACMrksf/Tcu5vCzNRfMUgpE1G9/xqtD8ZIkfNBNpQx4PpRu1Hqtheg4ox9g7aQG
FK/GowCJbnurPHV1KKooCjlA29teHTmjaV14UCZGq7Dq7havG3eRDQg0G6aNZ+q1YEX3jVtGYaro
SJ9PyulMxCky/OPqpkJFqmkRJnbj1xf0VfVZQUpN6aHMp1KAF5UveI8U/ZKSUdzMOOVeA34XrZAT
wv7DxhPp4tMxCZJqHsKGK4CVrDL6pfPa1uk1BOTtATv1RZ9P9dhTXYC8eLi9IS7OlRqKL+dQHiXR
tVYXF6JTiaLeITxS5CF0ccRWkHGDZRUM7Q9vsKAsYYfQlxszvDIsknRg8ExaB9wyq4PV079mH1QL
gqWdRVLdfS+mUr/L8tT4nWaJWx5KRMs3Nv/FPuG98HLQ1ea3mzTKke5doOFaBrnnjEdvPA6n21/0
yuLRufOYnAlkRlxAj2IeP0ab0ZPFkumhMlG3N6SAytXN1kZQvMjw1ISAStKe5TMCkDjfkgFgktic
0mXvwqh8nNMeOXUzt98BV9DuQEE7P8nA0k+TbDdO3MUltxp4tWtchLgX08LJoeuUomOFnm4U2xHO
iEtSPaBpFvllnLgoRYbjE43kfCPfu7p9uAc483RMKEefT1xE1PUaNIX3IirQb4/F4IU+ulvFU5B3
yOp5Vg1tfjYj7/724l4f2IQfRNdU5ZrnAzcoKLYI7sx09dLhaw+N+B8jjYe7Vg+lXwuJANM8pq8/
o6onTgmQmw/g1+prj8ieISxWqtni0oE4FHIYT31XFOO/y1Bo74eoTdBHFmXz7+3ZXjkwPJ94+vKd
PRM43flsnXKxkLuN9H2fTtpymPU+nnjhRPLz68ch3YSnQGbm2eteGzcFnO7GQ0mPAlQGbQ5Rtsco
6sjb/2Ig6m6qbQIXaQ2+jbtFWlmQCoqJI4LAJYTdpR22+rFXIoAkdv+/UVbHMkrNASG/GN/SVnR3
0gk6v4w8a5fp8tXFEIBepOk0RgDt05VZ3RTTYNX5gA/APndK40ekzboShKLFBX5oI9hc2fqQsXix
E67pMa9xc5qqyBRZIPaTi0yIU1hIu8txvm8G4Z7CwcRgLB6tjQW7EuFIVRyHnoGO4qezSiKEjCBa
p6m+xyyy+Zeayz89AfztSEx4LFFA9u0lWmZ8h9ABv71Vri2io2pb1BEo8q+3CkzXsIMSz97PHYQB
5iTfTwgW7YwMdcTbQ107ZiTswNyoiTgX4FiPBk8T2hU6m0Zb3pWirH1JOWEjZl6bEGVCIHvSUVAI
4/wwR2ODmWgTIUQn3ProLbJGnKq0TqPVmK8tZLErVRlE4TglT+JVePamYonaOjb2jSo8IMg9H7sK
/5KWit3Grrw6K0nsQBYJAuH65U93pgpnjVlFWEfcl9EYnjJsUlBsr5e/+YBcfIqtSCtm3aRPY4D5
ucyguVkiuoevgLrxPAQPDttki/5z7bCxUgREg9yMVtb5Ypl9lnSdwxc0zeZ3mljjKe4kFkSFKPwO
87/dPCzl3e1tqK6RsycWq8Yj57lOThFljQyowLWHxUS0nz20ixasxdGtRdYEBTLXKA+YrBUbHqaX
rZDnIYH+QHDkilm3IBDJXNJu9ojHCGSjARCXsbPLJk8/4geT/QhSig+EN/cYR7ZzMFDb0I9Biebk
xgm8FmaYN4920F10ZVZhNJW6Bzk/BuaWuMZ7rQtCARTDQbMGOeV/C7jdiGMitj20qPptBJrLsTn2
xFWbiw+F5vXtXmkh5vZzgM1QmdS4iFkT/T1Ip1iN5vhb11Y0Hrq81Q63V/sy6DCsrbOPLQW9Wj9t
MZejkKXu8xhNg4Ock+BNmkpxuj3K5fFUAwDq5u3MBSFWqUuVuss8zuMEZDaw75FzGiF5OtFxqupv
rx5JWkQA9YpWPGI13xfPs6EYqMpN0kBFzDQOXrpEd6Pr1SjQjc7GpC4PJ01zhc91HYAXF1iy0Ilt
DclfEPieFyrlp3znCa31K2S9juBetZ0U+J7fnt/l6aTHDPaTFy7PT/oe5/PrpYbbkA1Wr4S0dIKw
Pn9qXK8/TV2F8U4MXPj2eJcrpwpIVCR4GdJcWn/PYkjTNmnBr83R0md7a8JzC7Q3Bp45WJqNzajO
13noOR9M/ZgXiycxWrA76xn/lCP4E2nFcaAtq5R40Bpc7NGXS4mfaGm2Byrow+vjkAHEy2OvOoZK
clbhthR2Z4d0PPfJiNcR4ivDHtfN74VmI5BZYZ5T4S+D0UIEH7XpJ0hixtZvuFxfhxtTkeNJdYgC
atO9+AT4XbpRJ/TZnxvNe0DYB5exTCKdl9fLrgIQ++qLk/HoPkNZYUAKL+fjZXEgHdhZsz+0hveG
OvN032WR6YdWv1VjuIxwUhBpDCSeeRJDujgfysI8DzGcDDeFqlG6J0PbfYk9JLv1vktxILMn+2eY
5M1j6GTdxs66/KyMzaKCYrYoqKzpVNmshxWlhdF3EwzOR9gyp4I67P1oGu1dJPT+1Z9V5Yy0f8l/
XPCK5vlcc+wWNCeWo9+Y8IoRMkT5NpjFgYTu++0D+tzoPD80kF0ZBslGMN50us6HyqLGqxE4REHS
9bJlN+YAiHYNIl04LWFQ+XVIRg13lFm+A4GLBnyLeMu405wlznfu6HlI8OXORsf08laBsUqtj4RZ
3WdrxF/eer0AMjz6bYCyFKZziI+aYzH/uT33y3hBsgedhmyF5/9FMKxaz4ReZQ2g+wMwvDkYWx+Y
Tx3f6R15w2yZwBpgRbm+afediVocBk63f4LatKuvT8FFjU6NzuLmPv/6lofIeJi6bGpbpE/kCd1J
NLZ4ABxvbjyCrg5FFw26DYEflO/5UG1ikoq0Olqgi9aV4GuRAd5HbTu8haw49hsXzZWkjHI3jy0T
6Jt6661mFg18BrHAhradUUMVysD9WQ8W7cGEnoq/ko63rzkjCwGc+W27NOH7cNG3uJ3XVhieLH0h
F8g27J/1nLFzM/Ry8lMiy9NsmBPm4k6KajiWEFaHlLuWGJguZtqEAKPsP99e3avDc64IHjb7ef3Y
tbIWjxoCh69DBccRT6eNjDQzPOjEnvZWChYeQHW/t5WHWakh7XV7/GtLzhsNXDxlel6GqzXoHAAd
/YQBJooF1a9KehXimMhkjn3dbxzZKxGSi4e9DP+TisiawBLqvdsZyzj5Vov1btUF42mcAHQPNSa4
XmR0d6+fGnAjhFvoX6JstdrNKM+XqYVUlF8P3vQZhX3UQ0BbPyboaWxM7Vo0UoURlTOB8Frv5K4X
+RzEgBtTszJw7Cpc7A0K2ZbJRjBQoXYVDKhPcG/Db4VNu6a34nowVGHJDVfWpvuY8Vo5BBhV44rY
LZ86G68eMM/extV2ZY9wcatajMJTGM+YhBcZQ0GqMoYpDr1OWI0ORmVWicJ1hrJK0+JLthEWnnFw
6znSWQdkBGNEcQ3OT+QM0jgvxDz4KN5YSKdMQeFhh7sUQh6XGmGpwxjE6FhjHj3/GmnE4o6e4feJ
XmMn4gOGkBKXCJEgl54K5IoBZHfzHa1QPTyOvRIvi+L+Zy9ksey6pGeNUJdzlg+aHqK1Zzfh4B6c
Kpy6h8SIyzdMPMxwJzVezQ9lr5jkO6RHHqwGY1VyKqKyyaTdj74XTNUnUeKROWrVU9Jn8iHDLfT1
xwHqG09OULEgKNfHL+05lBEcW7/JjeVfuxNooSNG8APnkC1c85UNA1vehR0KhEDpZJyvICWmrAaj
YPlGX1QfzFzPHzthFyd6m0rY6f9pP73/37Z4qW905UCo/hVlGYfk5CKbxa0T7ljPUPS/p0eSa9fX
uyV6SDL6cnAsjScsFqyNbu2VSEZy6ZJlmqpzZq1WzlyMRgblswCIUyDpF1PgKkjCGkTSNIwqN2L0
tTm+HG51IIpMvasp1/tLTtP61LkhrtNiCWvCZstVNdAYnXathbnq7Y97bR2Vsg9p5v/IFefrWFsh
JvWzCfksKupiJ3S09oyIuu/ObIPweHswddOsjj39Fd4IqEJTX15LR+DyiVgOvTnwvtg/tXGN+2pv
/lmsKD7mk2bscTrM/9Qt7YnbA1/5vAyM9g/FPe54Xf35i/BmwxBxh6DVMeGS9WEZDe0zaKk/ZS+G
t0gHO/fOrBcbX/bKDvKo/1DvpeFOlFst6ehWUk8kYw5BgwxmgRzJmxzwH8ZdhtUglO/Kjc97ZS0h
hSO5TbcAiPwaONbWXeT1S6X7I7pRP3TRoVVuJd6vgkbexiv32gelV6BWkzBOtev8g+JqoyPKi7cX
/gKiokQqkTf7UMVDRBekM4y90bju+7GCG3R7Ja/NESKjaTpKfYSC8PnAcU0FyCSN9BPdXJYDoPz5
W53h2YqTMuqTfzEYuDNYYmqua/JGI40ujemq+/a4YKxn2W0LT9y1jo4bzxtZ4rWzYasLEVA+KJE1
1AbfAfwCZlv3JVJfKN93+vDYuw20NJIfNG1jFQtoeRkHNAD6DbD8tcFB+pBtUCRm9FWKGKW55oGF
MfwZbJN4mGUW4vsRQiLB8At8GC6D1sc8MJ3PoEmdP7e/8rXBqVUq4DwtSX7D+ZLaJlfk2NZ4tCC/
jGPvouP3ZJWZ/U+WNuLedsfyEAH289s5bLfYXFeSc7IlgGNczoDT1pgF05j6qXRG07cDVNAPIFAE
T15ael9TD/SshRQZOuUt3nKGhX2lZmWvf5DxA2gDkH8h+rGuxaW02xsNeSFAnGbhD24ndkhyWScN
HY6/iA9QgRVgnuTgIjuP9DSJpMeHzpFJ9rPIxa+ZBsd9XvVbvUR1DNeRniEAOvF6J600z9fUCAs9
ROfYRCxQOWyN1E5+FyMo5B1u1uMjdkSbWO7LIdFU4OhQZQSKjAjN+ZChjcYpRaGFkDQO73vIkQc0
CnMP185q+gcNuS1xhXUoskl8yEukpCBExF2vnNNaBcZNGR5M0jDeoC9cYPPdF6eFzspGenDxjuaC
Vi0p3tEU2eA9rc5Iys+gVgjt1tAE8vFROi3BbkklmS1BqcaVBWHE93bvFb/rJY4fue5xvYL8Sbvz
9mldR35+Cc1uxdeDI6AeleefGWZXNpeIZR/wi14OeC58W2pN6RG6ylxgwr201b1oa+eq++TlflLZ
LJ+An00BWeElzkfFMCWtc9lFyNbPTYacPR52R4hM1VsTV6pqJ5IRT3j8ntx9KVMXhkYaebjw4CL1
lAHliik99FrqJ2676LslyuS8a7xykFBX4/K9GTYFasjUN/VdjxlG8EQSYzSo8UYlGrm95n4c6gI+
coQC/KMZh5m5c7GgYbReH97VjhaHfjSaKSa7ITxUH62U+JsdIem3q8oF8y8pZmzmsRnpcVP1NKSe
Ji6BrzRZi/LenDt8N0Il9vuGt3p80vPAwilTmClaVKL+lCdJ/g7ddmUJRu5013qFpTySW4msk2hw
bru9yOuzZNOKgDPASxC1NnSqVovcRfhTe02UHYx88H7HXZ2c6kWPH6ckCo4ixfXkb8YjM3O5AlVd
6nx5pwHUhuHk2SFuq/AoG3dedk6N181AKf8Qzdkmfuvi8NKxIkUCtfgsBLMGO8z4Bzs6z+yDaU3o
t6eRfje30fyIjeu4cbM/Z3pnm1eNRbmaBz1VKJKW89nlOH6XyBNkB32cEJHuYvMOQXBMvNO+775V
3iB6P6Y98JQUQfVpiRxXOd+MkbaLh974c/tTP/dB179GSQjRJaUGCAzx/Nd0kRNURgOxhwOrd/eZ
Z8xvxyqLd6ibZw+mBJCBpdLy3+T2HUqE7fQ9jlDtx04+9k1K4E9lE9d3RVBnG5HlOQtf/zKVpbPl
ANXQfjv/ZZoOqanGC/dgTnGQ3rVpqX9w9RlR1VB4WX+owXIX+7GOA4BLmOn8XDSUg3YaZud4McyB
3hwMJO6TfT0M8XvA00t+n9MVxjc1g6LymM1Sa+5uf84r+4iFJXN6finS8z3/zcFUL4k5xp6farNz
ws4NF7Y8EB+Fhn/E7aEuLwHVU+Kz8KYlKTXXSbc9Es+BLmvwawv9V1fP3SmxwvwfHEf1t67VhT8x
iXbugU0vRzoxLnzAetlIV65EBqW6zPZhodCwU/nUi5cUmKdpCIFW+YkTWvFxElb5GRJOgrD60kQ7
Gxe+aaNa9Ew6W+0LJm3QCCBAQP5fRQe9jm0RtmHA43iKY8CIRZf5XZuLxMdDmlcrCN38C3L13bsQ
G6yeGiDlVK+t6nrfK1YCJKh8MnajN0jHD/u6JNuq8/mYgFyo9pUZyy/J0mMB1wj0ejdWTeUd618P
0kmB0ZDZgct//sWAqcwq1kgfW8MA48mlxLfOCZp+3EFFDXHf8TplpFpIehBWF2OPAFkOpk9eYFTV
WqGWwzoazWZXeaOxRXF+bkeufp5q/JASKuAL9enzn2cBeYmbapA+1yMGyChgzZqfVsH4bgzG2NjB
JHbf2/RTK38Qo/boiqqa90GaYSQwJW6inGK0GBBJ5LVPU4KL5s4e6rzx7dZNMl9DpG/E0w0b4wwD
tHY/pkXzW5v0jptRw/TIz/PBCHbQ4ssTCoxzeBRem2W71quK/gsX8zT5fR9Fnx0RYTPFtd4OP8Yw
nqI38eIgtxvbSfoWy6Hxc992xr9W7mZ/vEpEYleTJ/J2qQwLO88qN41jRhxZdi3OvgBEQtt9N+ve
8gntx+l3YfLr3thhhELwILWO7TIkWKNibVM7sKLNgqBjxs17mmLBjyWRw8c2qSPg4Ys9nNrEQR56
CcL8RwyX4L/UnNrful0EuFyLqMUCnMb3P7iZVeVubgvl4haaWC0FTZ7Zd1hL4yBraglQ294tKxQu
2zF8pRIBd7rDjYfwqhJOp+N1vtDUfzyzMiv6HM1UvSnhW/oFVnmoo7bFfTiRnWxs/IucTQ2IpTOP
ADjtxK7zAbtqSAo8wjQKIHbzqRmBLOeywvMLWcoHNyjRkQ5naR7LTLYUK2V/RDF9q15wJV5BpaIh
D0sQubU1I9vGM8BAVR2nvcSaT4ueL/cgv8D6df2vCTzqx9uTvjaculM9JZ4DJ3L1kd1iyb3UcAO/
GXMc5XS39INCX/7Nu+ID4JE43YqNz9y31fkF3k93DdgPPZB1cLQbjb6txleOQq+D/WQNMqVwXtTR
5DcLPrU7xIh7dwc/G3i6nuBJtsuF1XwGFJHLnTvRu7+bC6E9pm4SZbuuJBPzMZ+D4SOW2PqsRT3g
rW6ZxK8SOL3YFdrctid7UU6iNGU58GaUiGjf5Ck+glg1Oqc2isCbBbYXf0zrJIz2RoJ9BXBft7Xw
Jqd0xE2hjNgxrsTIso709rNuI9yOA+LkvhtDrf1S1q71u0u7HBOaBh5QGgdiF7qJZ1DSnzCHqfAV
/JCVGNTfKUDLfzahMtvbXJNvrV6LfvWZOScHPZ1AIvR6QsKMI+lU7scgwUJi6pfsjT4KLjE3RoIL
dhqFYN9aNDwvpLcs3sMwRuPPRtoaxuK5JX4Go5sIHzttXODrqBx/4fgB0myaG/fjPBfYt03YW/AJ
nar/uLR6Wu8ns6xxIcLTktZFG/+ssJQBFJdUoPx604nfyGl0BVYlKdR1WcXg7du+TvbI+S0NXlZ0
amitFz2i8/TwEAosNTRP687R0x1egJa2d3oze3LLpun3qS2170gpRrjZSEzUqWU4bzkA1Xd7GEco
M6LsfothynEKwzjy1GCJ80dP3ajYUxnJ389R53yp+tJ731h9/anFQvLr7Jk4XVh08v4vZ+e1JKeS
reEnIgJvbiko005qeemGkE28SWzy9OdDc6Ou6qiKfXbMxezQjKAgyVzrX78RuzwtONz7YMY/EAh1
zncVjDPyp80CbfqkBcWudwZMAXHhabD9zxr5OdWIc9lnA/wgMktWDYeLrPY/5LULNQ2Cv/ZoO+gQ
IftTYpHd2ZBHU+VBcee6StePeVPlbwrwoYaUvdo42T6q29ApNs9/giTFeGPWcPn9bo5s21Rqa7cR
HL3cs/zMHWcjqL1oIlCHiCVTC9XYqCcntTGDJ7wvvr5fbPvBy6/XwKMLgIR2C3P9c8JelTYwWjQy
M8eqdXe8pORDJ7XqE+lRt0gGlz8N3S4VCIbmlG0Xw6FqKgunyQq2pkL6nzK/LJ78WTN2QpKejKN9
cGNruvxpGyv+r+cN6Bb1/MtHaUzW6DVOH5A9Q9q1X8n6jljLkrLG1fbXn+JrlTGHGgUilkgwOc4n
/GYmtILMs2CDEImoJ7TXeawXXzvNuTJij3zsj6st+oIInmy+p4Ttn+di7G7RLy+wkS2UZHu4kD9d
WsuzE88iJGa18ymIUE2q4NgDZ67kKmp9SmCtoaV3gTfr5W5Vavx9/Qm8dmV4QkDirCE0ZWdluS9L
o7ICSfptWZrPwTgR1DB5XkQ8fbIPhK4eU6LLb/Q+58AtFQUo4jaohmsGDH7W+2iyn51mKVlRi0m6
YVrILiO2ioFouPqNThUm3TfVRMy4EWDbef0Xv7KcWc38VK7PPZxrws3GNSS2Bhq5RZ79M5OIVFtj
QDTd5O68G9u+/Xr9grQaFx8rxZMJHR19Gxj5eQVl6qrKirUjTUm4RbY35Kp/F8XYz+EoSZg9ToFa
0Ck5paijYPETY2+kDN2fJ2mlQxTYzfyLeoSsI2WOzfeV7gq/JJdg2b2vb9t3Tdw50X5qJbqJebWV
7QTmiW+9ROY/6nHaxP9ECjyWFocUcdiD+IKtDVjMbAspwmZePEmWQOd+gQO+LqHpL5xzhEf2FpVI
4D6S/FQupLU1xecGCeUYsf8FME9TosbCuWXWGyJNEPeTB+wS49fnz+S6JMOd0Vkb54uEAPblmUxw
pUGnCdcKJ/g4A9P5SeGe5PGUmfO3uXb9j62T4L4/8/OJWyOUtA4ZsTTfPW9a+r1rjkYVEb7rSCKG
yTQOF0HEXNi1ft9Eo6W5T0a/ZSCvw+Q0cZD5Sb6zrRV+n9AY3YFZtyJMazQUu6obEpI3xlT7zgEC
o6lNMUsIYQmaxKypYsXRSJeuRupHOvwGGXbeSaSXfyhasyacOyHE+yzXhzyaicb+Q7hlQmJxXxKv
WDbW/N4dskKLlwUB3g7eFH7SVVqMS1gNaQr21laZhjRnluKhnXX9uUqCdnNLGfvj3KOp3iVl79L6
IRcsD+vk9b+DjH421JtF/1yTMQJSaathCBuKi7ukw48g3JpScj7XxEyqsLNgNy9lN/9k4wFc9Yqy
H3cVkbsneCi+QxOlJFE6FBoyNJfG/sWmM7KY7HqZD3rTVOUbS6VTG+P65IqIdHn+lipLpP0gSH83
TobIEblCU0/MfWU20PrsoCm6WB8EwCopPj6+rWbGb3ZEN32bq7KqD72XFW2YLqP3Zck0t4RurwUc
+SRndyEHK76rRAPaz5Ml1+UI94uQRiGTJfI1Y/mpp4vzUwR8TmFra8EfajPHu/Pxpm8OOKB72RHW
mNPdZUA6WujiYPyHYR/hnjlIwwP0TMJMHelKQhDrZCrDerXV18nsl/uWZZM9pplljrsmtfPPg1/b
P401aYMdihu2osxdSMsJOiKojmbWOeg2fUV2u4eG0wit1iGfbFGTFneOhChrJ1Lnd9GODUTfNs2K
F5ih4SpL/nwfyTKdnCgo6voDd1I2kZmlZUk82rpYJwawdnYvc9Gb+xZ0Jr3RYF3u+TjpGgwfaN+h
DV7YkOaBLEtfc6NMbqP7ikx0Cs65oyS1dJWfetGkh6Lpb522r22DiLBppiAKeeixXx7sxAg6i6+A
oUoKKOJtUs8JvcleDs1AlpzmGF3sde7yDLfaIVG2AZO/vhO/UlkQMsDUc/PUo8A4uwEP4s+g9QXf
NEaXd87UGI+kQtthFqTfrl/plUes01lBOkGow1hp+/N/0K6hHXqBuN2Pgird+o6p7mIjm8UvzVlx
L24dqG0ki//nyokiFJEkggrer3Gu+lU9Q0BdcXpXZbPiL8vCd9lQ7xFw31KmXR7hXGqrnCC/QjY+
N9NTi1Xq8K086KA6PChXwG/zNP1kEXrwgGcyfgh26o5fehKIrz/ay/N789TxsQMJ0CRd6LryTAoD
oxM/QmthHjOF8s5eHOsh9woVrjzVG1/L39Sos1KbBhlhKBLHzV5uW9b/vEunnoQ+2kMQaUMppq+t
whB6nAaB/jYth98eBrTZIas9Fwl0qcynkrHwuKOzNCKtkraK/LXV5M7srSYLGzP1smg1/ElGRVrL
G23I5Qrf8E50n8yDUaOd2+14TcO+4ntJNBf5/BgUjhXbypFIiLpbgsHXLoUaGIYTvH2Ol7MlnubO
kBOMnUSezACDKiPtw3owp5h/h+18/aVfbh0wG0GPYcTQiGAW9fIdKMstV6XZQWTNpRCHyjfrY16q
yqCr1uxlJ3ytORGTZOC0aE36m35K/7NTNFMmLI7p5emdGYCcF47MBypjafUk0vOu+pMvWvoN5gWu
nBWjwefrv/eV/QMLDogyDjN+1vjZ75WAfLZbND4h3Krr9+lCNhD1CHdwAIjsT5mZ6p+cIeluFMev
XBdEmS1rQ/UuDYdb4djdokw/IsmGoHZXz/+gvxbEb1aiCTsxY/QzENh54/W+spagktHJbvNw9CDb
N//PJ7a4ieZ2GMlzdjqGf/AUq5WSq25i2DXDDTzzla2LX0j24Tbth3J8djGoolrf8n3EOVh67Ne6
v4dI4fnxRAb7L6XwsbWc2bMhzaByiq+/2Nd+KZoETDTpPzYc5eUv9YopNZBFp7FQvnhfT/14AtDX
H7Wyv0XNfeVd0qxz3GHLuGmnzi5V+H5BmuCUxsaqGuPBslstTkrobHEFbFzHlV54sU3I638+ZU1+
Hh4oQLjMBvTtEfzzMjsHUqJjMZM1esv74+ld8xlqQH4yksm5MSOx+atebs0vL3X2E625G3JshRj/
Cjr8XVnlGiAPUYY3Povt7zm/DkTJDfwACL+ITwGsHE09V0WcE5j+AGe+f1Mz5HrQ6pWoSCIb99dX
ySsTTbRoyPvwWrVpe88pIiMdV25KIrgI8Z4IgMurIGuRfeV2G3ur3T4lWMm+74I0WPY+BO/nAuzw
82Zqd0iY9YjQ0Qwt39cgRynxizku2xVJ2lGryvzkGAkOu9fv+IKZDUkZDHnzeMN/DPbO9qr+eesk
eZddIAPoHaYCNCCRqCatVZQf07lNhzcdkFseZsk44e8HN3CIkUGlf0avGrxIk1Wdh1NQ1sWBAGjv
i0763RANTT6DAHeN902WLSMOq+iT91Nlpd+gnZVv89Vw5B3ZetPHakXHwUTIJiwem5LKDJ2R6MIb
pcDlxwtChK0VPxVq34WGzPAqi14ozeJ+yb6KxajeLn7xPUls88P1p/nKrB3GDocN4z/OcxhuL59m
Piqv8rQCYSdw8X6uepQf1uS/HfzcegLJXt82eje/G+mYnuwGwkrhZElPe8eIzSugpKY5VjrhkHjM
ba7f2+W2skVPQAinwoRSfG4UtbZTGbRZlsapIeuDTKt1H7RrE8opX98YQ7KeMvwQbiyvV4owPj8U
gggoqP4gHr98IH42qXxpA0bY1eBWUV/qxjHTyxWXgh4e5t6kGjhZdmFY+7JQpvfBEaL/ZepjFzyi
9VvKnQxmEJREzTY8varzvviGlVWHanRFcLj+iF4hbtBbQXGFnYjcmL7y7G49Q4ixAePoPdANe1BV
GcoOF6+IDPZAi9ukt6PCTat7x8qn0KhHNKV2HeRPNInB7+t3s315Z5sXNwO+SKwx//m71v75MkkV
8AvfgHjFa6n2stam347lr5+vX+WVLZJQOtxTMNPd5KtnHIyO5sMeCIiMG7GWXVjOhhavhcoizxsH
jdKBtv/6FS8/ko3VBlcQUI1MJnwKXj7lSqGn6WTmxPqoGkEL3ZYfHCwlHkkcTvZakxpvU8hAB0e1
8hQAvcnQFw40zb7w5HuojPrDsGbFITOYZ12/t4t6FQEiuCYcRiaYUGPPvt8uhyDeSdeJ7aX3s0hN
JfrstVZSxHpvdcahwd093fWF634Y6smpIEy58FWu38XFp/o/GSTaQCorWPNnVaQSg1ZVDZKVZiHi
YKiYYZJPPDBVR8xSTaq4E6zH+PpF/7qnvlhvNIYcBXykpA/4zFBfvpbBRKqC8VJCWqDdg6jZ9trt
gRuQ1JjWVIDL1W5u7UWZWO9MvPV/k1na/+RjmH/MfdKCu1l+90ctpKCF0tKwycx8H+hrVWXy3Wxw
OYXLtrpduAzl/MebEWiy55fS34s8mZ7nyZbP1LEZ2cu5mtOoruAP71yz8g9+tuQV3g7W8sNx8wYp
AYZ+b8tJL73dqs9iPU12jnzfFsoJjcJ16p3FfaZvKZYn5w4ptPVfdfxogwKClBgzA4tSlZ6/I1sj
jtiSMs68vIXcX8k3g2uJPTb296U2pHt6a6j/19/RxZbARYGhaaRparaD5uUrUv3iqK5p+7ijazs2
AMhz2C6ed8ud/nK+shVNJvJNkis3jfdZ7zzObtu2xsqvwz/sceR43WmLIw52Lu248+suyoNeHYNU
ktDtIGoH4TM+Xf+xr3wFnKLQ1jCQQuR0biIAJczqoM/LWBIBAPSTqZgNYd4tqrfiwrW7I2m86S3r
2YsuYyMwM6MDOOAUYJTw8hEb8ILgaC49zq+9daoJz40qXctObpqUcUoe+EHJ/ruse/2G9uDy524Z
99A0GEdu4b1nJ2WqdWY9FkYfp7yOryZjpV0xqs4KVZBXa5T0Zr6TRq7ZN47oiwOAH7wtKHZk/rnI
XJVrXnlO0pFibMjiiSCC4DBZhX6ahsq4n6t8/HH9tV4estsFKUV4vCTkUIy8fMLS1pKhWrM+zggo
VkivqfeSKk+6jTnh//EEseZuLitvNxhklOxKb1BP3bwwps9Mqd+SLP99oy/3Pe4H1z0gTtewoMu/
vB8EuOnCodLHmlJNnUWSxLduB/14FJGVa3kZpqus3XAJVhT/mNpPdog1ES6ATUVO2w67j/5el81U
3vmdZRUxoe/9HHr2nLhxOhGLEbJzGu1BljNjbVNb099rCYHoDoJ3/mamaPym2b3cCmxTQ5FQSj2U
ghj6qFt0SuKiyez1ocdH96s2QskI58ybpghb0/5jYc7KC3Nb3ySPY+a+Sccy+cCysb5YuPsNoTN3
6SddK5Y2LPt1wifKNhpntwi9O/VkT/SHVnTpF8LKnad1rpSKDCZZx2CFiwwlF35mTJq5lUROVzbL
r0TWhYxnqLsHkylFDdVyNXDwy4suyD7IoM8OXpl1xq4mnKs5JpmluhOFstjjoL9UJ4vm4GM9G0wC
Kqx6raOV6KWK69Fz3hIWJ+WhwBb2yHhX9+GTVOqPCqTsYrvLSN26vhK3hXb+4pGl4fyyoYSwd16+
+FYwXJozcuGkpqYjfCVvp9v5enQA728crmAElxcD4AO3pw1lQHYe+EH8nJ1jE1IRa6j7w5dJs+uv
pV8bBrOGjSanzZr3g1Y1YZC7ZMtXaiTLfF/3Wqn2FEj6z9zpMTuGKkdma7NO8o9hDokW+bq2qvsx
EcNHhOYSP/uNlnhXavpiPsx1jd2RJvO2icrVmz4Eg0SNJ13l2lGur5i3GkNRv0dXbaU7Qp1BBMmv
CdJogof3ESXiTDMC995/K1uXamfB/7qKEug/EsdCi5j70WvT0zT27bib9A7efdAQLRky7IMKZc+j
4zw4MpXdkcY3eLPURferzDC6wK9sJHSohOn4bCile1FQmgLlyGDDPHSCUXvfsB1gfiHS5oG5p4DT
1wV9d+d1azXsrBKYabew+JydcKrmW6ENfJjj4DYGfUI6uujrXe8YNL2Y9sXCZJqNxxEUt6kx7Wq4
hdA/mb/iUI3YyY3cijZxn4xAv/G6dh4wcT3Xx6xyhbnTq8H4lXlpV31BQGk50TLoYMMAy/rJndwR
ig/pXm0IQRFqTKGl2i9qGkIsHSXE41QO/ud5ALHi7zQy+wkDhcba2XByxlCzHZU8K9G1Bnwl3KR2
MB6Gr5Du7YmRjpX97s2i898vRTIshxSCtguxZ06GsBylbXFJqTlYhc5JsCsFd7SXaZ8U4SiGufzA
0u6LN3Ia5udSeEYZqwRhQzTkwcrMcGntfZ9jYxopo9cAng1RfFoskdmHAZmvgwenqyJvljXhvW7d
z3ik2xOYOPWvgU2aC4IeOBqBakpXfX7oEwwFd0mrCJzv+cc5oGZQ+YEwtBXHW6Mai6jKbPmHEWTu
75GGdXKH8Mv5jtA+WB4RjjPxTFJrfRKJt77rO13/IqF0IMyaRJ7BQgqyL47W5CJylr7/QEwyiTZG
MXJTfcLoCaKqp54gu4gfuAziaRqMSQUQ00/il/Bo4phcQcYKG38kQMR2jaF57kUpy2eLOAHgh3zy
f8BeLawoJ2vly5iNzofr284rO8EmbUHYAkmGQtt8ue1YneQ4MPsxBmmc381Bkp5UUv/y7Sx9BlO4
xTh6paDZIL1tZkiBz4n78nLC6WqFN88Y47taiJB5Bx3donUFeEQxxlBsuj2ZB+Wphr92w8vvlZoG
1CbYrI83QPNcZqjMYdFZN1W81nUK4IXp68YTONadCQ9pWMwvZW791wwVYDe6ZdBobn2zItkeyD99
s9PRjEzd0sSajxjMxCg+LuBT7n17MT+l3ewcrr/PV34k16MYR1+xqZzP3idC9WWsBcdIXYv10LoW
jY+rRqRS/XDykskF5KtuUXFeq6IQ/m+uEQz0YAKdVejIcaVuDSBG2qANXkyBN//pqozhuBfUrR11
jTDuGjGwG0IuH8qPvpfW3REWmPulL+z5lq7ylVVN2whygrYS66LzuO9er9xauZmMPS1IP3UreRVB
qiBoZf1KkvRy6yt65fDeICUTVQSWbcA1L99y0WNem3v2GOOMn7/rOvgRkHGCBxg42Y0XfInqMpjb
pu4MHai9vXPSXtam3myN+RzTw1pHSArlqeV/GyXU8jEgwBDjHqTtyYcwmEuIMrJKAzpl72CVznjT
CpvaVfvONWcr7Dy/jVwlq71uDo4fXV+LrzRu2HNSx262VcxjzvN8RiIpHWdEuYrFT/kJBZ1405a1
+mC32eqF2izmr12T6nGqWc57aGPDsRiTWy4tlwIOHhjP6S8hmlnY+WJIthFO7WUTTKWyKA724Irq
Q6k70ogzPdCSqCtU9z41+tGNpiwnZ9Roi+rjaK3GZ8GxaYF9V+3TDGH7J9YuGCOBN/Qh7MzWgffU
TJ/hRyfv7cRYb2zOr3zMsNdpB2CxAwOdw2FNJrLa7dchboLFux/htcbDlE33elu3MTlJ9d26FtWN
6nDrKc8K0U0MvQUD0wCSqPtyLWsCsqQ/MNTy/LyPTKeWn5pWWDeBt+2buLgOYD9dPeprWvyX14FG
kbtsm1C9mtFCDbP49VfZm+LJ72cb1q2n5LHq2mFfpsSk7rcq/SExkvr/8YyZCkNrYs/0CSt+eRtB
RZ/r+C36rkCqgz3rxr1cUxmBU+YPdb/+Mji5b9T6l9vTlohsMAVmSAFecwZuwdnAbrHkmlmdl6dy
TNWPbE0sf0fLl8Zlmlg3/ERe2aBpbtl20QuDJeK38fJXkhvojpW+jjFDALuKpnIxN/ZTKZOQZ5q+
NVIfCtxamHD28AjNwMXs1HhC4pl804rR+P2fdwbEGTTeHImbfvl8ZwBLqJJOTXPsizRFQsYeYc1D
ddRmH8JWjwlaXevTY17om642yBAu2eLr9Zv4663+cgVuChHcKtgfAvgHZ7t2EEyyV5ozx6Nh9Ubc
rvD9d2ZVB/cqcEk5XqXGjfgonPHBtKV87uDOVmGjfPvZE46JV8mAgUmoSym/Ju7SEVdmtNoSkbEh
vyotEWnoToU8FYhO5uMki6yg403N/nT9l1wONthkme/hvLNNClBTvXy9E3BEJqZujtEZVYz71/5Y
+UzpKLAsnp0ykPPSeJ0KsMu40TLDgssINT9EKwXiqWdlSCpxc/L6trrLUr2N9clqj9fvcvugzx43
pIdtFLntK/b5PKMdlnJIq3EhtqjumfmUaTjUDVQ3eLTvEA4sb6d61E8VfEgMcnN540N/9fIAhBim
g+IZ55HnoGX5AkVMxW46DUs45ZZcQuWNXvJQeY3m73rJjBvSa+nMYQ0bSG581ES7UYX+TQs5fwyw
4Gm+qRfIOzir0FbHZ+xkQnHhGGr9x75e8/QhM8bReAM9FQmSYFz2NgHS/dpqhN49OeY8NZQuVXAX
1ENdHN3Uwk6Amd6owsJGaBqXxop7T6e6JQsng7Y2DLQ6kLuFWat5shKYCNFM3d2dbC3TvtdWDrBd
6x0l6VLbFfzbpAHeNmYNqXVV+Di8TwRdYU8B7VdJJ70X2H44YZEhLY9y0YmjuXo95G7Ln7+Nw5h+
lmWdg9CmehKETZGu/V1tkcm+k/Ok/xZuWhQf58QuTh2tQRe6ipKYbHS7PShy5B68ya0D4ht1/QaH
7rIyg2ODMokcowCixHm1NKkBCGuy+cZdlT3UNm1b2fSsb7Op99fX94WNpYMKF69IJN1wQjhQtpP1
n1p/DtZAn/RkjkGzMTsO67bDz97FyymPO22xE1plK62eDE10NN9Ym5RoHZfV+2n0stNPtYvb1AdW
ITOL67f2yoHD/BCJFiUj2PU5jgxTEbV+bw7xuGbaVydN6gh9QvdjnvrPWF6t0fXLvVKj4heKPRd7
PKg1jtAvnwSGezqpDhu+JCykyCGKSdZqMuteDn19Kse9h3medZcMQ1thT9YpGU1VUxr7Ze6nCtNj
p5l21TRBim1mFy16u1qIxgrZT2+nZEneTrC/b4WQXK6VLeaSc5JhIIC7fQbBeUGGG3+5FswZEgZG
+TBO+1HO833bY45w4xm9cjEuxX6ElStD1fPpCZFCvVDm2sSG0Xl3wapk7HtVcy+Yq9241OXOt3my
cdxuWREYopxVdEQdOGCLNd5Iej3Hpt823zVQ6L1d4rcXDlz1OFNh7rFjELsVGeytMcZlHQtQD1dq
m7zTIJ1bQ3lJYDIhD9bYoaj+CYfE+7AEDb4dMm29WIOjO0EBd5pb6ue/X/eLvRZDKoBOQvtIHKEL
OTsX08YypqTDAIPEy3S4G4WuP8l+LYpHp1r0dp/Kvs0PJkq0Ocxmyp+wnur8g2MUqHX0cvZ/M99N
37YFNdzeKZgLc7brQxrmY9stpK9l/RhOnlLQ1hM2cA0xN2LkDrk47h9qaHEVrJxkR4gFLHUX38uf
tjb4XxqpxBjhUNmtd1mlL++wRwLV8uvAQVnHvf12we0nnAmncQpBJUVx6nsv/Xj9O714LzwengzD
b7TXXnC+4GE+prYpsjXeYLgihK7fnuTQG01czKPhhcOsib0/aTfVua9dGHo2BmVYogLKbH/+z06p
aiehU7b1eDHntL5bEpMcTWyfajj1o1N8bFM3F0RsWwxCrv/ki8+OnwyrDDIk81I877Y//+fKhUD8
nRY9PV5ZcrT5zoIaEEvU1Qd0un6pi8+OGQ60S6KTNqSQYv/lpRCEQkOqJU+3r6u9ysf5UyqZP4fC
XWY8pWb3Qdk0ASpAQxKkiThcv775yg3AdsUlzdyaSP98pJBlOv2TIGjLAYLKsaaZy5xc1G2Unxi1
Hy2MbOtI8xPnWGZTpe3suQYrxWkmT4/s7axFmgZ9OU0Jrkm2Dkua+JfSzOOUw2wKXVna70mtS/wI
a/V8wGAmT/aVZzR6NOiNqWKfvL52R65Y+2Y1lfONgFTU8MjQjedO+AK6haz6G4v678ju7KPffGa3
KBmePkjf2XOfjdYaE8eIA3+c2ztdM4xfva2I1CsNO3kf4Pou9onjrT+mOljxThIW2AiO5ksby055
h6qXttikXOtxoQxMdrIuQZCuv51XPoGNqooTPj2Ij2L75V2ObVYnytpA+T5Fio+2f90MaHx/eQQE
JbDBMzQExUEHMeTGpS8LFT73zfEZAymgX/c8SXpevJptcTCxhKm1dadU5n9EUd18dIVuJFR5YM2+
DUgOIcd7kk5ptChXUvEVu2As4wcm0NcfxiVSxB1BjAQYxoaapXq2IeDSRV6FzlK1mNy9a+pJnVa2
ZjPy6jw40p81dwOnc7TWbfEcTKsZrX1u33wwr+wOSOf5aOiV2ZzOWb1mmcxKFhO2CZ4hoRRODZIE
LxiwosO3YGkjhtfJz9bD6GNnO8V6nGrpEE09wPsMdWR/Tagl6fCWDQ3XBatDt43PciDfXn9cF+Uc
Ph6+xZmOlYLvXaDo5uhmftV4dmyQg/fUIIfBCzg33o3dWn8sy7b88Z+vR0wMGWEAQ2wj5/Au2ndM
bGdUnX5nJ/VO2H1yn2ta8dUTU6pCrwZKurFGt5rk5UeMBgF0aHsZFhwH8+XnMTdOlgoyZ2M5Gsmu
7wPMC/SqkDK0FBqJPFdM/vJk3fvoB9Yb+Mwry5FjCb8tAGRUiO75FB5N8oJ+3LfjKQXFlSIwGRjp
rTTu+zzNktiqVH3UfVTSxmy3d3k26um9DUn1y39+8HTKPILNnY9+8axy64qxdfzMseN2RDA5IIT/
3tM4l5QVpU6WZ0Z43Y1P8fITQAwPksCcBOuty9J9DWbL7oQTL4y67hAmjXXUYBJ4L93MLm60TK8s
ZIBNZ7Ne3BgPfzWv/57GjclMfqm4mD+CRveNFk5lKR5VVv2CC9LeIO2fX44ALuqNTXvBgnIgfbxc
VIEH3XbMOrHPHUt7F8xGcoceRPWRMSfOXQqh7dYyPt/l/14RpzoUCVu1ce6tj8UJe7mja7FmJs1j
ioU3bgRd86zj7oI03Wx2vT/eZI7+3af+/Xq2y7oefits8JQ55+Gok1kn3pILP+6yxXyihA3afbl0
yxdjhP8WkgFv/bL1RMOsqm1AZDD0M+4Chr9D2CdJsElhDP0tnh+ZCCe3t3RG2U1xqs08fe75P9DA
15bT7hSOOe+61Krfu7AC8lDXi/HX3I/1TLiR2HSkddp/HzJ9/FwtwyJC3Vldj1LbHXGc03rk6GrI
kIM01N5PyLa732tFLFkoxtTbz9BL9Ls+X8Y7s+5Qn7lTln5LM2gEjEzbSYV633jtLlAzyHyjSSoY
Yj/z0Me+coILghs+/72fvgvo/HIbk4sp2ooe/ipI779ZJWOyq1Yq613WMHBXzWAVu9Qemt9FKiGs
5OzmXSgTteRxkeb8cCm1xI6gKGlvA8a9aZwoL39QziTW3Yyh+CkgvKKO88IOMFrSrPwn3QF+GTUL
LYG248qPGPL3TZx0Zgtr1yGLMGSoDVg3j1bxqOkZwg7EvylK3tJEkZv1FUTC3pDCxL2HEPInnH7y
dTea3USLYFuaDAX45IPkz54TEoxRmJqTJnbkatNEpFXWKfqrzsIEBkrCfmra6bfb+9SEOCb2Xxqm
sL+HqaF1od31obINovliVlvEuTWr7h5pZVJGMFRmnFxyI/3DzmnUUb64rYlL+hIoiOUJvnGqstcW
d5IE56Mc+sBnb9QNccxrPT8mpjfXO2VAYAupeVrIoxhe4TJnFwofSQxo6x01Bw7QTGXTO+YhwuJq
DApDrF005xMnswXFY5vIIPhd6jIMRABnPDfHQZys0XAFJlubGW9QT4u3ayHs/Fr1BHX6jKrdDusq
Kx9HGNt4ho3rnzxJnF8+1JByh4ACnA1Z/RKxM07pA9Bt8S13Cr5co5pdRW5kSqCXiU/Gz0Y5mY5C
YfIeuibIf/DgEB87GuYHNw7B872Yz9j73yRmG14xyHy5X9k94hcTe7G9bjXtwe+BLX0sMCEc68vX
6yfNa5cCiWcMs80lMNd8eSlHbUmrpZ7uEyi2OVVMFRyXpM8+kDV7Yxd+ZU9k8IGBJ7KeDRc4q899
0OiVeByxt5iTGrEmiuQNM1Wv27neNBymvMgBwdxbQ+pXNn80wxROlNuwis8LbvwyNMDhLN0Pk6hj
naSPI6421hOtZ/9kJqlz6+39DX0/24V9mOw+uYGgScRhv3ymntWpWthWAovO9Pof47oMXzN9aSWm
Aloe3PudSI+VVePzJVGZfxkwCafKMaRl7IYuScpPXu9CmapAh5+KGhHb0cFhocPOAz12ZIpea3f9
YBgfjaAyh13PwOJnxki32YJsIVYoYemY5WQohcMkw1k0VHVh3fNy9SkU9areAELZMiTByKr3vnL0
B7JCps2IobSHUEMdosGsquo9dQaroqqSqYElBUeGT1033J2Vl9bHUTPpFZCxjp/dQi1J2HRbjgjD
ipaJhD4NA3MGUZhxuQi72+Wqbd+PjlrHw4I10bpH52vg0qFa40fbePj4LaXJjpyr3IPElFhZH2G0
Z8xUfbXHtiNwiZAFbJmw6FO3xuPUrJ8SQyxTpG8Jd5vh3prHAKyzOvBxBr8kGTd2uDpgrbtVBMVP
pZf1Y9kG+ni8/h2Zl6ubyhFdOjsgTSj1+dlL75wlMfSp2K9WapI5RrjFB2jUGsnyDj4IpUPsohwT
bT+mjXHq11HbEngJzSsb38npqWedHJYuG37XtaVQMbbzF4fN5VQNmXpvJbZ3H/hS0X3rTRYtavXD
QAprh7tNvZOuvTxhLVerqJLJn0VrxhsV28WoyWOI+H+cndeO20gbpq+IAHM4JSWqu93BoR1PCIcx
c05FXv0+5V1gLUoQ4R+DGR8M4BIrfuENkGe5jSBoEaBvNvUoO6nZ7JUhKiICxN5i96Dqk4kyTjrp
jUc3DDfnI9W45rcqYpEQpi/lTxhosYMxy1y+TdsUNYKlqd27ppFA+cR1VxsfyAq9o9urcWUxbOAf
gEAkdeECDWPlfZkaUdOEIBHwfGthDKQA1L+PRfp5SswvfKT6ujPk5T1DZInmHFItFMAp/5xvgNpF
R2VsuiZU7RGpKqOO6juRt2p9bHChE9Q8NbsKdGpg5dFUqglUrFKK5VDpA7Zt/aK3nZ/ETvEK6K1C
AXEe7OjFbif7NEeCiI3jjbti5BTuxxTGQnmwhdY2VGBsPBZdgLFvUwgrw5OxeCv9VFF3hx5NpvX9
WCdG+qInxgLl0HTAricpnL9SESO8hShHlcmM/4vH2PpsgRFMYUV7YnnI9aL5vs7SYCyJBzqFjjvQ
YFKnpNDwIour51QRw49ynWI2NbRU9EUybXiFAmsWp4opfm8Xsn7qaXnZ31MMcz6Tf8zTgwXSErEc
cCBfx3minO9kc/rkmWCsiRDK6neXJCoNLd7IhlMvNdhbzjft2kg5oWmnKgBV14SWglOMdVC0oAwD
AovpSyM0MR8SA3eje62zxwR6ToHWTNx6xcdhRbrnNINmbf1B4y487OwAFvj82oewhdqfjVEPD832
1U4MM7XXyS1C056c0zwYKJ4M1aFpLdoYTodViZMMO8fy8vmWDi9IafKw8s8W9hU1bl4yE10IbrjL
fMS2rI+VU4BgaMhUb3/fH9jJ+Qeyw2legN6ht0Zaer7Du3I13GHystDI9CQ55LFukNCoZu9HdgtC
cxKtgzzPVNxZ+Jdhjids62MNzrY66YktDIStW/3bUBRD8zgZnV4+C7ncQMPIKkgAp9p6goCao4Ct
loRWxoJgMtLtZTmHXNkT0bsaVfWLN8XDk5fgU34oaDR5PhAtRTmoseL8N3SF8rb0OvuXYZfIXt6e
gitnHMV97j/pp+y42wKagD7qVOaSh5aoq4dlRU0OLVVAd6jRn6hpxjtJubwzNjNOZQyACtwI6Bjb
kuY0F900NW0e6mWSaEgpaVX/5BXFerr9XZfbyCIyoi7PYJS/tkrYlhbPa8UzhGel5j1lTlcjWtr1
L0unLzun5MpQdMAx0gBIQ5F6y7sDP0tt0hJFiPi2eaL6CKy+t9231J+UHTLLH6LrZvo4jrKARaOD
pvsm4oz0GCasm6bhUHZWGSpk/pOvgALF7TvrvOd5Eu5/kdZH96M1Lr/ESHAwjlg3UbwbbXLIAllV
3KatRfXz1c7uvAa16ucoc9f4oFqD8dbLi5G4bAR+d2DjdMnDMLQdCgh4Pt1zD1i/J90boQ5qIzJE
lLPGT61lSnJtudJUWmiED4Fq9d3Hpe4N6RxMEfgx6jFg3NlKl1vX5hz9aQaDEKXxeH54W6UG49sM
zIKqiCqYZm/0PkSOorxRio78X3GneY/y/KfecL4AEp/CvUQLEoDKFmSVloWm9vNchZmSY9fYD5Z+
wpPVelOOivoAI9u6K9O6Qr7eHv8zlXhZgs5Nu8AzKuvOK7TCt9AVfeqqVR8R+JUS5V5ZgMbWpDcj
oijxzh13GThwe6M6AIgUjAYJw/kscW8RuAH7k7AzNUS4FVhUD77SGvQ86JDtPBXC7HaWRoaG57ME
vRIKEpAwl4t1q1lowiBETqivw3VtvCPJ39GrixAWv3WcltJ7rlHSC+BkqF//8dTTFebJwFTBwiGe
1sD5xy42N0uDdFPYLe5HSg5Z4rtmbobLZLTvbw91Ma8MRf/XcmywElyGm5OouALSmNCA8xXa8lh1
Dm7cRuSEFJnKH6ABqNo48bqHfpNt3rOJZVRHtsHwl6Oeuy0mm9ydLk5yTTigDPohicreOjg5HMGm
b+dTaWlShScZ+P/c7A80RKsQZTV35xq6qCoDNbMIQjHSAHVGFL1p+ZTF1CBVkHRhkqXKz0yb3AAU
hn1cLDhf1M5m841ZZ4oBqdAt/FEFG7W4VbNz8V5cAJR1LaISgIDYul5gxRZaUvgQr2OosgRPY+et
BybPvdeKeFb5FVgp7byWF/uaPU0CL/UceLrY4ef7S5vgyERp2odRjqJUoVPwhDqTncpYrE+WV4oD
vj5rQAex2JHcuHhkGFmj1wv4h0AcLPL5yNNomN2KjFaY2mOu+RgJjQ+1RYRLpJJFO595ubcZDMY2
B4iVptx7PhgHV1mgFPeh2xvGd1AH2l3fqzW+5zoWfJA073FH35NgvvqFwDrRwQNyQ0h2Pmg3GTTw
zWIIXbKog6rD0G8bJK2KJh92rqdrQ/FueDRzKDuC2j0fqspRhowxuwux+bP9cZy+o8s3fTZ7J/7H
/pZDwwdpOSlkjbsXMe35SJBSirKZdaK9RHEeMF0f3sGF/5FkiTsA2SP7uH0rXW5Q0EryeeLaNZAw
3dxKUIYVaJ0DfR1lLn46UZ4Ezhq5tu9a9Kd9XZRGB0+tQ1B+sdwPtwe/PI9we6HBqUQnUtROxn5/
9UCSrPcG4IfEklrhnhKO/SeE6csHhZviLSzJ/2E4Tr0Gu1ZCwbaQGIoWnZi0sgjXfjWfzLVffNHS
XLNiJ/86ozdwvP15l6eC0h3LCCzuT2y52TUy9JqSxubzelg39miLB7UaAd2PY+Nrvaa8qYSxB66S
C3Z+4WP5K/V4SfzB/W2DnJK4QABC5PEcFzuMS1H6y6zAo+3aJiAltqi50MLt8fl6tJsp3vnmy5PC
8Gwm2pdSYm5roto4i+c2Zl8AGdLzF6VxkQxhgx08mis7t/m16UXShGzMpp4G2O5898Sdo88kz0U4
C216rHISJXykUVtNSvcHGkoz0MpdceULAAGQPiALJLc0hOnabwFdQIScVVmtIrTjuX4XSz3tE/YY
VMFXR7+3VkMcBhRNaWyYonhKi2z0m9Kzfrh6bAUrOubfb2+yywMMvI2Ki1SSkw5ym3selFdcjWiD
hl6p1m+rBSrqaBCsg3VHosrtk6PTG8rBqzv3n5eaiUcIU4PBwBb3Nts7IYtwF9xAQrXJ809TT1nF
0uvxPk3dNrj9kRcgfseDxwM1gySGejL76nytrUEjKNEqB+spx7sjU3Ge6Smtb6WI910xWUbnZ/Xo
hnNmQBmxIkhPuVZ8Kip1D2NzcWfxS9gDnpRNIajZvuiIAzlNaU0O0HGgQrUuXmnDp++WPsbHqjSt
nWf8Ynk96GySpQhQhqBxiw4pssqYY8MWIeyA9j04ksfaA32g9G3zBqGC6K1Zj92P0dGVu9tTfvmd
II6pdeChiwgaPIHzGWeysUrKVjVsx9qi90+KYiL2/OLk8fe80vdws9eG04BYELJwfXHEzodL0YLV
66zRwgFtOR/nY/2ERQftqplK6zQ2ys/bn3cZkdJ5gE7MS4BUOhAx+YP+entSDxtkG43JUKVS8tb0
5uxljO30VCfEw/5STK0feTYZbJaXX5akFEGvmmj43f4ZF0QM6QRlgnEAYCKzkO11HTeKhZ1np4b9
aBXVRzyfB/tZbTLtCxwREHLebCXzgXrWYCLTXLkh5kxL80iDcCBOLoz1k+5w6I9tZGirr7TqbAXY
x7SJry7Qb/y+au0hqFDuLVGFjnCbqmKIW7gwZOjC3/6Yy71KMwdYBHxAWQfeimciCzMUVj9rYQ3i
fAFb5TgfF3BoL7liR3f02LJjiuzWobDFHmxFnv+/Xz0sRuCgE2PTvgM8s2UhDiAJRgyr1iCfDT2I
a9d+yJqp/sf2nRxFSsqxYmClLhZLoFNgdom6BpWGzXPmpN8qYRfPQ+opTzSGaOIm3Z4c0MWD838H
peUAMwpOwVbbfnZN+AiTuQYxcXxLz3AyvtaR2x6EGeuvWoecWtHAhwyArqUf6sFz/dVbqmezqrtT
l07tzsWwfXb//B6CJyJv3lyUo84PTj7aeWJ5qRpQzuaedQaXyjPztYCfcKn3V617yqqm3zkpF1xG
xqVUjgg80Sq57B9hh78OrFVGXV1FwxooqVD9yCi9k+Jpxasxe9nPrAXKkTVIHfSTKk7wfqtXp23d
+6jmcDtTedesrvKI/p8TmE5V3iGmCHKsHIovIsZbIy7cZOd51K7sSSB9HHBuZV7nrWtYVvcCCXhV
BJ05OI+28Qe7JIb/IgBW952CAZVmdw6Y0MJT0WlI5rAzc/tggf84OnqmvALyJKYZsr2i4AVHQU6l
BD8C9ePm4Q48X8KqXMCfTMi+kjq6+Jwsk/dpXmv3oU4jRT0gx6rhqqiMlPhMpF4Uv2zU8V5QnqT5
SZqO4ZKqqC8KeoOfGjs13lKySye/c92BhBY3hv9uXyzbx0H+Xk43iR4ZNOH75q6uu3U27D5fghb1
/HfrYK0hlgOGP8A4w+ZhVvbCjW3V5M+A0LTQB5A0ha112FzYRGsF0JE0T51PvPjKOxCp8VNcTOOP
NlZNH+hWdgLGkh4XxenDdbSbnR+xjaTlbyDhlDAmGWpsKTVDbi5lj/l4kFAxTKoEkEukea92rnvT
3tmSWeXm+pSBFSUw+QzBFjjfEB3JMxxork9jHbNAxRYr0KfEeF6yZPqCiRHmCjiE33Po9FMJMNjP
hVhavzGi+d0/L7UUP5McOWB4F3HA5KFBWcctpxxxIjQq3NLHNye7xyw8OSrdauwkEX84Z9tPR8yc
YAAPZAp0m8hSQVksYrwV/4yovddnQN/PFsrftN3ghY6+20fgDwulJ8QfqzGzgxh8/ffRglXom9Ia
8JgbWYfwSKQsP6ZMQR+lGhNER8dJRRu2HYlYAReZ3Tetmc13cSFK9kvcDPeWPVjzzu185ahISCH7
loIm1/MmjoK+2mMzKXh9S10uE/JY5jCgYer8QfKAoLq9XldeA6rFAFrgNhJEbcNENP2zOKvxjbej
VgRakeRHRTjYaLRtedAr5esYZ9nON16cDEowRKQ2IAMCcFSszndru8ZAxtDtwVHQdN9gNgkj0M1j
JGb0ZucSv/g8OZQsDlt0UEj5ZMjz16PTxuu8RorLUHqvPGLsMaNUXi04xFo20mu1fVzrftiZ06vf
Rz4FJpwHD+7Q+aCRm5LX53il0VBuv4MkSQ59p6KbG097srPXhkI+TwJRAeOzjOdDdRn7X6CZBaYc
5o0h1jAZE+sd5Jg90+bL55CpREYORX9Z6aFFfD5Ug/cPwrrQOcsoWh8oiVB98ZjbQ76m0asR5VWA
MkrzzZ7K6SXRFnBt/Kagsks0U6LBsX4O7WSGOWotOzftxZnRPXqZEnBNFYEXexPRdHo7A1HNa2qI
hveB1E8cbSDSBDgwwybUj3aK8lcmHZgxPtigf2kDbrlHE/ZMdoqVKNogjoNKkAYkBJ+eIF69vfW9
9mns2z+fxyndXux5mi3gFzgq0Yifr5aB6OzjpAmGui9OzaLtvZzXPo0sXQqCwG4Hg3++yNDJ8sKC
Y3FIslx8hvta41USifej4+6Vf7eFLp4HC+EVvgkqAC3bTaXUpZ+umutaH1C8QSZ1ztoSRXJh/OC8
GI89Ri3PKFtNStgqVnZU82HYeTrk2T97OfgBfCa3Hq09cDabu6Ee1MiJqhIVEacVTyCxlJeqK9s7
6eH5vC4ifZjRe0to14kyvH3rXkZwcmyJtpK9BXRGNueWjLYeNBsu65wNdX20zTGbTnBLsM4uJyO6
a1UysAfqETReE7SfnFNkljN+y4Bzzd/5WrUhJBsne2rXwvzYLhRo/X5FkT9GixGBU+hBO5f2lZv0
7BdvlisuKyXuyPAP+M70H3iNpnv4bxlsWBPsDvrTHyazbHfm6dqgtJs4aCQObEp5PP66vnm5hhmr
7hqIUOY8Q95wXpeuQ5RLy4uPzVysb2pzND/uLI6MlrYbg21J25d7FUrP5j5B4IGCoFLWh6TFkf1r
6qHUSngQR9VpXTXolVEG/PLQdJN5XyR9/q1frSE9wnsX4u3aRUhhubDWPtz+Wde2K3NAiCPzKIKE
87moiwzsaUJcM82lE+LnJ47uhPignhv6uxw3dDDsrVmGblM0O8sgp3k7IYAXpKaj1CSyNle/lqWq
WSxFg2WYMaBmqCI3A/7R+uRSBMcKtv1++1OvLLu0T2fRXSRWLrAcLQ5fRQI++tDnLXIaK2itdcrA
PxajeuQ6SH6iy7hnF3Dl6qORgdQP1QcpNrK5+mZ7Xc02YtCsdvsjSs5qmC9o05VFuydRKv+qzXza
vKYyOoAixD/nSzk7DFRHMfM5kw6Eo2tVyT16K7vaKXJhtgMRjpNy05QCC7AZqEEeJnJn+rCRIQFm
65LZp2mM+se562d0a4RyapUmD6KEFqo/V+PwZItR8v/j0vapTST+rOnZu39fXh4ZWe8hdKH8fP75
2eIhqTdqyBpCA3ge9SEPFNAMd1UX9e+B1xnk+fXOob425bz8kMpkY4Wn7XxMCNKFXqkpWcHcV4ci
LuwnR0nanQraxSigdPCboMNIRZJBNqMs9pjBT/TcYJ3B2ZO8a4ea3PB0e/4ujiOjcAVIGX5MEiho
nX+L0+i9rk6OG9SYpQO3nrwTLUn7SXWrNmjTeRcYfO2zJGuPnQQWFRDQ+YArvQFHFzoD6goMG6VI
nJ8APUR87PF4TQ8N2gwvAIOwI7XWBkFlPUasK4EdoQcGZibasXDc9JTVemccFUxjA7vgQgmtdEyq
UHhuuvitgbq0vzRq8uh5Y2Edi3ocnSDr1Kk44l3ae74SO82e8sXFVcNckocg1AFLQTO39XkDlfyq
ako3cC0FWpoOchX1HMiIx2pp9JOGzGRoWP+sdYdqlEHgQW2Apg93lZzxvx42le7WgrClG/B0I2TU
ChvHsaEy1gOoLe8g+sXzbbjPOxf5tYWkXISqmUF32tpePOVC1SizGNaUFmN3buZgMIHxfLwnfH1x
mfJ9iHVQ7MP7i1b45gltFNLoVim9gOAPjPXkOYeutqo7p4+rnZN97TTQWpFOzlxzzOr5VM52baB8
u4DC153hvTbjmlaPRY0aRKreDy3SVLdP35VPg9UIFY9yLlfJNnvtknGCJlZCvqpyqn9j1dePA/LE
Gt5Wdffj9mBXtid3CRP4Z4t6W6mNGapOmuV1hNyj1j9pxvJ7NWa4Tvbo3FV0GR4TgKL/fr1ItXJs
PMHZkFNtLzH0y8gzLC+o3Qlmm8DFPQcmGigYa/5YJ30Xl38Rb9GABEJAQ5b+g6Rvnq+gsHL8MyjD
Biv6TkDFyxKbClLldixJfHJk6uNCSY5DR4VedE4Ll3f1TvbcTXcoFe4pflzZTyjHsbz8HC7xLSwF
eaGoHvUkkjiK8VROxFXzMMzfysT5Qlid7hzJi7COj5eRlQvtQofXKbfbXzeBg0NHsSbcrUoVWfqD
7RDo5t48PWaQe3+s5qretb3hYiqijcbO2Nd2F0xIEy9YGY1sQ0qTq2aYHAgsWYSfsYU88mObQper
yq7/MJbZ/B7XX2H6t/f0Hwmds6iET4bayQ4Dfkzre3P59bqYMTAroqDqYmt5g2pMPn4FUI8I9lgr
oq8DSK4L8gKuV7xzMfWbgnnShp+9162QURqIoYcUEd344DrSOVEXkfs+ivQZTnNTT9obipONCHBL
8coDswoNr41Eov9YSzV5zSYMJyjx2ahAq7WaZl9cGKLHxq6R6KXEmHc0pDO2mkqmrdzHndIZbxAj
m+6qVK1nv+vL8qMdWWhzL4YbFTs9qst+EbNDyCvl9QjyeZbON8SiRmlfZwJJqW6xUddARvG3HdXl
Qwve9dDra/kNBRqUx+E53c89+ISs8eYPhWJblV/ES7Pn5XHlQNC+h1JNuIH+yAXsZnQRAOmFHqRR
NX5e29mWb2M2vclQHJbax3G8U2C5KA1QYvp/SF9iRMjH51PQoj5V0xXSg0H0ZjCutggAWWunpQT1
6E/KQLk3a1polAQlHXW2FOrr7U169SdQ30EtgSuQ0tr5T8jRfO6muNWDklm5a4x4YUhcd7wjWtHj
c6GU9luEtIaAynQMzt+r8Rm4/RMuHxrg5UhkcABpHIJaOP8JNW4p9H0bI6izen2czbb0casooHmO
6/3toS6XGHA5JWAGwZztwrtAT/SRFIQeZJHNdoAB7RI6Y/Yjc7P0qGvZv6pVcbWqUiseCR2eUOr2
51+WwvcoUvKiwLao2rliSk6NW9Sf1KT656yOoYAlSH9GCgmYCZ4PtUx6F9eNrWM143i5L+p0/DGO
le2EdI4g+dyex8tdw2goo9CY4+Gg2bwZzVlSbS4Tg2gyd9+4Oc7DPsylJfXzTFNPa5p4/WHIFXi9
Wt7UP/RiVvber8sYT4K/0TaHFopl5zbT8TrTGWNzBorbdOqbtViND+yacedLr+0Yad8HJBgWBPJx
518az2XNvQ15j8lPf5VrbB9yA8qxV2rOe6Ox9OPtmb1AEMk9IzUQDNk/hEeyGVDtWvSt0hIGTuO5
dagJfTwOY+8+WKi0vwVZAKWqsPMyaMup/RzRgEAaoYq+xkWrv739W64dTBiEqKyAziXJ22zffhmm
VsyQsgY7wTuxLpO7dLDVk/RG2JnmK0NpKD6RucOnZr43qZ5YDENx4HEEUaYVL2bmfiBljh77WLze
/qYL6SHmly+hIEleCWN7q9eBDRtWSFlnBo7oqvfUv5rXiEiowYcywsy2UBrjRcBL1495G/fCF2nn
YCveQ/3xE7vHUClxqvEYj21t+5YNRTbQWoj1/34pSidU4kWq1Dpdv/N9h3Kx2hcTQHMani0+4pVZ
h8hFlDNiD3p92JkU+daeRypyu5E4AJXAxOeiUmEhYzL0oxGU+IcYFqpiI/JKcLfs9p2bLyachizu
vq7tkn2O29qIg9KlUUghKR8D1ZzreCd2uoA9yWViI0hdaP5knc6/n75Sp5ZdpmJ1lxRHNA+MXyNu
GCFGRspPdNsE6s5miX8DvoIpphSVGi7r0O9MzJV7Dqw9VzeBO1CErUhiUq1SMDJGIaiJkOBQ6UPE
ZtN/EqSX9wgdZa0fe0rKtkEx8Stt03KnxXZtu8oQCWQdIE6o4JsQIUWPU4mckiZPVcwPqjlkb4pM
7T5a+BI/UK7EAqsUdZC0K1FhocT6t0lV67tCpNOp6vriA2ic+ttcq8WDVVvZf7c3zpU7GCV7til1
ETLFLcjQGPRhtgowNkmTRR/KLk2P3jCUO9Wma5uBNBsZLipJ+L9tN8PiRnW7xPiBNa1uY485A2Lo
BogXfiyaFp6pKV4bcjldSkOoL9kKPQ7J1ngnZL3yFtAtgh0lBURl3fZ8T862OTlO2qkEaWXyqudp
+9nU0/QTpGb7jQBSunMIZOCzOZXwMaR4FK8Pz+3mldWkEXLj4hVioT3wUrlOfBznonzQvbm5H4wO
aBVNyPvbS3p1x0H/4vABp0T0R/6qvxK1ma9pVnKowO7i5rtsUj3QgVheQUtXp8pdixRKbxT9thGl
/1JKeStw99JthYxdfTZjYS/+EKtlsObu8I73E1uk2z/x6rxQn6M6YUsMgdyVf/3CeqUXxBuiBWvV
Jfd6j0Kn0UTJAxwzpPtgY7fvHHPtdvb6tdVnB9KbAsnNRbnJV9LcG+e8KrVg0usYN9h2Sd/1vDDr
YcgchAr1aUJD5vaXXjtfIAUlpcMmKfnTXvvrS5XeURuzXbRAXcz1g5c4Lx4Qyy+3B7ny9hIP//9B
NldMXiVuI+hMBUsH1ekA+2xFmM+LqxJZy0H8L9MIkBWXNnqh1CTPFy9aO0KACl8pNGON8kiGOM5H
DsESmHNbH6Y+2VPLl79/e4ykRpkDyh9O1Zb0o6ymplRNSmic6uV9M2KHKPLeCkccdO6xJPpFJaR5
qMBh3/37xMKrgGZE3QPggpz4v1bPG7I1d3pUDUDuQqE0TB7WvJueIbrtoQ6vfiOHgTeKIBUax/lQ
GTAGxeb2D3ovFt1XrdSi+VFk2EHT+q0MdKyQgQpjAxupQNdE/K9e0DzXBA+wDICAAcfeFiezOi3m
xCWT1VGrCuMFsYROXau3LVIpx9uzegnQYCyYI7ivIcuFi/nmWmxobtUYK+nBattCvLGnbBYvKK7N
MZDJmUnGYRzQcUWFQ3nKhYlgeddXZLjFoisg8Q3lR2Qu2nCy+ql/QWPA28tor10VaPnSU6XjTVq/
uSoiG5fkGAHPQI+hfTVaisPHmvSP2Az9gpb2z9gmJkRSsJDsUWWwtDlSwwgoxBJUtpCrho9YGp8m
DNjuorEoTu7cOofITIadvf3nzd2eqj+eECwESae3+cbKsVJj0riawC8344MLfuzZyPWq8t1cJA9S
VzENEH/RitMyrcroj2mlGA9zn8+VrySACX2S56Te2x3yUG1+F7kpUEiSfHKyLVcLgIBWswcJSRRR
Kyc1trQhBIzc5l9IPtb6FCekO4ehMdb5lMQpdDUC/cw5JKIufuu53jy2OvaC/qIDafZVgUkPSHUt
3tvHV+52rgQeFAxWYOhsqaaDrpRk0b0a9GarUdqJ9LAo3CW8fVquTAd/O9qlKAZg0741qKUvOk74
sWPHSZJxL+rV+lSO4zs1a5XTv47EHctmkG17PJy2r7IYkZLSgDEHitZopzR2ke6glP696LFj/B+G
oonFWsoRt89iUqWx0Ru9HRBy9IdKa6pDalrZW2EtYmf+LmMNvgr8nuwKAnPb6hK0q+nAZsQcjndp
oJphU6CPm8INPfSnH7VqcI8igtVz+wMvLxDZDdG5CyR/izvu/DovcJUx9NbBki6FKMojjHSKUK0T
ujzlyakxsrs93pUIG8YoDXoJ49Nkx+d8QISm5jGn2hNQSjC/tm0xfEN9GQB/V6b3cd9ETxrKfMes
042nSDjLa18ve8/lBcdEAvwok0sjHVkR3OY6CbaPM1pyNhFWozk5qlhSYyrOxIQ0Cwzs1tf0wXiI
R0d8G+pEfylWqcNlRfB9fD2z299qbbvfrCprBtTD5/Yz2gMIYiaWWGq/nxTxC6h964VeYboP7JjO
eIAKony8PZlyrs5vID6DciqzCbL1om2tJYs5GKhkBY7WzurJLrXUxbVPr1MkpHHJA4ktRDhyeeXH
fDTSOqgpWJg7cfzl9ULtgFogdQ5UllFBOV/RTrd7NTLg8ulZB8HRyohWEczY2aiX14tMjuGeS3gb
tYrNKCvGkI2yumagilmr37dTUygHU/ouNys59c6jc3U0SmKkXlJmxdrsUoxHxzy2PTPwsBntHmgo
zdnTqiNaFDh2j57g7YW8NhwVKUQJkFuVEnHnU4iCnyRfYfexDqn7zXaz6jhGSfql1nfdH66sFogK
aaAMpZrLc1P/0lssNiKUnKUiovtDQ3TvU92P/5y/wkvUmDmTjUE3fnOrgBB2wT0yyKo2ioFvQp2H
VPgSiDiiW+37EumHb7en8NrFcjamDFz/joH1FI3TqXLw0oDrJFTMk1D7EeEAKf49Zc74w7poLlj+
aBanTCTqm6kX8+fbv+LKQp79iM2+saJuNaeFEwlwZT3meMPiit50aFzFe4ru14ZCNp+2KqAH0tPN
UKD7+pICoxvANOl0tFvW6EFZWy4oRax7BYIrxWJgPpSGZLAjk8TN7DY0ExuvaNxAU6bCODVJYbw1
rX41Tp5WtvnBS3UkYO0hX+c7p5u7T/GSeyvq4fF8DwY2KncaWte+nkIxu5gPpau02WFqFJsdnWsn
sPPe/gU3s/xOEi8mPzP0eS85vvJIcjBp3oMbsKiTbAabaOxXcB8YrEDsZVqN6lmbCYCTXO0D3V3G
HYrrtY/DIo+xyFB5oTaTbcZpmk0a8DxtcRTtgBCBO/taqqbRoXen+vvtPXslwAYyQzeSghepKyCT
85ODFiFg+pHTSubOf815HoegHdIx9fWi0D+ka7qYPjOEX47I0+o0dQalmArkZDFMyTslmqfD7d90
bQawbCSOhGgAL0uuyF+HebUsJU6Q7A0U1Rw/lnE3BQ3tdpjUlna6PdS1CxFBKKaafW16W2aTi+p/
WlASDdJs7r5lVNsfGtTJkp0rXk7i5q2mHSDbsCSUgGA3kxw5C8aTFdiZxKLk7+N5rP7CXlnIdg91
8E4p1W8Zrt07z6a8BbbD8qpQXAOgRC1k87KYtbGURARuMDemW6HzkLRhQoRphtjZrbG/LHa5HnW1
iV+HThRYcc+Do+38iGvxlswcYdi50uBm6yDfrqIe0bDygibKHHS2J4ViVueA8fVBuinvE6Us00DY
TozvMtiVGM1Za50PVjqkr+q8rv8tRVF/BRvLBI62hpnzhPYWktKWTp3MVXsEW50la+5jJ7HNYzx5
aENlHRjNfz+aFqGrVM2RXpbbbomSpkY/teC9hDC8AzABbKgLdf1lZ622Zw52sXQ4kjASoA5an4RW
52egnw1RTxFMJToGw6OTIhyD5GHBq5JUO5vz8oJjKJebDX47eivbLEAbnLxZ4i45WNPYnnJb6i67
RnXKF+yHJ/Bv4e0zd3kYoO7KuJvqKaDwLURHIafC5ChTgsqM4qO+osKup+rbLFbrJ3M2f7tjtoeJ
urxRpHOmtKMlZ0QuQV4Df90o7ZpW5Ie0VRRUlKkj50QClK6ejWbw/nmPMBR1AXj0MrPa4tk8MbkY
mwm6p7WFhXszshVXqTDiGvXORF79KjkQcwnAYwusRzFqKm2KHsFqRjWdGxfN6lXp7jpDye9vr9nl
HkEr7k8SDF+JJolxPoHZCCcyS3Il0PUCrbrMs5ZjqkQLACfnpVTN37eHu9wiDCc3B+05FyKmfj5c
TOVtAVIdobRXR8g8oMF319KGAiY7PSxxX+60oC/Z1PC98EQjaKXYDwlJTvVfG0RFJBnJM1CIa85d
5tPjQd50iFlffKCAB55W0CoGDIYU9FNeqcO4+mlSo/GHp4c3+sNgqV9dlFwJ+dRM/y9z6uzJ6zur
xTQPv59n+h2zfkJMDbMff61bHHVuT9mVEJgWBQkh4AHZ0Nw2DiIC3JFujRIIqiMfbExKPuR1Kvx2
xN2QnzcdYs+p7+zMeNARXn6KU1RPb/+Gy/dG8gzQMOIxJb3eAuCSxZpN6l2AymYbl8ta4t2TVg+z
rqx9U9jVV3wDcCQs0d4uemhYt4e/0lNifOpcfD/BGvDq81V0Eq+aQa0i/p+7GmkwvJ4gQ27/l24o
WEkg/Nr7JfzMr8mide8Tc01Dys3TL7wKOjDzxniyEs0L62KaomPmYc13+wde29bghGkPcLFLNsb5
7/tTJMxUR6HB6LlHM49y8hUtCVD/Hk+IVSwHrS+7nUHlX3oeBNDY05AfZ1k4wtt2YpH2Hdbj6CwP
9mJ9jpq65rHspoPeOMNhoVZ5P6bpEmTKlOw0VK/dT1L7Au1bumgX1q4tVGLgpQW6sJqGMkKmOwev
jNwHw6r2ijpXZlZ2z4ma0e2Su+98ZpVET6vFZGa7bCBwdOZ8ReRZMcxA00R0wFg3P9Ai3GvcX5lb
RiVuhMjp8Odmw7VakfIvT1msO4vL7h7oDatA6NRxUbNjoRfx73xe5+k5EdWe4NOV6WVw4kMOGsWD
LVl1RQIHdqmrBAvGinFguROIf4Qhx1OuTXtQrCsPAPgA1Lvo+9Al3D5rde9o0TiW8cErRgepCL1O
3se82Iu/FiJ6MHvL+nL7sFz7PHmXcZglnnbb65lgerR1xxvQejOAHaWov5QqEGIFN47P/8NQ0iiF
F05GXJtz2XXDGHvAcwLFJJkuTKe8y/oUbw+B7uf/MBR9SXJ3SiN0bs43atTPDRJZRhTEIvOQOTXR
eyzLuEp8JbP3zD6vbU86QzYcYESxEAc7HwxO/FDiMRsFphlPI3xeu/yGbzYtu2ZU/Hka3cyfumL+
P5yd167cSNKtn4gAvbklWW47edc3xKilpveeT/9/uQ9woGIRRWyhpzEDCKOsTKaJWLFiLcXlQtH3
pNe2PiBPKmJNlAZUts716KlW8wFHKfBUjOKeI3NMvTJDydwFAQ53lvU1SF3dcip0WsEyBEujKel6
MExpJWMY4sBzUOHKHiUnbB6bWtIvepwm37RKKf5bgrRu0QGq9RdIzIZ6XKYh+9SkE17MtHWVP3sc
EwLuxXBCm50QB0saU0vf0Zqd7sQ3N9r5oiNY9DoT3EBKpsZw/XNpUpkjRE3EccqryUXCnd5uKai6
Q1Jb+kfijl5xwyWq3lW1HM3+jLbjQeoRK46Dtn8pMqf5QBlsabwEq8YDNpPL2QJpeTsHQvQQ8A+M
P8SE1h1YYYt2WjEbktfTysSqyKN2AKPVfYQJcY6uh9Zws5aul/unZOO2oY0XFTcOPwu0bmEI43x0
9AQKIg6k/bHppQHWPm9kME0vpZG/VdxLfA3B7gQFQAn5JgNqjBlw2eEmxfz4QUV4ysNunHipzcaT
MsmH+5PbgNMYTgyEIQjjrl/kfJHVdpRxWUy6Lj42gHwH+jWiizNhgVBraVVgpmD0n5chq76FllNc
onYwL82wWDvJyi38IbR34fGC4cNRvGGGI0HQIzMtedqgLg/CThe5W70935/wRlgI/MAdTlzNIV1L
HRAIcRwDNfJ7LCLP6RKF76VkdNC1zCsvh9p47Djq7twhPxYr3Ez3h9+IDdD0JPwRTxd1/NXVUGhS
b2sz9CA8FpUj3FrnWIwK8nRNpPtGbciujXrJTiy6cfnRhkZR/pVPx7SvD3inTEIkiKS6VgLrAJ81
9XHjsw7BuH/3ictidfehaQA6C6uS07IGsRpVUh1OYuQrS7PEHgQV86tej9NDo8vRQXXS6Umf4sVV
6mz8UepYJnRhvKcasTFhoAiE6aH3w/JfY8Rx69So/5mhHy+jcupKgksQnexnT9C2d9mLbHM1YV3I
c0CzgY8gr+WxY2ymLFgHES9aVl4qCtyfG1PqTkWcZuchb+vvWdo54o0t1Avy3c6lnjQ6UFS1+9HX
9FhPHZ0yO9ts486iDUdwMcRPAuW7/uINRAxdS/TYl5z4P62FAaOFkX0w8yE5lU477VyRW+tNrkPW
ClZMW8sKIFpqHaZmpWL8MhU84yPeJlzPIhAkSd0jwW8cIR0sFnYYgDQFpNVggL0tEvE9g5WtTBY7
OU+LudiQ4szhBI1a69xG65adFd2g4ICAC1q8QTGO+2kVl1mjmsUL4iD+Usnqaeg062TRq+sHRnDC
4egdzF1TWIVkl5AAxK3wN33XNoPit+i8PSQa4pdDWAWH+/fJ1sqT1NBwReGV8HT1did4tc52qsV+
KZf2MVnMbw1UDr/tg3DnG2/Eb8iGIAXPcACOa51l8E55sQwukaiJfiSYbXzpMBJ2NavsniKt6z9q
CAy6jiVlO3jIxrtAaQVsjkYlPvv6MIeh0SV0cIX+NDSqmyIhezarqDu9eSHhwECfAeQR/d2rhewi
VAq7qg79ciiW0wgz7nFs29qd5Nja+WabE4JHREVBlCXXJYU5wDMlDwpa3EIleNaiUHsuyyX6iwkh
xkcpHBgG9u5qQrQ2RVltzKFfxEOI4VXTO/UhGTG2b2N5r3Sxcd9wJKmTsIKULtYRrzZ0UIdighbg
dOPJyQces7mYYjeunaHxA0nvftz/XlsjEi4IO1yguRudhbSYcrXQuOLnugxOdoc8vL3YC/0KWviY
KHm8c/63xiP5Q6RDfDHMkVc3aigvQ20ZIch3LfldregHLqHOjZbI/pK2tMDfn9/GwQYFB0lFzpHi
qq5ej7egBxS0pR765kiEmwZAMeaM5hF+YnuNB5tD2biqygSBZO+rnVLUmCQOuvACq6vFj4Oy8aw8
Nj4EvExvj0TYJK+mvVxXtCJfz8paOlMaCy3ze01d3DDopbMc4iYRYdbzdsAHnInBhG8MZJDVUHUc
O1ax6Jk/j3X7TlNz8wHb3PEpWaS3d8SLYoVJbkvPAg/T6mnIaztvzChOfTWqEEBIO1Sc9Lopajcd
hmlnCcXvXsUboj9E+O8CgtxQQTUS5cWq09RPDbn+Cu2mfmzDXcWUjdselTM6FGlOJ7xZb3dIV5TJ
4ib1W9pTT3NiY75Ro4g1Ljb2WnTDA5zOyq+osd5qiEj+Q5ei6LUT215Z+zDWfMnKSUYW07QqHH/s
X30Q558REe0u5ZQEO9vkNSBdrSelVqBihiPPW5OzJ+ohmabUiZ/mDUGF2QV66fZmMPpT4OTPHZji
WeoK66A1A5BeWXT/FXmQnMNC12OvzGvtf7oxxv/eP/4bXxkgDxMnSBxgeetHTylUp9HyMvGXeJAh
SUq0v0TpXqvNxldmB1Fuh+KPTMa6hhjMBE893id85dnW/FSSsdpUyUUw411S8zSNlvko9SPq4XFc
mTtX6sa9A5TGPUBGBCK8jihoWZlhb6SZn2Vz8ruwpPApHGvzIbaLb/dXc2ue1PBhhAEbUMFZ3XBq
bw0FHxpySNGYD6Qj6YU4QD6A22uHnkv4kMbZ4hIA6Of7I288G7y91HIUwBXIcWIN/qjl9G0kV0bC
HCmsxv91htEexlkb8C826vbc5+MeO21rqqDOgDnMgP5/8ed/DNhFi0lfFOzrtJeHo9Z2rdvQr+TT
UhYd06S2PwTDUrkqetkf/mKqNNMpBKNQrdZ8fJKcGG0fFllH18JFCnv80trzP7M8TSe7cPYco7Z2
D2gBZWmAZdHnsJroDB1JTyYUDQaj+D41RugpE9q4ctSp/719ZsIJnDBDRDdrHdKqaGanWOTMV8fC
pAeuUP5XdFn+flCo4mpm5uwwyG4PP5gaqAydX2D5vF3XU4ubpWmHVMJDMV5SD3ee8qUdFv3NjOLr
UVYRBrZ1aVFmyCh0GSbgnR7T7wq59/00Ui146wJyxRDq8pjwoUiTryekSM3cRtkiKK2R9Qkhhn8k
UqkzjT3GY1YM6s7FcovxMJwwTSFhg7+8Bgr10VDqVA4L3xZmGyXJaeumdNG9yBMgpd7hiewao0jX
JnwlXatJ47ezmfkJDpgAxAJIn68F0j+OYRVgGyQjaeTDvrNb1Fb16rMxtf1DoDnSKUNZ583yjtjs
CJ0PUYGhHWX9Yg+FHgWY7FLuoaJ2SKtYOS125FCE0vc0HG6PnhgKghY3N5/UEpfeH5Nr9aoB1qlR
kuyHjnozJYtnWgOb3s0Cw3kz+YShSCxIZFDrJmm6HgxqWmeHzlj4gxTJL40EVjLlceFi4hrvxAJb
+0Y4YMFFpafkRpsuRYwRySGhIYZbKt5umfpoJovqJ9rkHOdZzQ6V2s0nOwogHARq8Pv+Kbm9unkE
qODBoQCevBWOstLILm0194dycFxtJIkqoKZc8LtPvECf5gt7fvblOR92oNfbV4qRgVKIrUg3oBRd
rzGW9IsVVOIqSO35xUjm/zJDHXJIk2gq450yHu7PVCRL1zEXDD/iS6Bu3n7IftfjJRn06VBmPNla
fo3KovduWYzF0xR1loeSc+X2URftUIG3llfQYF7dSGmvXg1ahiTAWRcXvqNTB2oDoimUGwb0sowU
ToeSntLYib8qUh++HfW1EDcQOsXoWAkQ9nq+5mAO0zJx/9Xt8luTivalRbzcB/2js8Ky0H1EX3Mv
Y92A9nmLKbZTA2FLAYNejyoVdmUOjlH6QLJoPBWOlOlenJnaP9wQYXcIO1zVLxKyoyBmVoAbEQbc
DVTpQSi1tqO6R7YS22j12WGE4LUmGqghIK6WoSAG7BMZccDFaBS3Tq3lAWl+1LbULth5sjcnj6Sx
gW0WiN0Nu9yowtbQsUbBg9Uc/SrJ08qNEFioXKtueE+NeHgqx2j5BhmeIIxUcfgwG2F/qvXEeTN0
RkuLsAEiF+V+Xtcc8maiE05DCrvWjeEjfWupGwRd9s3Gkppw284vBhopftCF7fH+Qdsg4hDYi5Ln
q38qWnjXe4DbK5eClIQ7JBaTn+vIGJ91e3YMt2xS5k3Yig6wQVzYPElmHH0NsqQZkWzRyfju/5aN
25Xar7DoYCVom1h9/SmRZnzaw9RflLZ66EfVPqdKPj4U5Sy4cIH2UHZD5qEQ0X+ZaGveOf63m084
BggVabT5qAushp9jXamrAUGsBe1+T8Xlz5s0KXKHXmp2UvTb6+21/4T6B6ZPaNeJP//zfcz6aopx
l8X4PHVo+lWqr0OVzj4y7PlFwojlG/wjOdvZZRvfGmSFrkh6psmg+Z/Xw3Zlo0wWtQ8sUDr13NIG
5Kc0sD/T5jUi1186fraY6idaMc7zaJePytTmO7/h5huzsKYobvGewNBYW+ZIWdtmnaaM3qzEML3S
GNIo+gFl5o7yIFmuYi/Gx6ic4w6ovJmKA0hodrm/z25Wn99AjfjVGQkaxbo1dJQgPKhTiZG41OgX
pMTGk6XXySFKJOvD2GcYMs+77tM3L+jroFRHEUsQQoWrbKRV2i4cqmr0dKms0EiJ+nNQ6f2hnfNv
UhgMp/tzvEUtxHhCoIe2Q3gN64iaZu5BQ6d5RLAzd76WmVk9NE7UPlTLMvsaKlLnzjHHBx5w633T
J8EH/E2Nc985/VM5ydo/ddjNxs7Hv3lgBbIH141CuYgj1rxFrpMUvcZmhG0q2ceirFQc44vO05ts
cnObdvfJMAJEA1p9ZzluzrYYGbmIV7iE2Hm18w2MPJ2eOr3XZU54qJu68em0T7zZavZohZuTFFCp
sNkRY14fspw6rY5f3uBZZiO9IOAou2WcKOcmT7CPdRzp2Kh148rUXHei082RGVKk1wTda8Eax1wK
yamYpG0MdPg1U608F1C5fs4qLb6lYjcf8KVEcRQpPG0nCL/JSFlg8W1hClBW5S25nvWgQ30FUR29
oO76/FLGmvZvCMCa7rxXG2dXPA0EhzT2wBRcXdLoL0xFO9FjYedVflqGCFZkjEvup3Fsx1Op5fUH
a+5xvLx/nDaHJUoQmQZKYmspTqTgNaeZ0sHLrXw5BdpontViwpk1WVB3aefIk/J4T4tz43siCome
MGwAGFHruxIyNhmdiQBimzYJBspN7+Pdrrk1vVv0GwzBL80aw0u3JHtSsRvHhQYTpHFfNV1oG7/+
mtSolYHeAiRxC7m4IAuQvrO1MfutVIq6s2k37kVAVV5C+lpEmWZ1XNK51jrizsEjGEPFZsBACcOM
qn3Kek1/Lsqw+fL2T4nyLj3ZRJqCZXo9N1UNUc5p6wFry4j2i2TOLpnmILohF80hbgI0B6e4eGsP
GKDGK90ALIq7YX0bcxPbCpz+AQJUNB0DhOkexqoNH+kFj3ZOyNa3oxJK/w76tBRQVlCKzHKaxsAJ
aZBQPcVJIz/bY5N7sd0HP+4v5Sv8exWvi2nRaGYCmVKvXMPDXWvg0WCFgzfbVfptamMUJUZeEwQq
R9TzXaQZ4+Y460pvurXkBD+ccEg/ZroTjC7WMz29aXVKg0qgqbOPTGf2XpNUCV3JoNFobO5l87uz
WPlzUmThPzWi/Qh7GhUMQJBcda//aGMnIq5AuylBKF2n6yssU8oReNcZ0fiBDw5tQznZC6/FmEzK
o9QBJO6snsgnV6sn1JjFdhBnfE14VJF6qaOaMDMqRnlxQaYburVNOzPcJAvG8GHpxvSHxRou56HI
8/xDUs/Z6INfIsjZW0H83h6C3HENtUD5I14kR/djLZyOZVjhHztl04TihYEWslv2yfJuLMZ8B4nc
WjSuRTJ1DjHX8erepx6amVEgTR75E93peMuFv5reqPGajJ0odFH9iPc0STfeGrG5QcxJ3QjZxW/6
I3pWejtqxlaZPKOaqw+h4/zs1FLd2dtbg2DOCj4upAaAPq4HydslVrpWJWKIst6NCt2kPaZID/f3
wMa7AgYJyQxOAdSiNdtrqSo7ljsJ1XFlWM583eGiLx2NCHI4n5e8dLw0cpy3B0Ma5RTAOeG/SzZw
PbVEnzsnXwjD0qYp/hvmJVqOBtft4xym2R45cmuGMNlQwYH1Q/C7AlXkYWm1JCTgr6o4qyHQ6dWH
Dr26bw2KkXTMJM3RbkLzw/113Xg6QXfhmVPZRWh0zblK2lEZSxo8vKmUu84LCzP+kMyoRg7Y7cJ6
z4z0SdbT+DnrRmnnm25cwCwsDaHCtgTAbbU9oczFSuFwj4ga3aFvZjk8UYFoF9EvKI07L8vWPmWD
in58uPU3DROF7EyQhqLJs4rC/ME3V1VXTsw9AHBrUsJLll4VqLX0cV/vmcVx6sagMO5hzDljn1y1
j8NUaQ+ocqAEef/jbY0lxOMtKq5Ajetq+cQTTV8AFOMeyMk3oomYp1Xk5ilJm/YvzoLQqOf1IuCx
1hofBUqTsAvxNWgU5McDtoc3U3d9mGUl2cl+Nr4U2Rj3N7VUQYBcHbuezgrkSzkJmoyCeVvpwWNa
NNXOfti4kMHzcPygw06Q38Sv+ONy1PSi0/KZgqxSR9QVxkqxqOUZXe4aQ1TWD3Nmmjux/y2UhvMe
pFzCVPQOgaZXjwDISc3rZCOpPVexdOB0y79pYtKfUXya/8ObD6KDkrQVdAdnymWfVvv8JNdSq7p1
WyJL9eb9I5Jfmj/EzUp0eb0EUR5CeSoSrm5QFDeZZotKfV+eRpRTdqa+sVUNEj0mjqA5wN3qmybj
pCbAHINoMTHRzurML32daDSvpdnOUBtXmgFIp1Nn5LBDgLielQnq1je9Pnga8iJndVCQElKM8UWy
1OmdsaTy2a5xPoibUHv/5vWkYCy0RbAIFMof1yPHHesYaEzSMOboJcwqTXYR86oyV861N8sYgcuQ
1QhNel4NlAyvB+st2pb72Rq9wmrTL2mSOK4sacYTbNnkcn9eG0dFSOARugLLQBVbDaXXhlnJWBrQ
RimNL3OrqEdD8DdbtrivNeMe3r7xFDKeJWpHCMrCybyeWuqorVMpBtq4RT8caddEAWeov5hKpJ2t
zJkuhbxrorWxa7jX+HbES/SnrumfpiSjdxoPvTcbepq7ISW71tVnx3zBwUJdPAd7p9IPq7r8rNpp
uWfBuHE+ANogcXBKaLG0xM/74zbqnUChkY4lDo00/xctl/xfQMX22bS7+C8iDar8BBpE1LSWrjNJ
szHsONQjEjvsyC+9NhmHRQuHZ1x50PbnskA1P5t3LnVxta1i+KtBV3uoUxIF+WsyoMosBi9drPmS
LSE9x1Fq4UGexI+SWfzKyX69gqL9218vypFUPqkhI19zk8umstFGYnQkgHS/HJXqSCe+hEF4sVco
2PqStF3AgCJtFp1811+y0cMQGInVnaJhPitFFXkZbSDofJrK8f65vG2PgoojJLeoHsPSvwk2cBAq
mg6NQs8aTNy4mip5XCQ1eWR/pyHXQY+qrO300Xus2h6NpD/3VW7Wbq43MV0EmXESkTvh82L+wk1h
Sci6e+N/UY/+6v1funWiaYwTPT+iq9JcPXz2tKgmRGry37mQfllTNKmu0yrlpSh7fOpiuRDiJMqn
+6NufAq6Friz+Bws0DqQgLpddGnCoYJ5jPGknbXPOaDy0WrC5dtfDEWLkaAKUZNZOyFoI4BfM8g9
UteN9FErWP4hnXMurnrQduovG1cVrwvkeZaSEGmdf1MvqPPCmHuvthGulrRGcVtO++e+SCTUM4sK
G3CrdpsJu737s9yIzBiZuEzI9ABgrl5xdW5BvI2p9zLNlM6YmZqeo0XKzmbZ/Gy0iQnKoui/FZvp
j7uwrkg1Fp1d3RhW83W0Q+kQmrVtufooGTv5z+ZY2DBx6VJQBTC9HsuZNb1lwlz7MmdUD23dl2yS
Wfh6s39/8TaHEmA+2ho0T69NtNpQpispsdmNzmyfcRtI0fVMlSN3yJtZAbA84D0Bv5KJiE6/61nZ
cphFC9U/z6ms4BAPluN3kRqiXtn1XkemjOR4ude6ctv9+DoqXGQYEMIXcrU7lsiU86jQem9AbP24
5FZ6QIlwebFRqDvT8mDNx6rU62NqJxr+iGWGq0UZDE+BnI1HTU3G0yCNqPVZYR8dMggUftHN857Y
7MZVJEJwUVrivzhA12tTN3aYhJnC6WnD4V0fzwmPQuk80IaXfEKb0fFNSorn+99+4/WjnEfqRKjG
uVnTNHQ0CqAwsc2afhouFkK+P9JkmZ/lZUlOQ5+nhqsGffCUNLTwS1Gv7jmAb82a4ySI4hqw5vpV
mpIOACcivNGkyT5lrT09NiHZXKjHvV9LmHEsqpTtkGG2rguxD4Q2JOTntSRM3KmtWoLGe4NR2s+h
NMpuT0vv6f7abp0riuvgQuLKAJS8/qCTrlYoinMp6XXdHpDzLP6t8/Z3kNTdTsr4imWtgphX8WkK
HEKdZc2E7wP2DI1wvVe1ge0iOCm9q4ruu2l2xYsqhQVFSl315VCaEX0toMnLZetLTa0/FXTb/PiL
eQtunoDEBLHret7lMEZDqopnwAi6o9ZJP4dMHz5T7yh3Sg8bm4enxkCFwxAktbVBZgjW3KSl1HEh
x83XtuilC4ofre4ia768i5tS+6AHmNC+PT0V7HXQPkxwEMJZTXBJnH4ol7r3JoA4Otxr252Mznw3
5dPbG80JvhGbhykKyIxewCpAidD7D7iHSXF6WT9WVTR9QUgECEIdzV70lFq+VRdt4I5d2+GUhRri
EeJRfYH3XZwcvZwn1y6SRD8Meu9cnJiCkx9KpXQYjXr6iy0Pr43QT3DaydHFB/vjhawypani0cHC
OAJuzZwo9rMkSJ7ModnrR9o4XTS8glsIptGt89okzWUv1RULU9OjFk9V8DPqq/jRtEprZ5ttXBci
maW0gIQrr/Eqfcb/QcpDhvMkyMgnpzXzgxJ06uf7x2YjmYXTIKSGIZELrYbrtavnEVfNHvvnTlbn
xAXpd54y6hk/qqmzXxIpbf67P+DWCpJqia4u0Ypxw6HFu3KcS63zUgTizrrefVYkCTOcuN3TZNuc
GlggLTSYMgOnXE9Nj7KqrkdGQmiNIJCGMS8OA7SCMnm69EkR7bxqW3iWiAJFvAs0oK8bzedID1Wr
Zi0pqwQwDeXo24Sq5YOmD1g6RE0XHaIqG//J4il5TPtAepF4fc9DWvfyX1wWEGWEljjEcmqI13Nv
67EZsH9E5HBs6ndZkGt+jf985OI2O/3NWHCiicFJwBDpvx4LsrpGAss6V3kY5R6t/sZDW6Kg6CLR
NX28v302QgehqwY6DzsFnrl2PRjUm0xaTAYrEWH6Ead9+r2GffLBMjNDcntVlfwyl6LLpDhJ6aqt
4uy8M1vH0lHQhxdwAf2Pq2tYt1pzARTpvHwKcKPt0uBIYikf/2Ka/8/yEIIlDInraWpxb5lxwyiJ
041+MCaySy8d3b9zbni0d6ZP8Pzip7FMexqFhz38ZXOVNYoRZO1UGdd5wOLkuQLYIw5pq53SYdYO
2tJ1l8XqlofO0LqTMzkStVk9OE/VbqXu9oWFV8n5IWSHV3cjHNKMU510OjyCVFmWHwiY2IcAAb/E
LycHNDgPrFFyh9KSdy7D27uJvIf/AAETn0GpvV71wjbLsoii0StRxvBYa/l9azbvGiOTv9//vq+x
0XXsRJGQ80mqBXkQcO96qFnKJi1pwUWGImiMw4h8xHsl1itqoVUkf53LqXwMVEv6Z1qS4h2HQT0o
o1NfBO79vVIG6YkONvtTIQd7gntbi0+5AUVSEjOBi13/MsgjhZZaQe8ZSUC/TStjydTgHF26iFBG
eEvahhvjXr+T5t5uOY610Olg3blL1lSZDndsS8cezHOcNK/dcrFneOKt2f6AZqiYHt7nyUkbquGf
aEE+85hqC75V97/K7YvBb0D2CWCMe/OmKLbkbWVNFhyPqBzqkzo2weOYqvo3lWL1Z2ozb9bPEOAm
/z8a5KDa0ft+vdSLFZWqHYPsjjloEx5IKU3wmKBBaTF3HqeNrc2MIHZA9GK3rak5PVrKVpPxd2c8
zF4dDSFEFtv0CzrXdlZxcygkyuh6J8sDlL+elZR0hVnrgD+yE72UtjBdyh2leDTV/u3GheJDcU1B
BEKimCDmeix1sLKwqEiyJTw3m0etydMZ9ZNe2TmvGzuDjljRzgnlmfLs6lBEkRPLg8M4Va2MxyDS
XxJtCWI/Gq3cV+Yx3Yv2b58Z5OzArog0ESeC9Xg9MR6AWMO8GCwT6sYLLYaJr1TRHotq46yLvS4a
+SliwsW4HkVvUsnoJnKKGYngyY9sdCbcKqrT8zxZzufYbNRDUgXlnhr85uxMKAwAkQTuN/h+qJoz
xtekwpCpoDMvpvMAZUPeI1VubUVuV/A57jM2ivgdf2QGck8zDGAxKI/WwJltu/KUj1rkxQBt/v27
Y3Mo8bchsimCwNVQaZUFyUgNytMqGZ069LAe8mH4V+8LewfwvOVjs+nJQIWXOIeMqP16VhLCDABe
ALm63dZeo7flr7JYbD+r9fRSLpL5pHf6x3AYlZ9JHC/fsEza64Tb+oDUvjkTyE1wNa9mi0a20eFQ
0nsRPUxeaC7LEd3uZGdNt2f6KsuO2Bl1qNXxxjAtL5ssh7Y5R2gdBmNwGYw5P6TmbB4CrdddM6Dt
A2Ab6BUl71OtOfHOj9j6sHBGqQfDOwfRXgV8WtVokTFQpemXODlOUlr7dOUPXm1O3eHte4joFqK8
CD74ytcfto0myc6LEuvqIjG8FodIfzBSmYy/fnNXn9hDQvGMeYlbbfUBw45ycy1D90OJvf0pD231
xYmS/BJBDdvZrxsLyB6h8UzH9IWWodUlk8+dXkhLRYGNhMTX86g+SJOFIuDYOjtPz8Y1jb6ZSXSO
CCg322q/jHIwoE4CsCgv7XiM1W5Ac1vI0NpAb6FXpfp0uf/JNkAw0XuDWAhSZ1Aa1ySGJjeyQRYP
a5Gg7eLm2VIa73tpHJVD2U71vyYNsB2E8b4waL1LrA91bil0OLaB9W5KcRUBzS+U/n87P0t8v1V8
CU2VLjhHtKZTn7jeSslkhJJpc0dkxVQfpdFM62PfjZi2cXVUvzFRLhqPJsBI/dpGo/mc5ipwaJJF
xYue4H/wNBmRRVUwy+VPnTal1U48shHuCQgFoXjqGgQkq1OFTs1k4KMOkAIN2jfBirywTvWDU6fv
4honRh4r5TzMdQ8WjsLp/eXZ2pKqioMH7YI8Q2uKdGkZJOcmE66iOHbpZZMe41D5KfemsgP6bo1E
IkWrLqUpoYWw+g5OFiJcirNrldrFqSxBQKHaRJ6xTOPORSWWbP3JSYtZVtE+Cwnieii9TMthKEXB
QUFFsGpCYNdGmv+lj7l3834yHyN4IOASyR4ldWOzaWRNPLM8fSQOq+jIAmNtaTeDYxJC5R/VKfth
GmWxw2TZ2DKMYgkyIJcjjRnX88PBSEkGHSYL81n8fOnooh0cxN7kNDhJnR4dkYwy/dgJVbeUW/3j
/T3zSv5brS9cRG4XWBgCllvFtfHg6Bm97YPXDRhmn9WARhxYNUEwu0GrRAE9DDTEHKy+kvRDEJXd
5OJG0f5O6LCl77WX/6mLqD6V2BQdhyCILiMarF9aKY3NQ5iOenvUxkiV3DiL2hhxBa7SQ1y2ZnWc
Acfis21kY/ZgGVJxyLTQKXfmd7NTiSUEwV2n7kc+uYYckgZquAHZ3NPjbHTrWKt8PSqjUxdYe/vl
JuwUOwWdstc2esKl1YuQGEMaUxkEMQpn47FDaCl15dqWH+lZNY5WZ9OqTEi3J2Fx8zq8DgtsS7wC
hr4W3KwsHMgyHgUvnB2HxNtpj3pLY/ASzBYMz7TdeRtuV1QcCBgijAX3YX0gc9CpCrlwcOnack5V
PYznLOhzr7PVaQcs3hqK9jOhz2ETVa8ZHWSuSetgpeAJC2e/M/SGdKGf8aCGx3f/HNxcM6wilX3K
d2R3gtV5fQz7QjXaOB8YakE13lOHzPpfnirBN5osWx+bzPLSN531ZVnS5NP9obf2Daxxkj0B9Vvr
UrhmjGUi62PnWe1sQ02yTN+ukuFkT2P4BN+mdVU1sd58LoR0lfgXXJcpr66dVGrxM2lhAyf0wLld
BvvJQvn9EGTNnm7y1gZVYXnSaok2D23d10ubao2RGM7c4XXZZi5cvtmfHDQtcwOhlWUw1Z0K3uZ4
gLYmoxFgr2tmIIx8X4B+T5Yl+ZAn8NRrXcfzxsZgkzLeXqf81vdTSfdYS5o+uGOu50cglUzjEguX
93T8WI5tfO50KffCBjiiMUP4Is285/xxW4hnw2oo9wq2DRnLelVVqaxBvXOimw7xiqMsYUJzjCQ6
lTytt4x3eWLmtq85Vv8YtY4UvitlvRvfy1G/8BGSaBzdotUKGzPO3sZloKD1kj9UP9Hfbrw52xA/
Fj35Vz9fMt7VEpFdTgo6ECCvqCUenMlOXoKYvJjUdc+r+Da7Yix4QKTgyGeTSq5OcjjGRb5UFDID
SZa+J8lUfU/1RT9b/az87Br0l10FH/JHbgHzoy7Zy29Fbnr7rbGY+BVEc/j88YnsdWteMNNYkCBM
7slZsPi9aif/m4uO6lply9nX+xfI1obHiwWqsfALQqDqegOiiJgpSBFQ7eq1/t0UpF3vBsvQ4nAT
JKnfxdUe0+AmNGJ2XFa0/2ngVGCY1yPWYVopVlPzqral9NlJF+VDFAU7kdHmIAICoz5M/LWG67Fj
WZbRqjovw5fxi5FKxPPToO6E7FtvDG7E/3+U1XZRFCihsl123oBumh/FquNFTobGV5uYh7d/J64J
oCmqktQlVwGC3eeDlVNa9iS7mZ/AGOUPJdH19x5z3t86LoVv7h3gM5HbC00H7kF4MNefCZPMqZAq
SsgK1uxegNX0Ke5t51w2yJffn9vrW3wVR4qxaNt55YGQqq4mR2OaYUwaD2iEHkZ0MLpW+6AC0ZhH
KtfNJ2msugRftHqKD5gvz/GBcCa0XKMpui94082WW2llnntpWQzWhbuCdvdCVYcIgfvK1NxYzpT3
SdRCbjIyNb0kGLnp7oBOxK9RxyXYHVCAVHe+2NbmAPbiwlJ4aNEzv17Ads4aszTsznOsBXtogNlj
p6XyyaGEvLOAW4cYCBZMRkasEFjheijLLiqrMChOFVM6H5ohN36Cd6XeaBqSP2rqXqq6NTXRlkO1
mouDVO56vEhetFgJFsZTbfjlUq95nZUnJ10P9iSIt4ZCxQRCHGpytCmvhlLCTAdDpGxrZUGMxvFY
P82dXfsRGkE7b/9GGAc6oMlgFoIQuq6OD4ZkDvoc9V6PkfnvgNC/dCt9HjxTluoHeJP5YazgeI9G
X4c7IeTGNEm+YbOTUZgcu9Wl2LR2GpdVQfKv5pVr1kZ3TuE4upYy7jV+ixVbHTaANJh/MLspK609
UyxlbrS6ILIgVo0e7dDOvRF789P9M701Id5PnLdQd2JLisX+A2cegsqsHYk3rHYshGDwKnElE/dr
o9D25JI3h4JABirK+3WTVHD1OnRXM6EOK4jJjepm/F536jiQMVbZz7+YF1ACJWDArRuS5uy0soEh
XO8hGBd7CDa2DxkeAy8oZCtf7g8lvvn6Q9GzBXRBRwxKKivsc8IQ0UwygBLFwQRSVUvnpC1Df0zT
0fDQcFaAmsc344VC4xewkOgDXIHE6fq7IYXbLFXPoBBWgqc+cGQEZEfYmjoKJnll7QkVbU2SBI3M
hc0vspjr8dSIFhUr5qE27AKAF2nAR8cJ9DN7ykK6fW7KS4yO7Q4Au3FhCoVrLhUeN1FnvB7V0Wdq
pTDzoMYlg6s7aXp0kI3Byxl5Or0vy//j7Dya60TWMPyLqCLTbOEkZVsOsmdD2WMPTYamib/+PszK
OjqlU3PtpWQ3NB2+8Ib/nveiVwJmCaQaWdN5mlbkWdqgz9zHzbDW+yIYzFNjTH+Dwr7WILgwn3Cv
6Z1iDEQ175y0vjUNdB8YPRcdUGUP75CXKk19E9Vysx+jwFTorc3adq/Qly+OS1a/CUUTOgdn64bT
NOnUFtXNypl3IjcwCJlq964ZRHXIG0/Si6m6Kyf2v8Tusy1CpI5mK1puaB6cs1N71a3oeeNc2jaZ
/GAADLhLmjm9R/cL+LlvDTdUTqcnPVJUxlLEiYPc5HEG3ezsVemPjW2gINIuptqHzmqOV071C8uM
c4kHhNy/XSpnk9I6szN4DYmyt+Cfq+qqPKaOk0R1qJcbP/XM4/snxqX8hfuLv4RS0AzOo8RhdcRY
TARSHfJEIu6NhjCpsKtMnIxxWJ+tpe7dw5CH6S3l1sbaTUYx5tB5cMLYv/8sF05lHoVdjRTsFiNs
P//jArC6TKS2SWVCzkMflS27e2lcNO5Abe7eH+rSNLOZaXdv3rHgB14P5YDRHhZUIGMb5Ql5XDuS
yWgJHA1Q06vkYx465TUw+6XX4/oktwCvgvvF2bkludt8i6A4zhNrfmjaZn0Wbdfu8OKRV17vQlxC
bY5Dg3YKd/Y5XxGx/1IPic3h0dvLryzJl0hLhdGBkkNkhAvevFXtR2O5/GeiBaK8m3AgpWVkPt4A
bIWW3VBqr0esxU1gV/Rm7FDkOdra+M8a+gzFkR7iaLKREs4vOwCX3Led1cfaXcy4ybvsYV7CX1nq
ZM//fbUQJaOyw1VHzXpbTX8sTDtZy0lZS49SgC9PXo8YIo7T3wy/x5ZJkxK8P9yFcIs2H5gM7lVA
VOeNfXxOB8Prkz4epF3GjV0meyXTa1Lel5bjRg/cBkKC8Fx8rgr8gc8vKcnJ2orLrq33pMC/msFv
//tVxooH1UmjiLVhbxfBH9MXUo8v0fynODEoGkV22H83+03l0QjqK8XNt/BRFgVBJABvgPsbs/Rs
rMzr81L4fQxDpeYMoQ6YNTrcG8oC0IwDyiHtqjWGmGwjZ4J1k7XkziFVgXulZ3Xpdtv4VAiu0R4G
gvf6Qfog8ZzGEX1cd2FxZ2Wt+aHuh2fRz8XBGGHWzlL+Zx+17eVhLKAzBwiZRPz1mBM9HB9Dew7Q
BO6em6fh3seNJQL0dk1U5+LrESvgtkc/h+jv9VAZWYYldLHlj2G594PhBX2UYMeKfnYh8t614Diu
zOilQ21rdOLWufkKnoNGKSuqyXEqjX18iaQOvvbfk0k199Q+KuQdGvsugZoUEU2kV1bVpQ1JMRnM
OrA6hB7OMhN/LtDu1RRt5FhZL3WTtaA1oLu8v+23r3MemTACTB4yErQzziJMPYJj8lvqNZAGjBN9
/ex75tQtco/TvHemHoo/Mk4nCNlf4YQ41ywAL50Hfw5/dj2pdsr8KuQlK6f1Y5vL8a/RC/UBuf/q
yvV06fbl8qVpzGlAJ+lsPqvBUlaXciBk1RzsKmuaZYTvoBOnKe0Aa56NK1N7cUAwggTUPvW98wTW
yLNhZdb7WBhpfiCqAlbdOsi09Y7CkRPP2f/jU26jgRHcjvCzuUxyzwAJ4PSxlXG5R7BS6z3C6/28
S3rXeOan/bNug/aXsnLcgFtdXHnhfy+/88VERAcSk2I9IKezWIrssBhHj2BD5OOkojTs3QUfYpl8
cHAD/OEsq7VGrd11P5ENkjC38gx8kymS9MOcdbOIlnYMnkbsq2pOk6LTJwHB61RJWX9Pekg7UVKE
fRPN82xOUd8FtrFf3N58eX8iLy1Kn6LkBkxEp/ucrzOVnlgxutDxahbTzjZqAxKs4WLhEaadeY3S
fWmZ/Dna2fk5DtRy7O1KrFRTIOFUmAhNZ16619jFIbVsyisq75cGpDCApAQGhhg3nd2MEwi3fgqp
Q9i6W2Pys+pkonsai3JpDmHfyg/vT+elIwYUFkQYbn2uybNVka5VXi0Gzdssl8adg/ajGbn+spiQ
N5exjTs07qbdYA3ya87U/z0vLhTW95/h0mEKo24rSYOLh0L/+uYoWISGXwBbHEpp3q2t8j75fnWN
rvpvsnC+AcjyNpQu3CsI7a+HsZFGy5OeWmrTyLU4ZjiL/krVhNi8UWHdHSV+8rmqcSJC47isdplV
yt9BIrqMphE2khQPU0pR0zxXD0btJHqHLu64RJPhrBDgVbX+1Q6trmLhUOKIcuIZlMN8j5PMNqyq
fcx624IgXnZ1uZuE7v4z+oa1QUOVKghFJfTIz87QoGsLVW1EyHmo/KdRJGyJ1iwOWptX7t0Le5B7
fqOF0cGF4bR90D/Ct1W1Q1LV1FucAiQYahXeieAriQK/D66sjbfqAxumE29NvhnVsjfcaVRCCW8E
NYEwyfM6DtoWsu6K7MlfWW4bH+m05kGU5siq3kAPGrxPum181rCXTlWUeT7eAeuSWw9YHQgV5WY7
ZPeqV9PHfmEqD23qhm38/nq+EAltkQFw5q39BhnhbHrA/y59Tg3YBTtwyBav3QvDrmN/tftfSyPb
LGqrxveuXDGXIl1UD6jzbb38DQbyetw2KH085qngK6d0H41+8na0PmQVNVRNYAUj9gxhfxqLWBTd
tB8XI4x8JZo9W9z+5/05uLBESDWRlt1KcpsR8+tnAcSu12ANuxjJB+dnJkeIFp0A2dqPS3FNYujC
hEMGB5THZQ5P8RxCJAzqEJYY6TAp5HQrw7ZuTVo0+6ARIWzCIv/Logl65StfeEMGpfzNeUIkeN5g
xUkpXV21MujUlbtmGOwb1awvaajq0/tzeeFO2KyJqRBwc1PW337+x3ZLHGNafaFINnOL4Kh0s8iw
RROP5Wzve7+5hkK+9GbbzgaADBjlDYhVLK7I25KGXVcu499+CwC4Hab8gwlO6/j+q10catvX2xSy
A8+SM29OEa1cOybRrtncYdXfzWXyYxRTdvN/jESoxx+QANwzryex0t7gNLom/MnsHkWo2jnqsJ12
WCZ0h/eHunCn0mKFfALXBarBOZA8Q8OHzj9liDpjhxWwgWPCCLmf7QWPGNokOwPrm31Yj+quttvx
Sl3635V3dtFR/ABR96/wGFCp16/qBq3Zjqiq/iud3h2atVRqFxSCA3H21yY9sTcHGc1m27ZRpXUp
OJqC9C6wZvp9FPr8m6lWXrhTJMVf3p+bS2s5IPUH2cvqotr6+tlG2TXIetgqFkghowQo170zOF96
ZZW3SeilV+biwnBw3jAHoWwOL+wcJxoAgJBrSfK/IlF223YJRmhTXdyFZufHcnKv3cEXPv1GdEPk
Y6N449T++vWI7MbEmRmv7ebE3zsAlHe1HxgV7oMYmkdWkmAL7SzGMcdVuIp8wzOurL6LrwzOZfMl
gQ58/vVbH1OObN5qK+OCrS+e8TtpZ8veCwd119Rd+vX9L3phC3O5w7YjGTVpTGzP88fp1Jodoocr
SbgTDn68+Y7HmKfr25FawH+OO8hfYNDbm8wop8VZcNzMi2VrnwTNTcvw1OrNNsuS5qHq9DWf4Ldv
tQ3FIJtAINWas3Xa46yOAbKv4sGs5wM66FZkjslwKJOrxK63H4w6OwgQ+o7cmODTXk/g0gWFmzTp
VktcUSJ3R3lDH1zuV9/uInoC3ZWT8N+j7vX5wARuKqAER1ubZ3v3P74Y6qlB4w4T70Yl34EspErA
Dyb7Ig6lXETk93WSRXntgqgOa6sgXvE0bZjCDbEAcEXaoxQ/kSk4U1qOURLUVbFH9Mm5zatk/JWL
yj4kSaaLnZpn654pxB+wRVz5Q4o+h9y/vwAvNCyoVnJPgQqlyU9+/fp9ksZYfLMwVFy47vSbQj6K
58jV3ZDUrwSlhtb7YjbCY4cn7k0oEvPFaz11DYByacXA9fqXv8yKOeeGy6bRfVVmeFXYMvvAYske
c88po2Bqr/lzXYj00I+grgeWURDunJefQyUdx/CpqcPY8R7qeUIJytG5cWpLjB/L/CB9d7r3/L5B
HCccD5qVa3l1eGUlvY27eAyk82yA43QKz9kQFvQPQ1bcqYsyaIutg33ALSfbT6onRse856Q9f7jy
uS9sF+JKUNWU/GidnOu9tKRAc9l7Kg6VgMMTNMt94mT940QDdqANNyIQ/P4C2xKns/0C0hFxEDAk
4BzPg5QpMOsm2azIutIAD9CZS1xONvLkHW2vzDA8jN8mcxeMdvf5/ZG3KPnNyDDtAJRsyNzz64sC
4NxOrQWlRM5u3NZN/iDW6woLW0LyZhgYUvwlgUDt5fUG6oa+WJM5VLHpduhFJP7S3OSpzF6spVzs
vdE44z5dKLHmmZF/nqrM2plhIT9qMZbNQSVSHlbpiCur68KG4hIDHYyoOXqX541Po0dj0s6KLext
7M8oaPX7IAXfsrMSanpX8sxLS3nTa4LfgX4SDoVnU0CZvHNGBjNMXe8rSWQgtQiedFgkcWdwa3sy
sa8Memkp/znoWcbudc1a+aakzz4Ufjxqw9+t+LfGTtVTaUvm/6zpxmRuwRctzs3C8zxvN80pn9Ji
/NeaeLkBVqaiDi7LHm8h3DSDedrnSrlHvJPDK5v2zRai+QCDhiIPtU8i8LM3Rctg8ensQ2UxsqA/
ua5KkbTYnCsQv1kKffJduf5GxhS43aCEc6X4+WYpkYASEZGtoWQKBOyskJ6skHOWFNrvAFe6OtoU
Yu89lVh3tW8l107FN5t2Gwwuy6baQcH1XEh+6Qvd2k1Dqpuu9hMMIfsQdnXw+f2j4cKMkg8SeFHQ
pUl/3tnJzEl2RHRgbJizj1lLRwD+YxsTTqwRgQRsR8qVu75ZrrGM3wImeEGOQUp1JKOwAc7yi00O
smk2WNaihPVjsBv5m7DWX1AyBRiQ9/jJxHxupE1n5fpHd0gtpOebqbj1qrCkf9CDv4yTXHnLvi1x
ogQInqjn9+fnzYbeHpLbgZIiMCY+xOsNHYjKmg2NcBVGOrZDJXV1DsE0Zrt0JIJTfetRALFwPnh/
2AsfH6lj2prQCEgCz2OrYMM+hxvQ3K+S4qWuhbSoELpXAdBvjg66iEQ8tJ+plwJa237+RwxHeNEp
VgbjzGZ+LF0pULgUc+bEU7eIL6XvVd6V0+rCitt6wzbEG4zJ4Am+HrJAUBB+CkOuqdyw+0ofRNa4
USOtdR+uVohplXAjipDX8OVvJxX1XdI3ShJbKH7eLu5m0FBZQEEtzYPhwUqM5VOX6f5KQeftlBI+
EvKDsiGueBMWQ+BbeHHS9p42aZz3o3vCdu7HuurxJGcKu++vlLcLFOAY6wQ8F4rVwPRfTyfOmyGe
KvT0M8jJZYxPTn8obJ2ecsdLnhNvsm+VkbdXEuK3JyGjUgVBXG5Lpd70+NuR7NQD2rX2hX1Im2pG
2MfJ4qyY2ytb4eJQnEwbcolc+FyKUrujl2cCRM2AYPdP2czJrzkvraeceu/L/zGXVBQ2eAtAvHOg
qGHJiammU2n4uBmc/LpNrV1lp6lE/pwS582U9suAMwfGxlc+48W3JBDduicIyZ839hbD6RQFXzai
2SXH1neLO1FVwdGhHHtlqLcbkBQR7B/7nZck8H+9YpBF8wzDpq4DYV8cWxe63zFU63h0nE78DlKz
oUkHfevBraV/BZr3NskC5wg9bVup5sYBP6ts2M60ykT0wHhW224jTL+tmk7R0CHWn7bry2hbY40j
sds9yzz1UbQZQhAVRheM3n/lZWyPgngHhW4Y2Czi1/NgJLKY5g3LVFR99TTgU5jEVlkL58p8Xzh2
NrEQmH9buvHG8Dy1gJWC0gZ551bqLgXmd1js7JqU86Vj589Rtqf44ySnaJ+PbcYowTwUkHAxjxV9
Aji80a0+oNk9/n5/s7zl1m84+M2dYru/aeQ4r0dsKAUaUIF6tCwLp4+o93V+lJR28FhrsX4fOYZv
Kd5YeTSLybmx/UXflyEYqiqpq9tAOrDo3n+ki3OAigE2DCQ5HIpnT4RAQ1ZsQI4GZayvvtGUt0sR
WN87UQU7gRuzvvJpL+1awqGtbLUp3Zz3Ar1BV0qvFMmSwshOE53rXdIuxX7TS/qvaQyzTT8ObCE1
T9ohZ7O96mCdfAFUrIMTdliDuryRi6l3uTV5p/en8dIBQYMT3iE1MurPZxvDr4wh1ykIo8EMymDn
iXz4rWUyaASi3U0RFidiU2XmAe5Ffnx/7Asz+i+Vk61J0gaC9/UnXPNlcWq0O+IRQcqHYenMj+kU
lDDsQFi9PxTyudukvcpYKToAirUR9NhytvMiJzjySnQKBH2AFZO6M+ZCYELc0acF9+M0z0oavCbH
kL0elTUMn6G1zxS0hTJ05MqgyA4WmNpPRuEbP5ZlTj41Kkn8yPGIG3eLmXTTrhedFUY4Yy7LcbG8
dNxlZZCZ9EK89lenHLc9KDXov/26nudIrYpDrwfS8XExIafFmd+6v0Q3F78sPefNCWMft4y6vp0/
4BEzNBHltC1ez53yb8J762stlPLpD7Ti29QHY39c1ib/tpnUNkCO3d6HupoUz5nrELUqG78pHNx7
mUcBom4PfT6G7Yny6+hvAScIj9xc1a9xVH75WFKCPix+QrZOzDrAoMdAOtnNZab8Ix6bgOYdXGcP
MlxFdkrCJCTXF3Uw7pCvrCWg26Uv95OZ1evOaKxsPiD8UZ5CZBeprbWGcKKqWrr0I4zT5hvY2fRH
rerhG76aXrOf1aR+DCR+X3phyTGiMmQZOyMZhjk2Qhs/rySvWjfiYMj/rj0tjQcRSOtZrU5nx04W
JJ8s1RJfDogmITQpS+DnvVkH+fOIi0u+FyOAvqj06uUFIoDM4CvrYeFXuvwrPs6jQ0KE4KqHhgh1
slH2D/Vq4M6xWjWWnINnJfNGsMp+h3WQYoBmFVYau3Mx90+thgKInBdyWId0aqmRcGDYjwbmLdkt
cm31YxYESR+FMixuU8+ovEMlWPIxt5L7rRlz+WOC+PoNCGKIKzjy/GbsjflyrJSynX1meV19Kucc
SbjETUmHyzqnT1BjKviAqMAy7dMm6AAnZRawvVQqL70FULtUR9062G3VafIyVqvlASlA6GanJit3
D8HQhGWcZXVbPAhY5IAbqlHedpYJUI23sA6p9qR7a7gzJW6RwvOKcDyWbSRGJFVO3hiYxk4PvY0v
quiXW4O7/zeiR9hUtZJaEROqw+kGYkmOq01qBj9cZPS8g5/0Ux6V2B6JyLZQvH4e5rpYjllYzuKm
Xjwr3yFC2XhHJ0n4zwxjXm4nN/MMhB/y5qOwu+YJT+NWRyVeGfd5Ip3nacpMZNOHavrL92npx/YE
CviInVZZAMDTvndriSRxgB6RVGL1robhsPZitXDZ8Xrvw5IJXrMMxpmzV85et9duipKNZ6QGuo9m
qptDuSgsvcehS/4e/GApTm6X6L8b+pIvJJCr3BVJK5ZIZdB7D0u6WP/I3M/vF3POOHl82UEBmQPl
RiJI3SCqOxV+6lODldosXdFv01ucZpZhA4dpKD8maYtI9UwScDujARwcMfslbawbu/6nz2ltRIs/
kiZXeMUWkTF0/U0QlI4XKULt+lBSkqJmI8tqOE1lkOxCYPnuHkv6xL4BftAU236ge7t4zhBNlOue
Q6wxxG5U1XSTemL6okajMaPFLZLv/swqoVElHXUzprP8TW69fPfczu92Y+VMXIyLN8OG4CObu1aE
sMtLMYTP2h+nem+nskhvDLlOc6wrAzkiu267dO+IybR2jjfgpwfkwjVPxBtC7bUqki5qGhjQ8bQg
pr1XVm1gpbmaK8a/SZuKXW82tRmpWubdAYXrIX+UckC9vc+GZdwtRV2NJ2Dsc3IX1s2kbjMTdn8k
A4wN41TP43jTCKPE2Un3VPWWGXGKk7HMbRcF0jTmv2SWzuVnclr3lyUmiUlIK1XzAEjBpoZerI1a
P/Y8zrQXzkJRDCX5ubq3OieYj3rF1OiOyUdy3l8AnBsxXvW5flrE7GR3yWqMyR4vgbz55TujX31L
ZVm3PcF5ZwD+G31RBProeyoMfvoZVt8/U2vRdhbpZFQLqpwI3gYvduEhkRlN3joYnzrXy8PfC+Fh
uxPFUivjaMpktozIW8AVAx627B6KldGKol2iGmDTBoE3C784Iorfyx+IHptlpJ1VrL8Maxw7D2MS
v+1OSerZaXCXiJDjCnxiqM3Peh6s+auFcj4KYFZjTY/oH2b6VzHY0n4xXIo8dwaXiBOjqZgm/ygH
c/bh0IoNpHMkIVryj4Bk7elhnuXidjCJQi2MqK8so8l3iqpj8zsLV7r+KJzrZviEdnnW3BXz1KGL
UogV621V6fQbEmye2bJ8zCF9zKeudTHmS+fmPqVUD4ZmqLze+SxsFGypwLvDCDNmctr82aDtW6T7
xi6cnOup04lo0WGwpfGJeTOdHYgju38StC5TI1p7VCpRnFnd1F1iEkqvGV9Kxy1R6jNrsbQxfprF
nEVLKqbkpP1Cy0ddhWP7u8rWTe1xclj6j243Ld7BYm+AtTHRsUW0xqQ8k/92OEhTtRsd3LRvJDlz
urMTv3oc7Vnrk8Iar4noBI7tnWiMdE6jsEJyx4n9rm2SJ3T9WvQCrWAFnRHV7RSixpNLd6A35zal
fnDXpQ0fZBkEabRUQ5+A7XEWdJ8i7EZD/3PVZ3wU4GfGVBSRnsOhPc5FmM+nohpc+9QIr3dvimb2
YIabTZgfWh8EXOSWW+zaGE5Zx2s1DGaKdUCYyl8iWMf0sQXGaEerV6Eml3bj4kbmMCD+1BuS1qLt
LMtTv8luUNguiUPb0mnwdbKnFl8KlGarwzA3jht3E8JVHS6kOgt3WAFWtMaLzDLhV9eq+FBjyrRd
kGsid9iGmWnkWUP5BNgb2WVkKfOvUgPyjptRe8bRAbT4FNZ+6kR2Y8AUGkdbv5irpceohAiI+4aZ
TjeJbSMQXatgplmVYRyzywrfeVrKuf9GD39a48E1LBWR+iTzbd2G/rKDyTIA6cg6O9sjb4E6kR/o
EohZYvP75lSmPysPNZW4Dce0Pi3eWt7jGFrlO2dumzttWKZ8SCxRL/t1TOTTyLnHxIGW/eLZuSCC
XO3CF9xVNP5iXXclHYmAfxtX+UBcEOQBQLJRzi0VKoWuHlo/GEtEtdn35l9t0VdTJHWo2ojIUHRR
mAStc8AFbwyPAq0LL5r6uhW7QDeczKrtUJburKGnHGsOi/7cVnrqjllWrdNPIkXbjZzULfPf0phy
sCKYH0zHpIcGNj+mkwQvvabrtBoRdIKp+ybqUpvBYcX52kayLfHUvuv9qdx3VhoaP61Rmd9bZZKO
IWPfLTfmpCa6zbIHdLlkeRbsTUzmjWiRXlfR9hG2vqt7Lz+ZiZfVtyOeayKyEDkbPlrmZJqE297S
7lIzqde9TwKn7hY9L/NxnjtbE8cGQ8VSzzVGrGmFA65VhVRi/WpedeRb44ToMXDiG/yZ5LoLm9qz
9mOmCMkismeVPnIYW8Uj6vyy+JhpKh5PS4MU0D53GtXE2hDzJ3T3kvIEGC+AJljKNm6TrF2PbkZZ
7T7kOx7dcvVYGy4B7x5l0Ln42PiL4yBa3onbPjfW30ELknHutpC0LrP6sfAq9VLiytRHQWcSosDE
C3ywuFPlR8LJwJtSzi5/smv0Tw/ehRnZ3dr69+2q22HfmJX/jy+GtN87/tRVt07RBP+Mo9vLXcrh
ed8olNp2qV84blQR21ax5TVltpu7sPo0cUw8u32nrV1P6Yx7usrq5BEHAkdF/VAg6oKWry13CJnY
z8hUIwhOZNxg/8TtdtNLm5u2rfM1ueUeVggSypoAVqt0ExALFh5CeLKbH0IMwh6KdtOLUsoYi4gj
tWtiaXQ1dhZZ1f8l2qr4yFkuVrrbdfV1LooyO7IT5Kek9fhPBx8aZjwD2oXONhqLwh44Q+VrTLEI
3Pt6Yfge5eMTkMApiOgpTzjDFGFd71RvkH0hrxbGfeeV8KDnxPwos9zLCass7Oa06Ju7dB7N6oV6
XP8jSboGtMRoteqWPRkc4cV6zndflqk8FW6V5xFuIMnXcczHLhKzt/a7MC2VGRHgZX9pv9MHowvr
NrJHgO2fwfRV633vtkYWU/fV+rach/bn6IQrDwxhEFyrI8WEmA+nQJU34XDoAjWWt34WrDeF4ms9
N4mQ99bIybhflL1at2zNpL6huNFUkdvhEnI/DWvXH4VLv+BQdDXmDUZIyYfAQY/OXgeY1H/r7amo
v1mT6dcRamp1/nWqDD+MjbVx86jI6w5pktoJE4BNnf6RGiWYDpKePHPjahraIJ5D4jsq1jYBLlIS
9noY83ISt1I5RQHpW5rqG9qYoEvSIEu+2ZytQeSX6fjFzbX8bhbr9CJWt/sKaah+XKp2/UFjKy9v
BEfHHGUjK3lnV95YHZNG1l8CqRNqnhmTVyPto38YQ+BMkaNAcU9+J7520g/HU6r78KdI9NofvTQZ
3edQ5a637xbb/TsBhufvwrz2xA3HOEeqlxGpqrUorXsvaJp76RNURVwUAiBr15rPY0V+fkLtxnIe
5aR0f5rwL+eQCZKmfij7dShOk9vm1hfUklv1obCId+/bMZuPeTXnLUiB0bjlS85/u2s3tkfXaKb6
Q0Vg6ty7gzv8I8F3qp0qoQJHrthkxwrR9E08NDkedtoD7PIgs1IFewvVQ+spsYVR3OBqLH6Z5hx+
pmG/6htqF5kdTXlZmw8DVlA3U1aIBCq3K8bj2DsJoZj2ymPl1FN6yhoz+2CM1TTf+bWtpxN5enKQ
VGD0fT3l3o0/Wo0Xp5O9mncVs4Nf+CaYd6xnq76h7ernN2ntOJ+dtCsJLhxdAJqnjftimStWaLqh
UBsZmsIhTV8kMfZ279gFo3tVGcHLJqloMCP9NkxJl8OnZ43mrZnY+8622md76pw65s407jrVqXw3
BQ42CG7HwBFiHuq3XRkJUVuiMxfIc5kNhLba/e7Nc1Hd2KpFmijxlXNrS50HMXSR2fkw94M4KDsQ
ydFbK7uMlILhtB8xSZyisWIx7ThBOdyI/+a/LVdm9a7pRsOMkLvIfje5WtL94PvzbTYJRUpcWqlD
rRi71fm+bJJmEwHQVIacLPO4UJq8bg7mgkvckSRPC17cWOXURFaNhxCGOqJ5tD2jmE84oVA4M5Ft
5zCBgaU2X+TyDgKWd7fkVWBGJrVp62Pe9N16oMZle4eR9vqLM4f2Enc56psHkyJBemvntV53wk+R
IUnsLP9dJ0jbR2gDGtaRbW1bx5EYpTrNLoKuN266LtldvsybB43IEzcqNcrH5ICGFLHgG3WnzpHB
cVgc2JOcOhbsCYSSvEOaDLKLAepb6wMamaPe12FjD1+1QZy4X3mcPTErvPUUHAXYZchWknIbiQ57
NEw9xMtMyiY9Q3dRZgTBp9RK6gCGUlrJKG0GiixCpjDtjaJOjNhGzv4pM7Cijwqo2urJlUtwKswy
VzvKVNYHDvHym7+E0o3s2a1/SsOtbsVgo0plVJlZ3LQTcWJkFd7k7/JidZ9zrYu/eNrNFaKwwv6Y
U574rqbW+Vyx+8ZjCTuq3KOK473U4ZJ1keNM6kG7XE7/TNp0v6BWDUoFsH3+OKSjWMlIfMo+VMyW
v+DyuJh9jrMt4ym3zezeUExWJMdmumkbB6xWAtfo45AXpnGSCubivUf1f9ih1uzf1RBMil1TZ2F7
AMPmPIvKUCEQYztXke8biSLp+/fbrlNo/KIo17afVmG1/VPg4ky57wY3nfau24tyNyir/+RxSPxe
RyLVGP2wyrtxyn78Yioky/ct4PZwL7huLE5/Md7P0BBZ+eyTYwG/0/jS1MXwc7WDqdnpUjrdwXKn
Ej5k6a5Pumv78maE1Kgj7k/na2V5a7oT1SCTk7O4ycfVbma2k2kQI0+G2e2aUSKhhNAnRBzZS4gD
jp7TORpW3Tl81pTPNiRr8NQGmrIhy0fbUdkBZtktIrBO04hUTWS3DgXJuTZNtXMLeClEY0MNNK1o
lh8jWNsWqn05FVEWNBkVw0rLZ1TmkwLxLQLoE0LC1HEKry8+6nZ0ADM4pfqsvAJMGQBErWKoSnQ0
M6nEL3Kb+SYwyB8jagntscpsag+hLpvhpw7trj80vem0d7WXKuPHigvgP6HKNCznUrr3iSrbX4I6
cLHPl8n9MgxJdrPaSVr+j6PzWI5bx8LwE7GKOWxJdlLOsrxhXdkWMwhmAE8/X892rseWukngnD8e
GBlw0wV7RUVsDHr447XgZodqnciwnsZ5HzMmMvj3lG+/XV+mwVXmuOBR2nLDSXHxGaa7A5EW/ltC
lAUMXWXNH4kn1IsKuXo6DU6UjeXkvA262vybXsnuWem9sF9ChoL1aNk7bKY2cTydoDjnx87luUk5
WsWjZVgeD/44iUtcI07JlGGGvA9Ub067d03qAY/s+oNbNcuni+x5vpCw2j3Ibi5EGpXBsp0ca+7O
sRrc+qa/SkdYcoJ+AOzqBkYn7ogpVcXe/9Vg5xqEeepd9FEe4/xeXL2hfWiWItdurD5jyla7tKXx
/skKMS6mRsX2/UiB5HIgvlD9x2zaNZm9sLrlETN+lxFopH7JpAieCDFs+lPZRv77FPuAdVsYNoYO
B52AAA+E5q1bff2qXRMcrs7pryvLUWXSiMbPJms1z8LvWeEIsCA919gF+PZsyvHJQRlZMBtFKy+C
7KNjvPvF/rCFY1IinjDLwTRrOD+sscXEVMZje89Yo+k7rmt3y1UU7k6abEP5NpTY/z/ase35mExn
z682C9gXGa+xyaRHcfKD1PV655MGE/A2jPxsHHnS99KW3oufboBVO2k9yQdMYaEB/Kce49GrQx44
cGaZNm5zHabLfRxOpZjnA6McodGuh7bz6BLA/bqgKhO3QVkX55kb5XUwwr0b3GshmRuveFlR9hTm
2cLZT1ALRU2pAs8kdci2pHtfkl7wDTgYyAt7fHBvxiEsz7sZcVNi8PJ+B9vYfhecWADY2NjutNPV
Q8rANX90Xt1ZUDbWfh/ug8WrT8EGYcF69L3M7+N6zrGo2k1q7z3vJ69qsh8ii98F4FVFdzouI//g
kBn+2Ah6jx9JHQef0MnajSgT5thOQZx8K3Wr2LzJKWCyGLVG6FxYHvTLbO0FGfW+cbLSkbJMQT14
edi0wECZOTXBVB61KowPcBiXoNHSBkM1bnMGn95euaMtJ281OtVDWJmtvgudq/NWMbeNDyCUurnb
hoT1h+xgV156p6y8PGhc/Vg0pv/djNFyREpBAaoXU2744M8NHxvJdLWVtXLpzL3qvf5zC5jAPro+
XP7rtjoIXjrPm6kJxPfi3MV0ud5o5dfbYafxhTeq8GofLFWEf7s2KZ0Ujmyo7itU4PfLPEOhzFOy
/nLLOmpAIInSo8HdROnUz+OtDIFr876v1MNQNNv6Om1LHR/Ip5mQBHilhLShVuamVG3VvSc6cdfr
1xoSu7/vw5cXjX112diErYNHEP/bqNTGE0tNT/LtTYBxpQKg+dj3Lv7Eb8oPXfdlAP0VFqrI10Gt
Qx4qr5DnEbe4uu3iVjxrHlB940lZvMc01/lvYuijMatgnNVXKJvphi5iJC/G9noLO6+rwOe2KaEt
kjN/YV7iV+FE6UjUJ9nUSs4FMLF1JgTIs+67Gs3B/RVK/C9svFCdyilkLNnk7JpcC3va830LNn2w
rMb77a3LbKWOlYg5LdQ21sdxhzzLje9NH0A6iXVeWj19OwIm40F6/fQ3XOzmcek2D3Me8lY3W1yN
d7N11C6zqE7GZ3j3BplQWSUXTWyY+9YGNTwS8dJ6zcm2iJJPBYHWnkGU1XYX1+H82vUQZt+zv65N
Jp1l4KAPe513bAGa/Y8FPN2MCoNbN+F9Opcbld13tZGBBHbEO3jRhGx3b3NVEdPBEDNWcDsGOHVm
wUuyttq8mk8x0oDZYfuwB7svnpN9GX5o//Yl3ifb4TTtS2s6L9CC8kz/KL8Q9/7MR4NwLDijN4l0
NmAgP2ur8Ic8Idrqyh4VxS1sT8A+UIvknvgcyuD7OmlIPUjG8cfz2ThyjwiN6hCaNTRXA8rwjP1G
PY5NN6lMEndYcINKyitC2CnQbw7VNS/jwT1ftV7E+MtorZ9gWAkrgyMv/ths7Jj0+8iCzF3CyWRx
6EwPNeWbU1o5tfkPthd2kCrQoEgJH2VSQUnKzHqNn7wdQqLiz7Nsm88wTjg5+saUf+Z+KPoDOzd/
ePdDWj3J0nZx26+g58emj4u/Juynf349MmzvrVMzp4vg2SfrcXwY6wJofZaedWCctKrjWI9ieQ62
XZ4d5jsD+tgFQ1pVbExHsPdAnvhdIhfoq9ev3oZa+mVk/x5Pm9qtDySY2kn1NibOqXaZ1S4tMe9z
2tqVeophXRrc7Qa7O3u63rPRGFYW0KTFpq3M4Rw08+zoX55WIzxiIhTLadzhAlBUgytM8cp+WSsV
/beOldPg078+HwLjR5crxNVQ3mZ3WqLI3eSXPZnKgcmYuz/CKYh/Hqxh8bKqt8PTFs9NnfNXNq/l
aI3OK4Y5saW7O3fzMZlGbyZDKNIgPKsHjdAKFYRH6DK/Aea3cUTs6LJMGgyFFDfQT2Qi0gmmpmMs
a9/O23Io9X3hu/Gj8TTSGw4n+0fMUXfXIfheT53d0ALXhio8NBwpVyiyH0nfobftUCX4rDI57e41
+MoDwpLrEt+1QSytiyedoTnQ7yPkPatnuaKFIkor9/qwzWHzlLxJ2hjm2WU1haaO3W040DGQACCX
FsDc1i//TaQyQPjGYpGHSrgjm8rqyj4Vm1RfBDjM3HvK606WtZaG47X363NSl8184xfC43Nwrg9s
J1WZhyWj1yVAaltnXkQ8NM9tQVAROApBA2SJCT9FYh8ONDBViUrboUrcm4QLCuGIZ3jpLYHb59CN
q3wY2xo+EilJFacsJvKL+ZkwKRb1LkydiJEsF3oYXkRNe+1ts0dsQdYcUMtA5LZ3xHjTT7kR0d7c
BcEo+0NSFjEAClZQQvusVt9Z1DreDfOOGWpaXCg8X1WY9OdyXIcz15T9Pri9/S9wNTnp1VWTCpJD
cutN2Dktz5tVqDaLWGjkYS69+VhsrRBfSnQM8Vsb2A/zUvZo4JXAUuu7kwO+aul5SmOs2TqN/NG6
kA4Cs+DvQeenqDSr17b2O+dIhBZcFuPNeguLvVen2fGh7YxT8qfLGdnNRaHYtbJQ+4tMDWHPEwyn
3l5KyKg56/py5X8oNmh4z+j1RvdRUx+ZmfcQDJ/OupQ9a78kug2iDJqtHVPTG/OytQj78xIrUHzu
KgwYl1qVwccIP3mzm0UP2QBNXzIyrXt31FJYVtqxTISs1Y5878FVPoTRJsis/apO2OKwW/KiniP2
aSj78caCoH4dGZv8d7bBWT75nhqjf+DuFQqBqIa86QGEVN7tlQPGg/iQqbfch+92nWZ5Ik8EuxpG
luJS9A2JcbNu/friOYoiEpSbnNWw5oX+CS3DH9xYgl4RaXTM695svBStj81qNCbJsY6rIOI87bV7
7jrZvjblWP8uV3jkrJqHEq2Ck2wmqyfR/IPTcCAYDFxczXGu4vmojVzcHKwADQTz+EJPTWRCQj2T
JbkVeqLgLqpGjSCqD5AQbYOU32wKjAImjro/A7zZlqoaFOrg9M5mbnXbegdNY/uGz8Ud8wC5u7yw
a6zzoSvxFOR0CoY3rn8VHmwVZ3mG8kJzwwWVgimXgbCzbvDN9Dho8h/AxuiLSwfJ0TZ2aA7O2zpw
XsdTKJ4Q74z+s+3yPf0OpenMeeUsj9PZ3qrwtYmlGx3IrIHCVh1L8wO8B2cdzDIgnDv7bpLKlny1
tATm4m0NOwHMQqIOyFvnfcAccfX3S1NOH+HOsf+JnbxjBb3e+dzvns7WZJnfEPkX7UHtxJvlfMzy
c9zXaL2vhe02F1AWWP/+/7+KsePO5wtm1nmmiB2xgZKm+dRSV2Pa9gqfXSLLZryjM6vxcrEaeVGK
kecqrm7jzB0Lh6t2sqJfPlAGTxa6kD5TNHeIo9P7XFUR//G/cQ+CHVQ9tt/CQdV/bY3MNEVvYn8P
cxRWt8U0UhoHeRcuR0dL+bZPuv8Xy24yBwKcmv1Orv2aUFIWj+OBujJCec1KLvCN48zlT2/NcZWR
HD0sKQZG+4UdCMX5At5d8tmzZG1ujPCqCZyF+3vmSM8EXSX7gSS48s+KEuqN/kgLVHxOChoU/BEY
cvJ9y82nRJT7bxnNwyvl8wn6JDOX3ZHGaRddQVWHeT+QRE9QyDhqO7edCf2AGZOFJjzfVPXd3EWu
SpuWfK3cK2fA+xFo8s4gBEBUpFXwg8yWkF+S1sd3Stkm8kemWL/2oXSclLvHg7luyVK8M5IjMY/M
EtI4Cjxc3I/TDMQ/j8qKDtIPrf33ugnbz7ZmWu176HdnPPhCmvrgWkX3GM/CVSBVHbdYMa9mew53
KwzzadI7cYLKYmSY2sm/DykS0wdSrZYqN6pJ7APHm7TTKg6okxmhaw5DLCeTLxWKtis+q+9EPDvh
cdOb4xPSNkp9EFYThvB8uvuwNtSAQAQrn3m7I/h7Luoo4cBeZUjQV6NeC89H6+UlqFQ3cBrcJcUY
7sckmaJHxpDhC8LLmx7iuW3Oi+2q/TyM/NXkX3Ttg+MPmziUo5SPlmijn9B0TAkQrjEJccQbPk6M
vl+QBUOQ4oxBYEMMuDtmo1RRnAYVAohL4YMwWSWB1v9arzI6bVCHwI7uUrU5UybSl9lAgch+9uvD
OIrNJi52rX8HdtnEEB42K1OK7oYZ1JZovQ8U1nJfU4azMIl2kDUHEfQl4i/o/JcRm1GQLbs3/y00
x9htQ8C/mxdO52y5vG6SrLLNymBdlPXjOqt+eqtb5H13FnV6b1cNqUljX5tzCKo8f7HOzt9Qtb33
sHSF6nNUM0VwsJhc78wAj5o5u2XuSK1SfooeIgnSCnx/vSPzaXqtgoBKMJ5kjiC9BBx/VOvKh8GE
VI6iv9Bduu26/x32a9DecJ8F33ux1g+ajJy3ZB5DssZ1gLwduUT7TjDVVmS+DeKKksmOn8D4/eW+
Crl4UjlVSZiua7j9NbUPJE8IT2nOnVu199pualRScPkAG9OMHCIeu/iGId2r8sqBAcl1WPZv+0bF
9bHq3cl+bKqNk4ddcvortGoe+6kgjRBWuWIRK7r26CyyIWfGBon91IIMfTKnaGdGAF/oh2E3+/Qn
GIx6XF1vi08M94VzWIplw95GBsRvI1tqlB1y/kGVUBU5fyIPmeCh3bzhdK3FwJnWexWj354kVcZR
tM+3jVeqBfaARLtsC2vvUVrB+h/X7q6zlgdQHdzFGT7LxrToj+YESEUktipvZLvOMJ5jnzw4cg39
TBcx1PLWuZ17LpNFvLN7E3mIdK185BAYo7xC0vstddR8eVsJGH8Fxz79fqzemmLwoqwEM+J3Jp7n
GvPVxscibqv6EBm7fO/sanDO4YLkCPVQV5QpETwcqKWaxxeojyQtdgqAEY7OHuATp+N1fIirX91a
d/OhjRP5VtQFhwKKgeAJLSxCLoff77mfgyTgqCibHlfg6M/3a2+VXwCslOfadT2QJ5pIjtmwbOcb
zzdKZ2qo9/VINp76B6qHeZPAftNlawPBfaCObQ8JogmT6bqLRPZLu3aDi1xNORWx6Vb/YJLW+7Vi
qHBvttjZb1jaXO40bpXt5PrGM88t4Nd/TayVlck1YqtgzSzDY71u0YcJwqh5ULVxSzbYTnwF2orW
gwr5SDhja8NWUs+DfYh0tAD8VF2znps1GXDQll55AYtuxFE4YXMbegiN4cQ7rtROa1B+Yzr3P0v5
iXUqu67k10lG974BZLZ4SvdJ5qaKPf4d7bq/9Ox14QkZ/352WQKu6/40PsW75VaHOQh4MmNEWF9L
2wOL7qUnUIp31Us9RWWZjesa/OnDCMVRT8Peu9ML57Vurc1CJReS37MnVMRmY8TocbTIVvmKtqX7
U9fO9kEyRhhm4cDHy5xmGRCsJqEfLYjMz4bUZD254cg1OYvVu+vQDP6qUfGNxx0aJ0LdcaWdIeVW
XIwjxjn03ExttfClzhBnlYzFQna31GftIptmt3n3C8/R2b5EyjqZ/kr50/WzPfdoo+BOqNn6QMHj
D6gRHD4otw4DKGP2iKc6WEp6Wetk/2+zG04bQpriu8JGYXnc9R5T15WU5VfRrjYCWitwCJTyul6n
VgPzzvBIcpQsa+z9YKT9rx4hI9KsxenoF/IHsmXmmWbvMwDpzCnvzOSLmqZ8Lnis0ZLXFkDFPIkY
SYsfCkNsl+eeq9WxxXl0AvUYQmk02YLYJ0pJTVFNSqbMNJ2V4LJPy0BDutg+wOtT1BbWC3IpRBnl
vDTv2wZHJ9KNrfWGdIRWoK/aa/TOi828WzEqQhxZ0j8RX+3rfJmiZOQvLJHToX8YTDqgH17Sairk
EfB/gjBMdOWzS2zl9jshZupP4xfRP/RA0a03BQDJzs5cj06nDpM8TtZqOZSect2Ty0j7vWpi124Q
wa2XlWCc5YFSrfbPPlqV/YAYI9gotlfd+lg5Mn6G7xxEJrfJfWr2sZU32+D0vwV6byRXvk39W2/t
6wM9hOGetqtX3yEyWUaK3HvrA4awQnKMLj1zZchN4e599zxIK/reh3pJ/iA29JZjg+Dch8/cm3v0
8YCPcvWTv8MWAyt5KMsOE/5Rij/cdqizeFt869zqrTHoV7URN8FSKHXqZ6fv8wl1oX8HGVI8rTH8
/1FNQgLDe2VhH9XcQO5b49geabKpgYPYWl9t9K/dkcUiPE66stXx2kSCIcTIeEOxtkIstpBupO/G
SEFetnFVX+U8bI9rGJfyuBbrCEEQTmOBd9CGTW8D3wcJ2CxvwlzrBrfljvQvtedkIOm/4/T5IEa9
nb7JdOee0/3YWLlB1tbee7EW40vQ17tKbcmwQDXT1jrp2qo1D0eW3JTim9pJwwVGm9RvdBdHWTgR
TIwMuocyvpZ0Ioqzj3SluNge1kXflmLjqO+qDWnYNPTl3xpLdMjQDTxzy3PhHcQuOAshYKWL7njk
Cif5vdMkbgfj9+7GWIyKYZ/8LMS0DugT0zPBrTG247uzuMA6LKqwi/vQSxRy1rj0J9rphvZc0Fz9
UlKk295Nfr0KZupmv0XjIj+0FYy3uis9B8Cq5lizR0yQUFJ6V07ue3vsHGirifz7eN1tcVqcdRdn
UuFtnYuFSRikCSA4dShB4sLGLnceA2TcuIm9FmHW4LTfLEU+XqLJ2eeDU6N9QYVfEZKH0rK6DToL
TqiKqoYnIfbUfS+IajsgRBMHuw6HgXU3lvwonZq+fByLx1Fu/XBJXAmrzBMBH77zbczPsywRYk6d
L+8TyW2RlpauwhTh6FQ8xptDDElfaD95qhJKbg7tSinBfbSxC2VUdyTeZenKXjBuhN2WVypkG20R
L91BNw/DiQ12fQ5WH31a6eOuJrYodqcLx9a8sKoNw784AthCb78sHOQmiUUWoGYqjgFFRuhOOntw
LivoxJHRg5Nko/Trbaq79m8UwZMdKEfj5Y3Gef1lAbN7nIYsfCkqzFIfB6RmlM/JZkar5Wzdu1tX
e3XsW892iFLkcj1YlQwgpsdt56YRJS3vYSPjD4NygoE8CSvQj0Yh7d/RDbBPDAhza+S5QGbFCv9f
xXab663og2wP9PZI0oNUB6zo9ZQZs2oIgm0R3b2APMLrmLjNkLeGdtfU8Lkr3utWqxzyFS0GqQ3W
aeNU244zNTnVsaLmgn9D7cWDrzYJOm3JqkhHe98+m0BMz/swLayN9JUSnoj0PoCy9DeQyr6tVea1
a28uO08zYG6vi18B/+ST50XLaz+TKnMQfBAwhtGG0JjknkneeCAl9yBZK7Gh/jVlweXqeJx2qgKP
cSUj4vt1rfYMqdc13VbZdpNfHfzQppya3xGmAe8QymVv6Qx3G9bxVdGWEw90x6a1PyCeTXwOBUSG
Y8GKvSGKGtHgrOTM9M2rtdXRdFmLwL4T7hoDrTk4F2d0j2AHweCFt3aE5wpvw968UMA+w7BFgqS3
lp5y9v0y/G4LewiPAND8t6LlUs0AJ5bXhbmjSL0lqR8BFIL4UKvAax+jQK6vu/Bs9dl4VeleFlom
k2+xherSEeBrQdYXlf1Xw5RND2IiDStH/e7LbHHabjkVrmpPLmL95p8Tj3v4Y0tbDXRNtGSgNu7s
UP8dj/aTN8UAddLMwauZvL7/CFmTJ+DYero+6ub6yEhNVnBlTfGJn9LTZ5wQ603n9WV4Dr3ORWQb
mf7ggIipA7bcvoN7IoLxUuJwUvw+E2x7AWj3qywFZ4uFsv5HlL79l1hBxEcE7ISPBfYloHZ9DUhu
gJqS07oDa2cr4TMLNG23IiO3G/8T9MyZDjKSg4KG3YK/ySKxkyCbRD3tIIj+WqS0fxfTlIT3U7eZ
9XPnovvFNWKS3A8V8iHUHKWE1OnDb5wxwLTTHkz1w8bGWh4ah0zAjOZuK+ZrafezL6GLUERVbZiL
cQT3ELO0X6cKjvPED4MSkoVFfnZIguccNNedDy5dTM2BRaD7N+NObH6ssBB/W4GC49TMkbfkA72/
L0EN29ZQYo8tD9gkWKCaK/1h81jT+0sIL1tPYsxjg8xX3/B2j/KjVhEirnTfhu03MMm4nHwIcsWC
6i+0DoaRXt67tXQbwpaDYGUqDdHW+ybp/yt637nzph2IiEoGDGp9HAPslTtosqNtR98iQewIijfd
+rJEAqMHd+d+I/xNrKm2eiSSMIa8qxNJjk3qrR1nz7Qu4VMVdgopu1XG97M3LPH1gVlgeuzQNG1W
elNS/eobXTYpIyRFzbA3DsFCNd8GIVDlbY2kcLosWzSiZafehna9WDCHUpU1MSbLXhMp6ONQSePV
mTQTi8dswQ/hPinYpeW01bZ64+WatnPTLI19Krn4zjBlCKmWcXHvSTJ19PcGfVAc+JARivrEUqN1
Wld5l7REmuROxD50UTgLfRQ/YilTNSgXtVjjGPPf4tM3+OhScFWcNlg6/06qPj52Db7wo0sa6t8d
e/o9UBNibAUCdAiaK9PDx2tDGkf7/4/iZqvAmof1Z7Fj895OSFlTZ1rrV5+gqz23u3l6tLSvh5MI
O+A/Ye09gbtBCUbnGV50yrjRC+RUyg8qawnqE98imkcwSGcsfgBZWswl7ri1x3HGMZK1NQ8ZE05b
/qo6GxKNmXVPsl4Y8JYmAnfOygHBys2uwYlWcnlQNpDQDc0gweXZC5u+OzdwWd7TREznIyYL4aX7
Eurbjh2dK9leKm7t2a6W1GCqZlrze7yTNWhi+KA2TB4Y7TgQ4tG1XxBGqC53uJ2j+01OYrxoyiqx
lvk8kgf2K/XITNq0aVODG7NYY0QE+yXKGA1X4q05+lubyp4FyDhvl3J7ixtG5hunrViUvN0qbiX3
5cX2wvVTzgWcnBcitDmyYiNAW2JOimNhufbnPjGipX0zrq8BhrwnnO/gJ2Irui9r2Yo3GwgZHE4v
7ZCN41T+Bdtjm2oXa0VExkzwx/ZAV4HumOShXDv9NBq98dC3mGNOsS3sMG+5m56BXQLg7RW37imO
i+Bde42w3pPGKxiH+yj+HAZpfg3MjagsTM3UtQWKmA5bkKFsbTbSwsnp54eOB7UjIwr3I3vZHtZ3
JbEPcEb8TIASdJPegJIE9tFfY3t974I+Ki92t0BW7HNfYRmplMcAy2QHKXLNbgvHqH4FjCzqs7Db
6gt7jK3A4cQEfxhgWTpyRgjxKHo7eKgpOEA/SkrhW98K6xdfjdAZMrn+newbop8Hr4z+bTQi/wyT
zXi/etIL8sXEU/d3FUsTXE9Qdx8gjaX9PrlU8N2gbTbiFf49KDl5lhjspiGi6u/EmwlTV4Qj429T
OQxqre1m5JBtCLK0RfH7FrftbRFtnnpBeuvdrBNBjSTGoSw4CyGt8ezOAPFMr/HqH0ERahTjO4oh
qNQmgZGe/O/F9jruGRKz6nNb7csT0UcYPBtc6G9zbdt/vLnUN3PptICaHdw5EkGjnvahlc/I1coB
WINEmWe/8sf3mqakj7XvJi9bmTsendm2irOcLesejWexvLsC313eWt12pr4eENvqt+aFKdEb+frK
zU3xc9u38ThEyHITnqDUBX0iISBQ9jnq12g4eXWpx5Ovx00dymZFHhrLJWieEmpJ6y9vSKbkEWBA
bffTxHCZSxWeEspaw2V1f/umcV+hdeyZmXvWwakqbLc+zxgbhivZ5f4sdV2AocpmeQYea6szosb6
sdVmq54AH+IqrU24/+sIHS6RdopeWSn5fPV69GsnGsDpRG2yuYi4oYXAHZZJv/ajk1YATWdCeyJ5
6LTnn/qFvvNjVcbl+OWSGlll40JZT8ZYbBbwLaCAfNUxpm4UDqyIud6Hqr10ch3/cXSXb8ZbrO3g
dA1UlfRmfDINbcw/FlP4LbJ5vd8OEVsvveR7VB1Wx3iH3ZVBm4993MRHQ+wjbgoFYt+1fK7UpXAD
B4HuN2je3sHo6hSOd8GYXn+iIYlbTJYxXCEDUDG+WdoS33g2oH+oNVLkAOhVehhFSApM62EYbrty
dJxjtFBneNpnbNofBHLvC1QYGDbc/VCHDPGBz6DcaeRBvZ/wqKMH/VOCnitWdtGiL8evDDxOn0xa
4TFAkjs6Lj/KpOL6aBWbDFBeb0kJVmbj02IcXX9BLHa/PS4BhweMhRoRclMeg5FA3KtCIHqDhqge
FKacKhXd6A+nOJCIb7fQeFDfsfTvHCbzH1dE2jmaGH4hHUmG+TOz3lcXyLn2n1sHqBLLbdu+OUSk
QmPPGHrEJjf8Vzt1FONz4dBJ8bi5U6oNhti8Yy/EyROIAmLZT6Lf2GR7ckDqPnZgkvrhO4qwS0/g
rVHWMPDdFuUSU4o2+dMfRgE0ZMPuBwmhFmIQFw+lxItoJXBdTM9NAE7ZDj/basdf/orlgSgkSF23
VLz3ieVzM8p5lvFp0jaS1jIU6htauxnPiOfCB6zntX40C9KTM8s8BCO58mbFRbnYf/GdAY7hUyhv
ehsvCUJIp+syVXnkHGNgxZQZLWF864C+dcfOkAB2IXAAjZ/vxO4/aZzoc53k+gBPC0QuYrG9L7zH
PW952N9ihkHsJlZcUk3vwVnYuq0f99nz7aOeS5+jpJxQ2leIu2+sgBsnpypsetzmTX7HteP/aDm2
t0bjB4Au8wcYPUyPP/169Sywl8KWxv5sHetosV9Mu4Eyup4wfb6tRHyjVywR3/ADstsimTBPvNXT
HxSPJPzPAibq3DoyPDMAkJsgBgs3kjULdIjERDZ5NXpu8JWwRq15UwbCzXyRVPrsLcbdLnvXihsR
2HWVlZaI/DPcNxGAJXGDpEUMtpl/BZZ2nQtycnh3gg16xEsI5makIDz46R4JdceWVyc3DivSfL8h
QX6uEEAVmLv6fj0VMbPtIbaJ5UubZtP33n6FYJxmT6J8n32fv4TipfZ3TVhJcQIY5zGPW8eaXggh
8ofML5rktrKsK+BWhM1jQJniPxsRic3/vY5u7Souf7MJJIa006ILL+Syie5WdqDZL049WvVFmKk2
eYGiH4GrEA4QETaXqGlk+zS1e+OkwDTD7z5JoJ18IWARd4f6wcNSOhvme9zmD5hAsSuyVvqYtcNd
3eGxhHuPGDzcVLr9iiR1jcilnNveV7nrqDbg0qSqNJPzut25xVz/dePFH76iSjn/KXgh0eR2Pxbi
gPeoeoiBt7rTPugEVV80tkm2cFA/Isbw3D+8T31x21eD+/A/zs5jOW5lW9OvcuOMD6ITmTCJju4e
VKEMi54iRUkThCRK8Eh49/T91e3JEcUgY7eG0o6NgsnMtf71G/bJhM3ZuFN/ZdgQEDQW3J99VQCt
qVPuxWl24TITvJ2Sfvzuw0Z6EfSSDz3+is5uXrPui+7SeNwlTl9NDxWE7zBBdotqvyFysdKDH5xG
ucRHYcqJqWfcJrtUYhMc+jCq472KHF1egLlWDSHbAbsvv7+dKbem/GkgYLS/LfI0u/T5dhbmVg1Y
QzSSbHEYAIFxiCryYmvDqEeTpzVS7+lMfISJHjxVGh3vxpv85ls8Js55Bp2l/cZ4ROBtA6bI6cZx
8/i7qRjJwJ4A+yQyg3FFyKEyfzKZx/pKM+SYG4t9rb2Ismj84lKv3sV2YageHDm9uHY7Pc4Z+RoU
mYPaB0i0vmVt2pUh5DHrKKou/67bnoY8V1W/YZol5/BMXVZhwhB73EdOmpiQ6GbxBcaT+W65WXfJ
F9FwIiaZ/1DWqYguJdkGl7iYzOoi1mPDcIWhbXnCFWh4wAi5XkOEewhSaqxEoku6Jyg3fsnAf4Mt
ZdBtWukNij7IuF8ZygXJ0eaz5wjM/fIzMFI3XsXQ84q9R8roiNGjqH5TuLtqa6JACk4pWY0hagft
HOseI/CQehw6OpT9WG6z7MxWM2lml1f4zY3TPg96xQS3Ksx9yRQSaMjONLT+OXLX6yqjhKaeGTx1
UTUyMFQtMo/2iwtQsZt8W+4TkGv6YmYQkOOistnmyH2J7Mz7BZXnIq2LaaJA2U0946mNAB+BUUAm
BUYT42TotjBGai/78UwIl5LTBhPpzodORYLRBfzM7JZEWWZZKptbnGemkZi0snTWPZbcK2dtQTjU
BpO59ts0dcVj1FVLeSqWarnt8mi4oQ5mWKkcuUCb7JzmKoI3isTaijqKcGUNtxKlv0RX5Y6XXWWC
9TPq//XGF32d0PpLmNMUsy2A26oRkrMkHmYf36O95a2YAPNUtI+7C7vQKdOc9ge3L4tpbzFqpNLF
yarbNUWTMv/w5vKFNtmpjlGNlwl2W031pS0i/3K12ek31LTl50Zl5fWI1bIJ4yLq9zRgGg0b+M4F
NS7kpdwY7PPJKNN7lwrco7c1HhNr32/Wl9o4ECbq1W3CPo2iG2xM+vgKlNBNsm1bioA7asbPVh67
pxp9Nw+U6dlhLhZn3HXwB4eNASkFk099Wb7IiRiByyFD6zZurNSZzXOBscrPslEQx6zeniVydru4
nUbHnTeVUcbfU81R92T4B+QbjAgbJmX5AiWR2bwd78oxEpfG9s4qITR+GVx6S8FAqK1Sb3IHZsk2
E9IBoO2xFdy09by4oX9GYMBknAjpHBL1ddNAQupvrAWayG2d+96Puq8V9Hxqg3a3OnMgnjncan2a
1xzbEjyIkSgks2lRhs2eBRXCzdaTlzOKqTbWNPbWvm4oBsNeNGzeFXTOrUDWH28DmIsohzkWt3Oq
xxug8gBpakNJt29zJKpnw/JZXTJ2IlUcXKCBbZhm7UvkDX38BGk06fB96WGc9KbBU0gz2ELXnw8t
olu0g8kdMZn1AwyiESksbaDeYtMR/HSmQecXvknGl3JekutBjx5WPnXp3pK/5srvOY5HEKMTSCqb
msHGEJ7rdfqBJEdz2I6LN2EWMJ0FZEvs3XuCAADOc6sGA5VD192XOcJ5LlahGNPenHY7nTbOQ3RW
wVJsC6fc0b4S/tF3sDIQLyVG3MOrgBU3itjcnCVHF3MJywNUpQTcKFtyuoDD06aj66789EDFhKRB
ecsnr8YH9dsSI/4ax0CXd+SqJhWx90lb/ZosAH+cr4bkqW8CcVMhNEWhybC6O0LS9a8htfeMxxqJ
wCEAWwMLigKWfwl/8B4KANVNIeeiOaaTlX1vfSQkG7W4yyOAuHPfDu38I2UU+nW2LLv6rIJmvBiJ
90WRRS8MTFNXJfWAX/y243j5JZjmRJt+HbpPOb/vjI8wBw7zBJ0iXVkqvnTGj6TakMeiWakZNz8y
PKvLgJFpb1zo+1RMDHIxP95mmGcwmwDT2NkxSUEJ9N1+j4ZInOLVs1NzYPdokxObinC3CXRmbydh
FHJ+CrX+gF00riE5zFqf8hwwcus47XzZlJxku1zmcYNDlTTqk1c0SXvSVTR8J4YGNmiJtcrns7Y1
xVQhnW/YG6m8/JRjet8mJQB029G347sB42IH7yopvyVWze47iKwNLrJusu+TBcfFo80yijfxko83
1hAswzbAhIF2w+3oAbqmHcYtHT4iUqYDEyJOUlErWP+m+oX/FvFDZZC7/U5VBFPh6R2jEONOIoAw
6cVXPfSvrz6jDcYDaYL5uNP7SRDGuKak2yzP5jtDbMCzVS5r99grPhg+WjYA+KF1OTzRymfDs+9B
UkcMu/ZPFoY9z4A+ZxV/k5i7KM65GwamwxUeHY3YotWHqxNUvfspSErcCKY0WzkfaPNhRiJB0Nsg
E/o2sPsWKfgM73dkgpCa7srxlYazYcf9nYp8r93buFU8E0XpfedxK/foRKugde9QsO5Fm8/eEbJt
drKjJDJb1bk28BkwAe5QPbzf7ZonjJJjGmB9HRQzjfFoNP/bxfMWfdmYZboycdx0pymNfGZpGsOY
LXCSBiQBg0AMy98AFjGtN3sUAeiFRoKm0i1ikAE9Vy7WKaSWxcQjWSSLbxnjyAnzLoGqO7QxZABA
VYrXumxXWAMmHu3djDLoAO+i8XYWoj7KA/A+ESK1lOVmrRxk5cpIcd90EZpsdkyzQwWbWNthgK2w
Tbt1lSiKdNYep8lju8kKE2c/S7qsHvcdW7qbcZnqr8myBuYIy8/xNqJv4sfUG+OnETk8U0yCH13C
BKr2O6AVz0snefe1K4RgToS8xN+gKGqvGNAzH+jbBTcuqeZEH1AZNj/zAatqbD30Em2GtEIBEqEZ
XfaDGaf71eFhMv6NafcS0Mtnz1MkfyMjs2PWcqU/Rx7v4lREo5wK9joBU9LCe66ApmS5J41YuD6l
hY8jQUVx3x1o4rNPS8eWv42htPU42oMs73yU/dO+qPBg2egUW7hQJUH0aShFZt/apvQuIAcMKUGC
Mt7jvpwXx4Xs1PQSDh6HXAexVZwCXG0JkalVj1wjwD0QjpJ3YDjZtlc2Vmv2VrejeewmJ3i00VQ7
+5bVc9bAG+sw1GkTH/hGzzv/YLXs3EOd7xnyDpCJZuk/d14J67CbLfhMo8PCDAbpHKZmgL5RpLLU
h9F0gxdOKEz35+ktshfUqGfA0gEZRe8o6v3cT/rBag0ckNSp+iIMoO5/XTDy8sMC6vADxHSGTxEC
ZJjphDS2m6GWbok/SgKleW5bJD4WgxOoW9Dmv+vKY0NelQPvLYaK+YLkaMam7UwwTBq7yTY97mwv
I4ft02xW/AcgJcnmduKCN/aKpmKHoYYVc/GiOy7IqKxLYFvlbWeU6RN03dy9iBCtDmFRJYCo7CFT
sEHR9t+7caPTuzKTgKENE6uNzfwxupyWoRL7oZD4JOCZo5xfne/oG9307cSIHkcdeHRZV9sbFM2+
2KZRMNzzBseCAUdlfgRB6n6pIfn4J19FmThimLwElNJSVldqHlaPdefKb0i+/M8c/bm9G2CB0gGn
dvDDbi37E4YBdMSdmcA+Sti+LWLGl6DpVrktsZgZTmuE8/kBYDv4VXt1nVzYSsTBDR7hzK4mNdTr
rlHIFa4wolApnYGkNi7N2D6vbeQkm9bSBlGzldiQWrRLHZ/DyxgvbK/sWUhBUc57ZRAWhHUM4r/z
XJw+sN9bFeVVHFn+J9wbEGR4MYzc/QrcCNDnzs6FDSxcM5xxMGNzsVY8DTqmV8aDDO+Dee6ADqRw
NJsJJMb7rJkzhxn1APadQB2+VBqxO5awEtO4jCkSPn7Smr/juhI9KY8EkCMKM/mDARLenNRtE06c
g5S7BTzO3nq66wyzLxdBcT7meNAlaGc41cVI/JQ7np2oIRNTCfpwwKsNNsDVbwfJlzn5LkXbNisp
AnbYQPtnU78E7SaLKwAIwJNkeKIK4y0ZchrX0Fl8O/sqGq+bIbLVmKTEyVreqYAkyMNMecxnDlZQ
PmDTacAvVwd8IWdv+GIV8NCPUGY77CVLH5CRKJIKbnYlvQj9sS946ZPNo74tWsYVF5Qohbygw5rz
E0QekkhjADncR90i0Wh9NWYKCLUZCa5lw5nOjrGul34xVOhHyrXQN8hp++oGUNr76jeM6R4tnGH0
bgHL44IWVC/MLtYauZQqsvXgoVoFPxvSuPkRQIU8lQi6liuob2I9qAkt8WHUbTveMmONbgfj5T9E
1XfpA8RwuIx8gwuwJepj2otGkWkihtH1vynGANkJFV2ahV0ZU1vkvECD6FNCD2s601unREbic76Q
2nnMhzl7FKbH9mA0ZkJakMdoh7ROi0sezHgXdMakOw4iU/7IOqqfXWela3MY3HS5hmOOAflit96X
JIdySNz4wLKN2y6BFuvH8211ZlyCSukHgWUVEmCpsn3DBGBiDMNQ4aGKPQgZaAvy4SoP1OzvhVVW
h1XQGqHbFQ02FbyNS9uux2aLR1rg7cbMGfV+xE4VDr+LXT9SjGyoLial26+YgdaMLRQH0rGa8WLf
TR0dzzHDKGK3ZEFvbgO3r7646Zo/a2wEaY7saHlc1iwzV3KGYrejwNFyF0s4zWE8r3EU9nqBmZlg
0sTaiOFvgTbbTI/oEJn5z1pCLSyreJtgKbRezpgKDQcTxLmz5fnlI3rfeOZjNW31UFjZZD1BOSZs
N8hIbrvyicKMdjCSqaARIdE92dNUFUeau7y97qymuxOzqsfd2E9jCnMhS9ydjRvmlxy2Vrr3u6Af
DgxckhNednRicy1hfjA4KTkNVysbd0PQ1FdKmdrBW8Zfi0MXzZJV7MLspSGxyuF7H8wwsmoXX0Bk
6YE+rFAckw2NhqTRXO1SYQiZ9+Z55mCCAmJbfblBNFQxUQOnn1FeOVmJFYY/1Btormq+ozKU9Raf
SMBdnRv3JDNI3xdja8gHrHkXQAfQYesr2KHTtFthNl3neozd26nPg/x6mtOZAXXezQcopenLZFm+
IMMr46XZcpUXIGoYQEmvOi/wznJ/V8nYzDfMg/123xVlF5xmC3UgA4UJYTjjtj7e2XNqMMfqHPHZ
Mu4AOrJ6PTWAvwAA4aWTISX1Uo2CwS3PujWLnCLdVwIPwZUJJWicjO3brg7iCe8yz3d3NV7fbAk9
9dfersGRcDHCrG9V1vQCg8P9nZsWTbYuM6TIypjlGi1c8kIpUpdnKXwfBtMMJ/C8l4c0QTOT2mSO
H0ybgflC6AAlFK1QGYO3qv2Fh1n6I1srhkoRld/BBxxIrlCQdUFoYKQNxHL0xfApnQxtXp+o6D5v
bPOCYgcnmwa1/LzL7Y7E16RcQTtsbZPG4IOABvg7kPq302waHERIHj4nZWP0KYrN8Hmt1vUTxhp4
MlCX/0JAZdh8fGKNMWbogqPqYHRh4LMujyJv3DPBYYEl6PF13XcqyY6p5cV3NFAMpTyC/cZT4XZ0
TGcnMrPFMgxrBae1rWyj+9H2L0jRbl+GZkI2KVuk9tjTNuiZNLDEchQoFOrPdYEn7f4cFPbdzed+
OFWs3QMK5qi/nPsq/w3K2AkIZ+SfuVA3eixJ0aX8DkYUVKB7sH9ZvzEl+KhL1ewwqjPBplVReQiy
ICYzqgQhOc1ZVtgMAlcJluuiXoBJU+c3+JfFxQ3GNWzFZsyxYvAUMHDYFDSP53Z2jE5aMGzcCbn6
ZifaAAtbt0Jbt3GwmIWzieK9vzGstG9OG/QvjW+iK8yABEznqYcj0tUN6Sump8ehyvfydbfqxL7H
Cho6VBsU9T2MCcbeHa/52GEPxlCfbvGbgBOfh1B78XbGTRYH9jWq7Xxn5cr7zctq7W2FDXdy4aSz
BMapsUbcRm6Ru5ccdUN8wKPISQ4oK3kF/JfjUWdVwcnkKr+7iqBJn+OclohPsKv0c0KN0h5jgZO1
XVXWL1dE+XpcqyGV+zkbVnNW2JT3sGDBZ3lG5a+qdcAo3bxff5cl1nvXWLq0ap+Mov+Jl33yi85m
vkmhO947k0EKWBV2/TnXtnpi0wtu0qHsvwRoJ4ddbAUa2XzpPPZyks8xheRnd12niZT0GDfbQq8Z
YeZYYV/kMJ1gyaXC4TgXwIlhTrOB0l1rlAB9PeDSHDmRe1tAvbfYQrPhJ50zE81iSu3vKbzNb+Og
/K+iHgmNsDMMkGi7Y/dTIQfIUoboXo6p3Jsu8czy1LYAojDiK2OyMrowJtbTrgQPc7YZguZ2D/xl
fVqjdP0mRUvMJ7nU7legcz5zIopolzCjbe8WvA2wNcDEhXE4FKVbJwYc31DESEqlyk5vrAaO5ibo
YzPtAssrgNSYD4Vdm+qBITtTCSiscvrlLFlxR6ZvBPOZIwz3qsjpINNFBC1vXX+asyv8OcVTP1IX
WGMRFVukGGCaQjN7m1y/srZRoALvRq+BjRNn54qvHtqHexg9SbLNoagSR1oRUo8/VjQcmZIg7a8a
Sz8TpOrboUUNuAflxJ9oKEYMSIh8mpN9xYkHlwB+3hbFVJvt0IkBcLol9mwPUPAF+jkcRlCk1QPT
7Pk8nqgY/CK/KNAcTau0+0MC1eDsEtAVNF4pc+FN5zIvxJuiLyGwd870RPSE03/r1YLJI5QdSx4K
eyZtKQKZVDDGa6/8PHjYacFz5tr3rded7XRLftHStP1LnGKqwzBvsusTtZS5yqbexnRjnupfi2eJ
KwlaA7zP0Pxa5bIe9noJYFvnLFh1BX64ZqGr6oBdV3Fi39gLNIrdWqZWua+LQT/TG5DUJlosGDcM
mzhL02XF1q/J2h4DGSrAaV/qlbI7Utq053lznIbuhMohdDJ5Hv1abvS0eEvxu6+o0n+7NvXeHndS
e7gsG0xvNhj/YZM/NkwWN062Gm9XVdwScwdAlE2SOu7TlNSGGYSW4P0ZgDue86A8L4u3ljOOjXlH
9C4C2JGYyb5xiZ+X3q8S3t9lu3Ti95lsFG/skZ6A3QccYjPgOHjWIUHjxyZ2CT7ZZTzmd5Olh+Qy
7WoPcR/CfpZjixC2MSZDKtXG/aE04hxp6QQF/ae1rj9SwB0M8Uxr703s9Q7gjnbgDPaYK19HDd46
G0Lbu+I4+S7YFho10W6i3nI/pVgIv/QePsnYugTTbR60Ubx1VccOG6Ws372bQF/YF627uJtF1eYG
B15m+haeLXjKzuLZ61T3o8eVHJaNpAw9aG8UvzIyjYobTltzg8CJxO4uEvaws9pIQJ4uEC1yA3EG
Eopz90lPffaIJQozKmz02qfaaQjqRCI0/sS1qzGbkbTGX61jRBRiRcGEAxc0fdcXXkJ1wG6Lv13j
ZL8DliCOwHLMmEQ5k3c1UQCjW0oG/2eJre2IBxV+OpuCVtDf4MzEJlAVYppQ4bdo7AJGsae1odyg
9ZpFvsGvx3vxOmjfXda20VYWEaeHUa1/DSMd0QvspOAZnnlylBipE0ZeTsiTMxeTbkLobGgimJj3
kHhm7Z9HbwkMDFs1eXUrylr+NPAE6osAE8kS3/JOvBDuYantElcKGWnl9dlBwGC/cfRc9odARuu4
LVrmnbuFOB1xgIm33Hh6HpCyzLE9h2Xu1t+LOE6/RpAbnxwvmDF/m1sW0wsBh6I84Ac1dBuvFLGA
gDMM9ymREdExa/M8vYD/QE0N8a6/0I6xMZaCUv48V6l+1jjtU7+M4wwVphxxnrbX8XtaKqr1te9g
9BUOLSckSfdx1Y4PrIlVF9JElxkVw5k+T24Bx90nKyjQB1u5U5yjPUG7B1wNPPgTZevBMQZ3OpcB
Bob6J7df2RTrGvUdE9Bu7PbeWLlfh7j2kJzLVT16KyRDAhRiscuYXcPewG9DMo926E5ZQ4mLByni
ixCKso8Qs0YzCLQRNBYzVwGbzRmxwd3EJVtrmACE7SY8mwZ2G6b329GHCH4DN6THw4zpEG7XAmGE
TLdcK2h2Ypjy4jHGfSTC+npmIAmfMhh3ePCiRYi8fIYPE+mlPHIgp3EIHOIUR6Vg2O1qOaofLoP2
6gpnf4rrsrXOBle9wXw9c0iG4Duz1Be7jb3HSPXsXXQmt27S1T9Vaa8F1CVkb6Hy4XiEsHkoVVE2
mquZ1JTP5VKmPwbTWhW6f+08ld0y4p6BJhuIIq7tL3jSFw8FvPZqZ0vJJKwRHgE6ATD874o9dYH9
ZhKNseJYg7q7JXTWztfzUzkO85dmhfhu6SyHjtyt42WbzqDMyhEpvrhwvZ8KOHnyciaPAI0YtdXZ
YgDJ1YFApvbOHiUfxgS97nGplSG00PB04A8hZcawcYJbhc84cgwPVqe1h2yEx1RPFOInrOhi+c31
OlDzieCvm4Td+6djx3LZexlG1dcWShPQ4iXQGdsqbu8ggaXSd06RIEUYEHM0u5U822GTJYtawhg6
5gUnyVBgTmpgUXeW4z4MpTtwghUcSjV60mGTysbKqSO99uSNaRCEWZX4FCe4xaidP/fjt9Vf1Gc7
WSoZdkxo/a0YG83nHJNkh2tuuoAfVwhsFBSk8nJxhRKAK8R5f00mpNxX1CnLCS2z7PetAtWP2QqQ
2zPKxxscaa+5gwdKa8osN3kaJ59tLBhilYUMhDTQfATWEdJK5V8svD+aLfaVi78nNiz/UiWdN2NE
Y82nfzc0JHRBzJn8wuV0EQbTjrFtMDT/d5ME09RUBSE0WpXiqiVO5IeykwwIuBRMT8YInQI23Y36
GfcIUJGkQWXDs2CKH2qXmQ6BLhkwX1Xi1wD8InpILwMegd8Axwd917RJNVwz1pbU7qaNo0d7mMUa
ynR1LtAdpSWqmyapNv8OJqWWipouhGeTXTJZCPAQ5/PO9/+2a5CKGmAwTPzIe2Fk1z9VKkvPhROU
LIFK+fnf64qwUYwKJbDXyYhyVkBctGC6goHUpbf/N0LKPhB+VOyMJxO1FRyaJ5GTv3PM4DMvHyRC
/ZWOp7UI2JR9BjiOzRjnX3+kYoF8UDiN3RqSsZB9gRYLmwi/XkyKGECXkLtg3C3zB/ni9jnC8I9Y
IfL9hHI9IbBXRlv8KotrltiHjvm4UJrEwoTzONuXMOoi+tWCCj1akqs+7mjVcVjxjn2ZTdc59OzD
ArPm5V//9T/+z//6Of/P+Je5+38X/a9qKO9MCur2v//1V54SP4VAcII2HUnEj/cqZHOk/NJovZZw
BKV8FP6c/KhE41zXVVN9kJ73V2wUl5LYq9igKcSjBq+CHR3iIUo26pWhU+c+pjqNICIjNUNL5B9X
MX8NTBscE/i2u/fv8a/Yr/OFUTB4fCue46lXsV8xTs/kKBQr04w2RaTa5KzelXLcBg3D51AOef9B
/uEb3xUguy8ciS0xqZKvYqp05ngjvCosaYKyO46F1+7UYAU7xkfrDwa0zSGX/v37t/nW8yU4CgYo
35ZEZPLntwyhwp6Hht2zxdvxyWrkTYmvykMe+NbRJsYVXoorQg3/5J+mnPF8HdLHPNhMNvj0q5uN
S7iFQZILGKI2qSWzjC9JxVj3eZ/Hp/fv0f4rket8LajcmmEk35B8tWBR2bfF5IK5K01DvymnDNAr
12WIN7K56cp52qAb9sNMTrim2vHyQA+tHqkAoWz2RX4tGz8+vv+j3vq+XNSYikxrWyvn1XKGCZGB
r7KJpCug6CbhVAQxr5CFbBbanosqwILmg43rrZdNLDslsdJeAC/wz5edGUgG2TytVN71dBWstvwM
nxQb806VLxX0ssuAQLPQzglo//+428Al9xY+OBv8q2VsG/SRUUMXB827v5k72+C8Z1vPGqDj1CYE
Rb1/vbd2KNYvy8nVNijdqx2qxN538sk6CP24RPY8QzoI8Eo4wHUz4fuXOr+oV/syGxRPE50hm5R/
fuj/kZF4Tig1Zw4fBfvc36cB1Spzzenp/au88eokcylePxMB6fqvlgtupPmiu2yh1i3nZgutyr9o
KrT/jluTQWEz+wq7tIf/6PnS+uC7eWNjkpioQgVWULtJ2PzzFieL4Sbec0tIogbOYShBcGyb5A0m
egxfVlCY2Z7NP9+AQWMDTylGoJx3r16hawc2ZqjVua7rYJ06DgMAmOt7MbpPOk/l4f0HbL/1Hkmf
JehROo7LUfvnTSrqauJNmiV00ZNuaUVzEtDmZb9Orndfq8F8s+lDQ8R0iN8F5K1d2+IECMsvf0yH
GhTNs6VD2JKUH2yVf4daa1QiNhutK8HSyKz986fhaeavmDAtoYcT110eWOuFjzPXJxymqh8xbJWd
WCjy8qlNvtSOUj8zBpBig3Tf7CHmpbsVNPOqZxs6ihwO5AdP7vwmXq8AT9JKSsXXqb1XW9ligTf5
apxDhJ9dE6oad9QQV0r5FeGO5e99CybnyRNx/HMqob1tTVyJKzrFXHz0U97YVVmBYG2c3Oys/nlf
+I/FWGZjMCfGzKE7QqaD9YMHyEC/eamwXF0JUKnUaYEGQgwvs4XSBNXPYVnqdGccPOMb36qu0UM6
h9Svy6ucTvOZqbblfvBpn2uH1w+MoHvXwc/XBe94VVukY+Nn1SLmEAMbzLnV6qSXkvSWS47J4BtA
E0U/lvw9j7LCw1f0S/T5/Xf2xopW7CVSa0cJxY7853NysRWGyYZ3QJyyf5zwvS9OoKzjk1cgGsPO
GhhgB4tI//NzQMmAS7rszIo+78/rZn0jx3qI4BBZQw0rsoXI/itplWXgPuPkhRTFL+XFP75ZR7B1
ejbJRFq9zuR1I5tRfToJbHXStv52tiM4Zug1mwOSQiC7OMXT82SXsv/gbs9f26v3zIWpOOgUpM9y
+/Nu4WUQ5uBWNgWdO/dhbMBAYcRDZ9sgp1Hmo33ijYXo8O0rsuk44zmMXl0vK2QKWQIgDQ9ryCjR
lMN6GurLYFxwL1bxPhPDHdHT/oUTAR9MpRg+vf+s/75lQph9qi1cYn2apFdblaOydUpk0OFgsMpn
v2eOh5DZWPddBbjw/rX+DgvWgcBey0Uecp7wB69WO36gGkIB62SVE3k4K0D/jYu9wIxwv9EEGgxt
116X67JoOFPt4iBdgfu0VUVQ6q0FHynZ28DAH9Txf58kZ7Qfw0mCmDilxKufNaVqDaLOw9E9Y3OB
82gnmP+o9YM1/Pde9+dlzv/+H3tdP9VI1TW62oRlHsOb1MNlV4O2MmfovmOV4uzff95vXZBli6BS
Bgj5X8eJ95kHQafMCV71CnPEUsS/gGgZhOirEiT88XB8/3pvPUd1vpxLHjxf06sTGQqg7eRsRKEa
2/jarF31KN35o4P/7804sJXnwMghcpnX9eoxSpMFU1UO+Gu7xCLoPMMuBd/X+Q6+Xnu3ukF01+SW
ujZ1XIYA4s7d+3f5xorh2rYQlKkU53/FPSsvcaaM6ydlVxH2Af7q9113vaxLs3v/UufF9+d+xJBD
SX2WBFE/yVe7b2zaQa4OriqMmslvQClqPWel9E+xTSgCZikt04lKRr/oD1A+vH/xN6oYru4Kwc2S
OY3bw5/fa4NXuYplz42mAO5bphTRpT91+WUlyJ/Ci8Zqrf+meX1JoHNvI6cmoaUZfpZJrx67dC3I
WkjmrbFH/2rokv7h/d/31nfguGTI8ytxRNWvjkSTzAQqDuXIFALC4Vb6jvdg4YBJxkStFCR3Qu+c
GAkTmiAlPgE4uR+UoG9971QDHmcjRnL8lD8fEL4JCCUDfsHkQg3dJFEJ9J7p7ub9G31rGTu+I9g8
bWAc9Wp7yqH7jBLmS2hZYnxCxpfDfoMdiifGuhJoarvexftXfPPGwMw8EbigKf6rN5+lDCf9HK0R
vubqWcwyulHI0D74wN5aSK5Lc6nZNGz1eruoR6syBnCS8DfswHsr8sO0HCEsGKv94KR961K+4FR3
JR799O+v3hQFQ6ATH0uDUWcHM01B6CUiIRw1qP9xDXEGSHhPNliU/VetOBgbc0Dc40PbJ1QCbzhM
VRIsFXSSfATJvPVhYMXPd+FpCQL1ar+t+77ViKzPKyDpb1HDOsdeouCQAskAyc8fHJNvPUSOSAj0
rnQdlsurh8h4rR4YkeIJiniPUXh7aGfsMDBmifbvf4BvbHxSUGmj7aRLoRL881Io0lUGnjaGPY6p
1D7kA8S4t4YFbcJRxkjpMPDEAweLww/W9BvYE1I6djxHO2f8yXv1qWAKYBe+w6fCBMqaDlAEMRJM
te0emzqwv87MrrqNgNGxbBN8w67pQp3qLPxgRM53PMCd4Ow6xnUZJ+H7T+WNFyBtTj0wKEBsUOU/
n4pZNFFIQTmFOGd6h7UpvtYMK49EMX+wtb6x/v+40Ks33UW08FNiztJrt5qJW2UcFare7T4A+v7u
amhBA60oGHwgGf3qhhhS4ARt8QHLdRWHAK01na9t7VrHwkEdV48bq2WM+P5TfOtckxwcjAPop4i0
ePVxSWYBg4IdFg6Zl2BkaC3QkrGmB2OcKvnDqktcZOB1qTCj05wYQCnnvlJ1/VA3CyxB9owhp36K
4suMtvPAYpmf3/+Nbz0YoHL2RA5fDuHzv/9HqZhDjvKcOhnDzLa8xwKK6E6lg7WL8wBoJZv9EH6/
98/3Yzzf0bsBv7Etv8bgxNDBBvWjMdR8zMcsMd9wCAOGmOPug+34reUNjOq69nlQAArx5+1F2E50
pBlTWQRx9dUz4xfoauaQ1n11dTaEuUhtP0fgQ8j3+8/1jaEMlTAL0GMawh/v1ZVr8pZ7vKs4S4l/
6MISA7qbdPFjXIYNFh1ollrUMdz1nNr1dGyLgTCWrsIro9W6/2A9v7F/n1svxjIu1Bf9GsuHZ0dk
5dleGb8cIs6yDtgjEc+93y4nb266w/s3/0bBxOVo8qD98nrdV/fOzNgZs5rAc4lwixAPBNzbvqzd
nTuRmkMO2ZyipB/cG3jc5vb/knZmy41bWbp+lQrfoxrzEHGqL0iQGklISivTzhtEDjLmecbTn2+r
qruTIINoVUc4bKdpaXPPa6/1D5LdDiv9FQ0swlkeZ5ZtMgUq2cDlxmPbUe51WleylGMK+O/zFAwY
K+jDuNLViy2BydNNcY3I8iKASbAIVRy050nWpwirZUCuJbMu9olhdSvPgUtr2ZE18ryKSjC6TFbE
OCEge8vagFY7RLvGxmQGPQIdCEHT3PImad8QgQNC2cSW+uX6jIpjYDGgGoU2G1UFXVPIUJ3uI1UN
igT3+Nbtcsncd1IrABCglw82/7VCGiJu79GCsXfXm72wkDQSQlQHTFEaMBfzGBoVjgNqjbRaEJn5
bSLLSNnrEpmDyJdGONQavs+9KmmfprB2UP1r9LXHyYVRB9JA1tcUBTh7uZRMsET2DNHbZZkme2dK
P1klOvcg77q9XDrlHWD4EOpTWH58ZWm6QomCvC7xiSJSOr+czKjE13gS4XchxZH9FWisfoNLaklB
Ku9WbmH1YidNDZMPtowmv3/+S1u5PEMAlJFLG0bL+F6Dn76nCqXe1H3a381thwQ5OldbS4nyzx2I
LATz4tT4Nsv6JG+xaO2DjSXXw12PR4KbBw3c7WbKMeFqYq35oyq18AZ0rukN0AzhryVz/zUDtoTI
Pa4698iTAh6FRo8TJ6S2XTs4M/BiCKbXV9PFXlpkDcj2WYSWixG1bXxLnQZ+dm1Ixe9IXd6nVoaL
X80S21BBR0ATQ/f5QJK1WnnnXDiANVPmlcOh5JhnC1kFXAXdrYEarvr2nxycn+A7Ihg+zYA7jFB9
vd7TC2EVeS/lPUNi24axiNe7KrZDAsfWNZuSB7OsyB2IKKRxrjdz4fAjQORRAG7YgTC4GFAL6maf
IwroImY2OhuUxbDmMspmui9twIXXG7t0Flh4t3OJ2SazJz7/ZY0COo1R40C7J5f06RXfwzp/xk7R
l7fd0GiHgdTTtOnJIgCt4yG9GxKQQte/wvueWxyDABtUmVKljvr2stwiORoyPZpSuXhoV5hGJZqv
xtAqG//RnHMt2NbIIn5WtULPDhZUWcFI6INtEKRobF//LhdOZGJZyj4E6JZAf5wOR4gOZZVC33Qb
9KcesxjQfN8a7T4L8mkX1Y0a4sOIce2HWzVlTiSwzkRT1J0WraoJLiGJVLl4yJlfHNxsQTxVvv5J
LoXIBcUR5yEJu+LHx5vF0gpRLYRSuGoXt2wNOVXv9JBmY1hR2wQfk8cEnTqwu3KQ7aCUg8bgglrZ
tRfG2ARQQ7WIpLnCTXTaW02OlND0Z1gS8K2+GBUWImCT/dgFv4gCl9zm3d7E73Wl2ffE4mKZASwh
chI1VUBii9eKnCt1YqtS4ZYJW+qgKQ1MmF5z0u84TUgvsYNCM5Z2XXrbTXqOgVWSVKnrD3GlIogb
Am+1/ZhqPXQwbHQwcKmBHPYmbEiklt+uT82FM+D9jSiK3EzNMgBSDAT2SmcoeZznKrhnPXWi6cnU
amfOAI3BDl9Zgpca5PSmnCgwIqSOTiclS52StHlaujKCsfGW4Dl9qNMyusdIEw+I6727sALYXKQi
xBJgyS9WQIcxkx1yy6MBFRtfmtp8RdQxO9jgmN0R1OQeZvTaxX/hrrAAT5ENFfltFvxpB7FqLfSk
tCrEfyUc+uIU3qXQgUOeyKwG1HKHfyPRDUtN1d6fB+LJf9oimGx9bpHQIVUV4ou2hajZ3ob2SLE2
ibD22MyKFB6sQB+ye/xPdahKea2q366P9YWJtUygBDL1bBFKL8Y6or7gZ3VVuUpmt8+TBXNNCizO
sVAd+/31ti6NMRl1it3qe2S3WEQO4nMgmsbKDeMaMjnCQ6+J3AsquW3f5HMZruTqLqwjm/OS+JET
26TcfzrClk5KA6wJ78BUqZ5NyGTSZpRjfH9t8N9eVWLJBH66T1c2y4VAAPMygCGANGzNWlZztVSJ
DRXvWzcCZbMLzUh1FZvn8PXRvDBztqGSoKZ6oDnyEsMTySj9OEnZuGmCiGlR69N93FjxNnSS6uMD
SW2LMgGhlGhzEQXMxdRmvdZBHcyNCs2LBOxWAr/ohRF4w+XAQmCrC3bX+3dhtTiQkzRmjuCRqPx0
9pDl7XHqK6m6m1F+6CcwtjPmF9tsmpAz8FcRcBdWi6OTsTAFrIP7fdEetP260CvaQ/0n/CuXM3kT
tdgqlbI2HatYTp7zQq3/+HgnqSzwvhPxBFny0052yMPWnVK0cHx1q0W0p8M5gtF2HuRoCD63maqu
5QneE2AnFx2FBgcwpUiQUegyFh3FxR5B4KknUaCmJY5TeBpM+4GcdxYjwC2UnapG1l5RnpyTO6Un
g4ueOPLYaahG38MmL+Hn6IWhfq+N0apvAtmI39Dirad9BvCfwGCo4+x5ZmNiCIH37lPQ5MHPsEU6
axNLTvHY97P9JS1s9JinRtCwqVCnwUrYeDadbAmucqBDDtEr0cTpyPJ0w3Y1quklQJfnmLvKHbUa
hdJSh6Bt9D8Yhtfrk3nepEJijZc6EEKZE3URQYQzaEfkNLEhihu7f5ibAYUFo+epuiFHUM97KSHe
ue/A7qyFiGdHDoVSyiw8XQ1qVdR1TnsLZ8jGOzIw3CaGmrALBNEm8pn/lU0pfs/p2qEdTlTeA9TU
dXlxhDc2OAX43oarhwMMfrRT6y2Q9+LOBHYXrpyjZycAnbJ03mUqVxPR76IxAzIH/G7JAAiaa89J
UxmPda09dVLo7wpkUOKPtydiTgC/PBhlkrOng6haEEXUiEEko4Skk5Aqc/4Kw6iHBJCyhj85GhLN
K41eWDRUxwg4SRIC5Vs+KeqqlJ0pqA10++bySzApyNVSeKDyWqnbpm6Th1JB8/r6Sr0wjcQ5VH/J
PJCXX4ZzhWaHXRPFptvg8PPaB6DSblGmMLZqUAb1/npj7/HaYtGIaSQ5SHzF2lyMa6NCyIOSormA
j9NyA30YFxw4EsOG0CN+lu0KcRhfDbANmyoVbyo07yRUdgz7JYLm/5eKoKOzocVMc1OMtXToKzBF
b9RIVRVUb2zngOK2giKvH473XSxDpVdRnMVuy29RypOlcAZCGKk91jwBlIXr/Tt/oFLekE0QPiTN
gNMuIad6aBC2OeLlgMDYI2wAmLK5oNjpeF+Wj7zsyofOqI1qa00GUoj4kljtVkO6K7u9/lXU89Uk
gC6krshh8VJdVs3lRkdjC2Ejt5bLFtc3jOymfYThnbRzEByhrjGjYwjkOjCtTZsZsXQP5qp7nWPZ
bLY1FJEaYUZrzjcoc2YFi1JGOBc7rwldJ/jzT3mFWgakdXP6k/S2AY9ZHeHvFHUC5Ui1InWbJnjy
oSNmtnfRLBws58hQegztk/LH9d6eH3qWqkGhMjTiH5FzPt2vcWXnxWjmvIJwdnPnQsswOYnL5+ut
nJ9CFtczSGuxPxVbX7y+qxqiR5CXhavadfdn2OvmtppMtGnSrMdajgfg2noSF/DpfqFFjgPDFEGB
pi7ukVq1Yc2BcHXVNh523OUs3rROdhjmIAvd57UrVTZSOPFsoJhYdrf55AuvoCL6J6LrP06YJc07
0+RHUU51FITt4o//6ZVv+ae2fntrD9/K/yd+9L//1/88/SM/+a/f7H5rv538YZe3UTs9d2/19PKG
81H7X+wW8X/+bz/829v7b4G59vaP334UyNyL3xZERf7bvz66+/mP37juf5lf8fv/9eHxW8bPPX0r
u2/SsXvrv/3tBv2wt29nP/z2rWn5PYbzdw4tcWzpVFVMAZ0b3t4/0eW/U6XFI4Fr3uBf+CTHhyf8
x28Sn4j3HFkE6trU7oGP/Pa3piBi5ENF+TvPPMp+oAJ5amlAbv5rHJ7+Of//HPzLrJ/T1W+Dv4Lv
xDuDf7DRebqerv5BGwlxOI0eMQUn6dui4f4XfAV15UgRm+h/FuN7M4YGv4jHMTlHkpunzWQ+6Yu0
KW0qd2X6qskxUkk15GNI4zlKnYr+BWq6eqcpmfylCk1zpZx73ktsFsC2ke0kDQWs/7R5CRH+xsiN
4EC6vL3BOyBz4Ye8/LIE/jW0vxKoLjUCpQhOChvc0ZanZijDYC5QKDsgno+1H+T7barW8fZ6K6eX
rhhJ+Dzc8JzMgmOzZIxJ8xT4zhSFB3kcRnzSCZVnG+FwCQqge72pSx0CEAXgkfoJ9LjF2ki6imVd
d+Ehxqbth1PYKBpmqLWsnFSXmgGfQm5dUC0o9p9OThvaxuRgsHnAm6TdheBX8V9N1mC7i6ru+8Bx
ujP/zA5Z6LMcRd8UktLL4SFwilLY4uA6qMnpvvDVt6HBBKVuTBtuVmfvhwmd536ci12dmc7H1yKh
Gmg0StoA95b3fA9SzZcGOzyEjdXdh3ZmuN1spV+vz93pffPP3uItTEc5SaAGic9/Sbk7eMb6I+Zg
hyqRf6IrYOFFVD4bpR3BRBrNj68UYFOsE44qio3WYqV0jHmNNmF4iDq9u+moHG2Qha1urvfpwtIH
dUA2gOcYIfayiurXUW+qxHoHDXXqm5EsuosM79vA7bmyyc6WJEA6G7AerxMwPjR1OnpZgtyHWaLE
jCAPnjA0jA6t0ygrJ8bZJAHyEQAiwgEglJa+OBX91s4S2yo5MZDTQDQvS36aAUrQZpfZz8UcryV7
zrulaOBExQQhnkza8LRbk6I1A0pniE7MUUL+DOdxCTnT3fVpOm8FhAh8JgUELOO4fN1VwCEqYATZ
YQSvejfHGkIwJX7211s538+6aIa6LrENVcFlBasAOAJd1M8OJZLam3pExTJWq/FnBFt9j+y16uGR
8oz3evMX3p6F56t9vi3IQu2vf5Hz7oJPZDcTvFvi9FqslchIp0IJ8/CA5cy0Czvppy9Fo/vhRjiH
QSKpIIrp8GLm0gaXzipig0FI73ZIakXYBZjV/7GVRVdw0/CbVENrGpF3ZxsiC4t/il2vtHK+6nn6
s7mIO3Tex8uH3ISwoNWjrXSwBqO6xTIF2QgJxwangHycZFq/ksM5Oza4wrhe2F+CnGotCwFyYQ+o
WsrZYcoU85OmhZiDqNXQfk4EAGjz0YniKuMYJIdiksI5w88k9TxnUlkczCYcH9oW3Wy5T1Pv32jF
YOwscu38JR5wv5zuGmaQfRuMxYFarbTRMuRsUehKVibqfODoC4lnYHeCn7gM2lAtjUsUQYpDBSek
3ALW6LKHagb5R16hjdZKdgS8pzEiiW5RP1AMnRewsizZWcDrGrR/y4PVAM7d+dWMkXJoImCJepB9
DCAu/ZykzjyMyFQ2K/N2vigJQIizKceSijxDmwW1pRckEatD0bZK7iZjagXANer4zxDY5le82lBZ
+NAkwm8hygf7SxWDxzuB4+kk9lbElVpopRcGabJrSGvgKRI0K+ek+C2/RN60AohL5Gdgg1OUWi7I
zGgyVJrSwUthFz6XGUL/MfjVjx2CohXRCY5h2KSkDhd9SQNssnjkDJ6u5tM9MsRYwZDIWXlFXOgL
IGaZQgxey+SfF2GGn5C1N40Uf5QZ95oqk6K3sSyRWrk+MYt1/94ZkWMCfEYgjyTE6cQgUl6gddeP
XlznDyGqtlu0S3kbWYW5sgQW5WJiasYNbDsxHw8U8TY6bao0jdGU1XjyMIUvix0SiuFLZU5di/zH
rOZurw6z/VQ2QS3vHJ3z8mnET03BhjiWhm9Bhsi3i0ZrHqBpBOx6Z+BS/mgMCGr9BOWUrF3tF0YG
kjXyCYJUw/cVu+iXc0ey0oAsSTl5CC9PN/acyrej0nYe4kmze30SLsw1T1JKRfxNE9nU06YCTe67
uZYmL5NCCzmsQLfyHYZAdbOydC/1SUd3jjMFKvRZBQxP6hq8STx7fdL192qD489EIdC1QRl/fC+S
2Cf3DXGQOGz5BPHrRAr0Nsk8eZKV2zaYsWBC63xl5E6zd+9riqQCKQcOFnQ8lu8pK8I1QArGzOuq
vrtF86v8PBidsROu4Aju4TSUdviXfni6YHXDaOBS56W/LB1E2IgGo9PSaDkiLxrl2VbV23Jtv1yY
LA4aldSHAXCTNPBiVdQ9biQxBohRWWk7BzXkG6Qm0ExDTuQJ7c7yK14+6Io7dTigyj7ck3kcvuqI
Xt6nVBgeeqOod0j5VEdTz7SVc+NsyXJvgfHXYTbADqAOt/hyoCfUyeoUr8/yxC2xxiJpbK0RX89b
IauH9rJsk6/hebLYGEoqIw0b5LYHSEkmLYpOuB1Ma/DNBXOeVURKimDWJnHIHcWcnnaGTC7mUGrb
HVM1myDP6VMvvUH17ZrHYDYq+ZB3IAtug6GdRvRo8aS6SSXu6fsqyBGVwmUXEdFakmeExsyh94/D
PGXWyno4Ww58SZLlwPMJvzknxOe/nEfI9PrAVOruiCwicAusVXdgbdSNpCZrfP3zYYenTe7IxEuX
98b7c+SXpuJhrkntDt2Ran29xUca0bg4cVb27oVW2LK0IBoh9hKf/9JK2oSlhk5dfxz1ZthWjhrC
HECl7IObVTDFyPlBp9cE2HBxjMt60ih1V8rHWTKVexROM1fGg3zltBO/5STyeG8FpA9KGgo5r8Xd
VmXR2MsIwx5nkt+bLja+dxBRClEcMLHgXunT+VKAKsVCsAnhKPUteayYhPaImmtgxrFYwPAkyZIb
AyPe3dCl2pfr43exLWqJ71A6RH0WewNHIL8usdY9SjkqZmkd6ttC4t4gA6KuDOL5gqBboBXf6bK6
vszjTEqX4pTZK8ehxbBDkVH2RszcWBm8syuDqQKHCBxR0GWVZaSP4Qb2XDODJ4dm4Q4dAh0SpJtP
KPXigKsV5V7BXuWjV4ZoVNSB3zmyQP1P1zoOnmEDt0o5QuVu9lqu1XdosvsrR8TFASSSUCxoDcR0
y+MSE6YmRAjiGGpmtu2A4z1oHT5411fE5VbIgVE3J++xZHma7TiN1Wwoxw4k59aP4+pOkppwJVS5
2ArUG04hsLsAy09HLDHCijKvzbqrMZjQY87lqpXmf2cx2JSv35/olABPW8mmJDcRq1OOuKzNWzWL
PFP2f0fc7feYxGmf+yvU1Yu76X/aW2K7Qzk2hLGycozL9muOtI/bOQHl27yz3OuztKhCcKex4nhv
Ab5F0ARGxGnPGrsuOn2SlKM24DnWq/ZtFOS3uKWgjVjNr9VcfPU7/xnWe7syppf6SMID2VJy0NDy
li0j0NrGVDCPQCL8G4RbEemwnfw2HVJjZZFcbAq0NWhbXhWokZx2MmlZFvPMIgk7R912YgcXjjZu
p6Fde75cWo8cuAZce6CHoF1Pm5KHQm7wn1SPk4IjLSxn6d5M8+Tm+qxd7BCQbYEghj+zzH1Fo94Z
U42IWe1b9i7RnDc/HjsXTYxo5axYaE+IoIfMDTmid8IKgDiRovjl+jU7qSn9rpiPuZYIaeixvkVI
hmo0BgI3g+F0XjeH46HrlX5fKi2ZiRkvVqzphxs8gT4mOfH+bdjsxLlAKkU8sJjJLNcmA5zCfByN
AF/v1PHJX2I4d314zyeR9ydpWgGTNYnhxd3wS59HpwQQ7fjqMWdY3QCpTGOsxpVFed4Ix6KQVSR9
T2p9GQukPeZN/QgELsBjZK8EffXQ2a2+slLOIg5U0Mhqo8gE3BwY3GLAAG50SuiE1jGqzMfJNg7Q
3h1MsSdB6lpbLGddQleKSN+gng/LByWL03FDkkiJoeMZRxLqujtkOlbZGZSQD84OrSDLAUkDNIYo
r5y24k9dHztjbxwF8mNjqr2z15Puw6ko0YrNBmOOBCdEDOwva8DG9rSMEs04tpqE7RwOFI8Y9Pif
PtwXGIzvlyTZPYrip62UlFv0uc+tY0DxzYV6q+wwXlxLlZ8dF2CDKdsA1gMoB25WzNsvfRknp8XN
KraPStq0n6p0gpyrJe0Ps5u7la1zqSkyltTYmB5SbMthiwDs13yRI0oj+aaY1f6GNKK/jZy4XpHF
udQUWByU+jhnKV5qp73KTYAiZZb5xxzTFbfAfGYzyWaAY84crPTqwsIWOoJCaA8GBRjW06bwSm8z
qWn8YyAPWAH6SndQ7Hb66K3PNDFJBrIlgii3rGPXIWm+SIvokKP/GeH8eKd1zk+oA+NHk4bwcW2V
ChuFIoHKXXQnR+lYi4Is8DQJhXNbqHoXibNyv6MLwqicvHaAQZI55u1GGo800uI4kHPKHarZ2ceh
ridAXMBvnioLTwtc9pQS74ZcLSyPyxS6Rzgh4/w5mhAufLawylLvA/SfBsxVcc3Ef6maUAAnfCy3
EfXsY1knvf9FGYZy3oRa2/ebAhNiY6PGPb68+N/Y9WbogF9UG5wEcI9ssZnLb1qkIUGtO9OUbgpb
DiRXdUJ8qTCLJjL127SBfqLGg74rwBJo+wzOYrV3lGbIbgL4doDgetusbhyKbPtILhVrAoFajerL
lBXz8Acu9wUgumq074Mk1KvbCm+I8G4Qpu8pe/CNAFbDrn6I7eDRyTF23stO0mMBP+qzHLlwT0z5
ZRyJ25994F6IsgxKTY4GO/P6UR1sY75xSMa2cBjwN9xojY+OWtax4AlQHRmHgn7CcK7Is09mWJrR
dix1wGlo0OT5I1f5WO9RnZ9fUAWz/kwwnC74tmkZuuMs6V9tneTBzp7yWf1k9prR3mJ7n6pbW8kk
dTM2cyXMZfzShJgTdFP5Ewf35BnorKIcrJrQa49/ZBTusxrLPi9WmhAVuhqZvJuxSZVmn8S5Ut0i
tBzi1RDJUv+MH0f/p0Ry17wD0TwZ6dYJ8T58I/2I2Ls5Y8P7F9ZzFuL48hS123zMSjTRzdi3XmZC
LGdf9Tqm2XnWz/2NoeRGfNuaqFvHmwyjSOnAldj5O73WAxwz0cH+7uCOnmDi0nfhvsIi54/QyBEc
AQaXljsH2pX1LCdTKt3j7B6+BAPa79sS4qG0yx0ZOkdvxYPMwuh6FX5pGGLDjA2e/pBgo6bcZwMW
ejwUJyd+aosgmW4h9iXzhsmAWDg1FvL9GdUyTCAGCBN/AV1pcdYM6uyHD5r7xQwsUmQGsVazLYMh
fukm4Ei/p3OnHRDSS/FgZaUpzn0ym3gcTTncTxf96mK+a1s5ExRJEiTPBupHsQscVIo8nA6l+Cbm
bYnrIY+AcDdLBc5YU9h25U4W0/ClKpVG3ZMgwBpHjuMB+8IiLpGWGNNO3SLLiECuKk/OeAM+NJ5w
l0jnr1kz4025QcrBQWUf2hxiiHgRfe3RY2vdxhwScKJWPaqurVWK4ZYYnRm7um1k801Rqkzehlqt
Jrd0R32qoKeZT4pc4HOzSSS9+SNh3wIGxOVc3SNqorT7otHlHx+9fzleoKSBDqEYepaf7KoAjIal
JJ4y5C8SfoWvkpXULx9shFucJLpCggnkCaDK09sDAkAXYUOXe708jFvIjNjkqdIaQOPsOoSHQ9qP
XBtIHt5z6qKVQUaOEnMyD0yquW9Bbt4akaR+Bl+3drSfXYecUkLiRaaIBmR9Sa5QwLeGatPUnlG2
5m3YD9lW6xVtJc47C11FK6K0BXqbG2RZQMtbql0I99VexTvo3u8wPNVVXjk9SwFH0J8fnSSI8eQw
GTnicSK+0+GrJMeXU/TJPEc46Pm1WWzwm1hTJjsbOeqO6CTqxEdILJBoPG2lwxmKEkffYlvS24io
D4P8YIzOuMZFOb96hU4Iaw4MDdng5TNUhf0xlWasHes0GO/LJIQNhg9G/EptRN+NYTwJO8g8WJmy
Rb3aBmvPO9FGm4YKK1f+onspWhh+O/DaqCzUSCzre6wgaRAHjf+NazzdcS2Y2IBBNNh8cPbATyJF
CGDTgknFv5yOayBDYZ1L0zzmJSrbeqJlbmzrn643ct47Ik0e2+/PDmgai97V2qxlsppaR+S1JQAa
uvYQU1Z0gZDp+zRRHxCwCjZw8rUPx2vEuDx3AW0Q9BC7nfZOwymbClbrHIeK8QvqNH1oZKlYiafP
9puBXgKvN15wvBXPCBO8q6pqMCXnWHd+/OwkVoyTcyl9aUMq8GBI5tfrw3leTxGZTk1QNACVsL8X
z+za6K0u4NjyhNbwsFFAbk6bCv+HbOPHitrhgACfYtckGca2ijOp2ZFyoV/vzGTAdzpPk2Lcp1U7
24cEa4huY2HBuFbFOz9W+ZKk0bkZSZDxjjode6XkF4c+RkOcvjJRSx0jLoQVT9iBj7w+IBea4oFH
dYnon3NoSTzE07o1w1HuvMxAbSZADvnVaiTtoSykbiXRfLEpg0uP7AYtLXnOUlhNzhDqnQd0fbS2
HAqkdIwgQKCpkOvK3F/v2UIdjLwNSRRRnAOdhsQJibHTUZxQDpDVyRq8llnMAJ6FUrcFzWLIgCIK
Y942HT92h6eEpYJB7eXq1cZWtcGJoIT7bWMkHtym8kzFZFCwRVn5fmfHJV8Pug5nJssQnsfiGW4P
UttiLt57loRPuDbExK2U0R4j1aHkhF7mEYrrWoXh7C5gkwF6ReWcExO+xWL5h1qnWxOFV4/DtAs3
BlqWTwLhs9K386kW9xoriggHfMnyRT6lci0n2Tx6akdJeIsE8ezZUuNEbjfN+sf47GKiAfWDKeba
Ac92li7Ew2dWyJ3N3oi50G2EIfNe8qPosVTD79fX1PmcMXYyaVbxWtaxsDhdUk4BGDmb/NHj5pae
J78JjDty5qqbZ1jB7HVsvic4M2iFbz/csOAZQAgEAw4jaHHXgIICaZKao0f6oXRJqeNqoEiD28lO
4SlVhWmZiOevN3p2OKO7JYIukuXiplvq4ltz3UZFH0we7jXOS9TPwQO0Mue2LaL+scmSZE0L/8Ky
ITnJA50jAhiuvrhzFL1reBnmNMjgHwKEvHGm1OJX32+jm+t9O98IQlGM85+8LstmWac0c1/RZiub
vEa2wwc1xnQS01tz5RK9NILcnugQIHZynmrDuS9QeJ1Nnu6H02fLiBo3UIz0Ru5i3+0aqf0YIFHs
BDIrgARJhArqqPg+vyTdcJCCRxblspd0ZvOJcy3bBFZUff7w2KHjgEkN9zVhniXG9pdWSBBNuT9V
spd2mb6hOFnunRa+34dbAaFjUcqjXMgxuVgMWobxGTagimcMrX6XDM50II3zQci8GDFhQkMuT5BS
KRme9mXIm4bKdK14sO3bXZK242bGeWrlll2wJt+PKK5yrlmYFYKiuWzGinADtnzZ6ykXaq5fasDl
CnIuDQ64o/xdGvEw3LSGmT5PdVg5e5hHTYB/q11Kzu1Uy2qyVX1n/DxZ4zR/U3F5tna5bHUGfmD1
YHu1msvIFJmACu8Tv65/WD4uAfdFFfX2K8/QUt6WSkSRUjPCMN5PYS/1K2fUhd1L1VWUbUTumlTs
6VC2cBXTPq8UT8+wg+NZ00bIIEcCh6goX64vDjFeJ2k+uFescnYvT0ISeovFMdYZ50csKwD2ZKvf
KIYkq5tWKbUncsR1s4M6qJorser5kcF1yK4iEQZ1iqfUaf/sFv+rccwHj9yveqPaERCmWW9Wlor4
5qc9I5EtpPcEpoiM6aJniar0edKas+egtfgdn+N+z8LVXvKZlNY01uYXvc3rO2WS9RVhiPP5MwiV
aJ0nFemgJUC78zXQQiFrNPOV8jGtJ+VzB0ULGg75y+vTd2EoaYoSMOkJxC+XAEbumlZqCprytXQ4
aCwV/Ec66+56K+e3NcEASQn43xwg8PhOJ8zC2mHuxlLzyPnWbm4Mxj4bcxtCRB18StDg/em0xpoc
7nnXhGQiKFIwuORFlmXS2MzTushVzaMA42zNOok+286qMOr5XAkQFLOE+gMV9CVbdipjfSr8XPdS
2Y4ex15nq9uDeTAraw3te6kpB5gphyTxNNmX01HMRsspJeqfniOH3+vZae/krkRjImzWSnkXTkmT
lWfDvMbsBIuRxSkZmuSW9UozPADqCbKygPzyeJfE6tzd4TMhq26kD2VPUl6NlHsznOfGrcyq8GSn
suudGo3l9CWKIFJupl4XxS3oKPFtgD/lUzUlweROtVT9tDiNo2cLiEhwq6aylu3MXI6EY73tI5Hc
ZZGDPWNT+a4dpc20FuWIATvd4WxwOJgUJ1gD5JlOB7SbtdyHCqF52IL9VbSVtrX07q704YSpUfNt
6sO7KalvpkBaiV4vLE1kIIEMg2SiDLGcSRNHrIGEt+ppTmE+zrokfUsN3HCv77olI4grFb1ecoLA
FeGV8Lw57V8f9TpezrXhdWj2bUn9G8fUxrEhiNv2WbGaxpNDPb2ZDJRuxmkonwx/iNzCbKWVU+Z8
5RK4CgMCwdYRx/bpF+H91kV1VNmehcfPhkSltK3HqiBxPye7650+H1oe0UJVRxTXSYguTu1WEOx9
ymieLtnRTstzvDALqiLXW7nQIdDE4FbIsMEIXb4CpkBu7dDMDJ4fIb7saY5FeBahx86ttXKZn19D
KGipQnBFJA7PStFSiAZAVzaGpwSW5E5B176aStJvESMh6aEgjlhsRmWK0WFJyxWm0IXBFEVP7kDy
H0Jh6nTenKwm5Mtpu0Sx0FXMMrgRgigrU3ZxMCFlwv0kG47912krdifheNj0hjeUQPri1vK9zoyr
fVU48Urm43zHM5hodMBngWoAaOy0KcxXx6YZZcObQGMGm4k74sWJsuZLyLJFCg+HuLSOuz98ovtg
EwTYEf8bnSWoQFRGVBzO7gs90sO+RH3Fw+Uh+DRKYX9IeyfANNxYS+ld2P9cuZB4iNAAYYPnP+2t
EK9yFF81vSDATuIWM2bJ2iSViRK8YsWxtS2ccPhcYNaeEbyOaX8jO01UHcxasWe3AouVrzz2Lo2/
oOqTjiCvT17o9BvpyWQV7VSbnh7g2CsH+HEo6vR72VQ7vTANXLeV740T7LEDWLMFvLTKIPaDGMGi
CIap+PyXt9IcJvlAqGV6hM72to9kHzB6UN9Eddut9PJSU5DeUfZE5lEQAE6baqiZkEUNLa/PR3UD
nMn0pBaNrSnx9ZfrB9E5QkuQLAmtgA2go+Esn4DtUFRzFQwW66ntJZjT/fAWp1WcbDMpm58HpcGc
x5q71JuGBBom3ul+sm+Ltntp4swcb7C4D9eSJBfODdY2gRcJBLKHSwhVnwdtUyF/7w1yrR+LPusP
I0Cy36/3/UIrvHFQ7kRzizPqDOweBSX0kc7xrKEbgZvkDeLruHd//KwXFAaoT7yyBSX/dDYxR7G6
WcpsbpQsAXE0TS+DoQx79DT1lR6dP6ZIKfEyBdsnqH/LpKAV67PV9bLtpXbbv/ZG6D+ArKNyi5HZ
Rtb97vOHRxBPCpDAMEcodC7F4HKpqHAGkmzPxFZ4U2IC+kW1W+fb9VYubAcKn0KFSVTyyJ6dDmDX
N9hO24njJVkOV9fuuq2CAdquS+Q1UaQLS+KdowYeCKr/GSA4mCPkCoLU8UyhEN/rlJp87PBWruRL
rZAqhqmIkhbn6uIUC2Q8fObQZOFhpbjFvxGzLVnvPvzKFRKSQukeeKyQDj8dthEONfFHEjzNZWfc
5MXQbWTNX+O1XOgLLjysAtYb58cyNDMdErSKnQZP5aCl2y6ykruEE3IlHWacRTHsUzSqoM3CcRZ8
oNPO2PGgWFlpBU96ZnezO3Foza9K0uQpElVW5d/5llmPru7nxo8+U2bzaTAyedzGhZqXzzV5vfGl
zQJgF0RYdbolNq/GYtNKE3plBqfcn5FcGOkGx8oMr640xgm9SlB4v019clUH2x4KoByylVNRiQwj
e61t2X9qOVqiLSrgrYw7+VBG28Lop/R70TlmfSiseoo2CpLHL3mXdNPvQy6VY7JRzVjXt/RAax7K
2gcNpAVSpG+SPAJIlahG/GNI8iZ8iWKjLW5rtVCNnR4q5vAwWlRKNrJCjvjPoZaj+Taflcl8kHTc
G7zISYsKfSet9SGgDHgx5erkUFqcm3najLPelxupGGHouQFIQf270kqO83Z9u56tCLja6ntqnTMP
GOdiu/ZEAHZSTrbXcf+7poY8bJtpa0yls6NOtAKlB26ciE+WkVgjSYoKGcr27KKLn8wuUDZZH+gP
qTaOO39Imz8+2iuRSKFCTF4Fps/yFHf0yin4VPHiLir2lVrWbljraxq7570STENiTNIOJLWX5hQG
dA15mgbVqwOrdgsrLvdw0aQHoxylO0Ot1mjGl9rTBZ0ZXLRCDm4R4WWxDP+7bjQP7zj9SS5JcOCq
M9afA1+Tgo3cZWsYhv/P2XntyG1EafiJCDCHW3aa1BwlK90QikzFYo5Pvx/lxa6a3Rhi7BvbkuWa
KlY44Q9XpRyqYYvDj8GlBBZyXZuaGq9Fu6Ingqvz3NlbTln9MtGHKU82ekLOqbKU0Toi5DRuaRYZ
y8a7SNeJwWlOUyNd9g1b9PIOAUdYDHnlec9IqXRTUCJ48iNzZPa5dgYcUJ1M774WydLDExlK1nvy
4qbZd17Y/SrbvFHuEUjRYELZQvH27EkXxKBB3/mf2HYb/US+WGNUncCr3Q3V2JZfUJKL5M7o0sna
YRXXLQaqEwWsLrGK9j3q4fZvRDScT9BKjd5PpsidfRUM4rdFWqc7vryBV3p4VK5pUqIVTYhqLtmY
ukqiNUWbukVu6Xmc89Kv6LQ9Y+pnmX46edZ3o58+Shd/vyzOf9RF33wxa7vcusYvvwDWfZR6KdOT
UixtlHWvRs/mEQZZ3pyj0Wp8gY7zm9lL0x3mo9Z/GApqIagHyneLTvvlxzYcPFtlV7SoE2nDLxjw
6rkaDbCEvZJtZLmr+GSZFdUfItWF3umgaHw5FAC+aQFU9ud5dMx7s3HwzO2a6D5SwnDjFlqd12Wo
RRWASRG5ctOvnsHCyxBrturuXLs5EsNIKTwMY6XsZldp70ytdTfy3RtTcxbZVIohXEjElZdTi4q2
tGKv6c6KzoSaEnMXWcsBYOjo3L28P5cP8tfp/HdqXAoEkwv8fw3YQiCiHtWs687oFGnfBuT9dkrU
50+j5QyBnGssaAuvtw+cKWvjA65erH+H/lc6ArgpdMfLWc6znqHAByybV1cF4mpoX6URzxsA7dXN
dzXK6tvZFfroMIi6MzigL50p0YE0E+8uV4rwQ5qKYTeH6fC6TPJ/x6SXA7t5CWlXMSAcwHLWQ8Yc
3MzZm4nyuUrj+qCEU7RxvdzcKdQluFigL9GIvVxDW5+j3mid7uyV+bwrjMTwGys3AEdrWwJBN4ci
ZyUghJR1JbMvQVL3E3XI8zz0xb1WqOpnNVTnBxxv5MY3W6fHywJS6AH+gKgEQIu1eHCj2/0QJXp/
dhVgVH5pu+lC8s0eKFZGZ7UbdXk3lvSDfdThMbXH/lT/5VS1fK7qTHuLkRoI6JcPyo3dSl+HpBjW
HYXKNdC/VMdKRa6mP09DUbNpBvPB7JPw/vWjQFmgPEkBgqBn9T3nZFbaGWj8ee5F6CtVN0L50czD
y6PcuM9gKgC/oxAKUsBdxYog/tpu0q3hrA8I4iROY5zUGq6no4nqc9c0W/W7661DiWMpddi8dOCV
l9//q4gDsjqmV6/O5wEt+F3Kh9oBkqp2s6aX+9dObam4LrEcnpPALlaXCmhtWczCVM8pcHH7kDeN
jh6NgdIgOqGDE+IsgE3wxt64vkSpDYGp5RgCFUUT/nJ+kZOHla5F3tnsRtrsqWY1yUlp6WTdz+AO
sf3qW9m/QfU3K86CKGkrLL++5KiNoYuzuL0tfK7lg/+1wF2sqxWAZeVsu7X7MDil9jxBfjnljQaI
NG2U0dynTZiYGxO/PhRkoAtLiVIlvYKrwDm2QnQki/A8s8sOMqsbvy7CeOONuh5leR2AXVHOoSO4
vg1UAIKjXbjhOcza+TiZenxwkmJLJpIUhlW6eAvh7wD/AKLMofDQYrhcRYs2neBD689Vz4K9HZ1R
MQ+NO1ju28iT9XhcZEzhVBDEzU+RV+vmA6yJolD9tPTG/JhWZd7vcJxuhsOMm5Xd+not3ELd5WHZ
pUHTGeAvDHNQlXsCmtrYI4AMGSE3ohEPpq4PPyo2CCFAXoYp7jIsGfR93SsFH5LUU/phVVaExvj1
kXOrg5vsPA9Poq91OufTrgzz+ZOQepK9ybqEM6YnZWM/yhBxa+FHY1YW72npYFKmlhBFjnWfd+m3
JOuH9mj0uhm+iZFupd6TWs1vq6m13o89ocRPEhSFea9Lr2vfdiIqq/1sRXkLf8BGOcdoczWDz9A1
n6N8dpx9TjUhenLdUHg+blwI6duNEedkOLbbPyWoXj+p0CI+ti0GG4cUDcnkgz1ZCW8KLdRvdNiE
HkC0LJPnuBEjXkJydr82CD9+UnQkJk+zl7XxEbJCEZ3mbAi7TyLDBvtpTMfUuR9pQirFYQIMqL2l
gGFVNHnAOT6ThyvDkTKH880wJ83F1Fq62f1SgKz24di5813llMPsVyIpon2S9rrj94VntvegTpIc
xxE4QMdQV8b3Sj9qYl+qVfq5xlcQp6POyQvs/XiqSD0MM99H6Dd8K2OSOb/CWjTetejN3CttlNGT
aRq18csxpwySZ2HzPRx0+107jEh3Ek72yZOKbnV8KEs8JfpWuPMOlaI+2SUtul6nMA6nfD/bSmme
FdlbwzGbHTCW4JiJEw+QiEznOTcUu91Viuic77yHJlLbGdhdjFOEhU1e6cwGdRMsCL7bs9t8xzIQ
OKnSZqI7ItoRZW+zOtEpm8S5qn8dUY+If80Ozi93SmK5xUkAvW8OYx+X4GqxZuuO82hm1tGxUqHe
hzqSVMfGygZt5wJLxi8POc1sPrgqFaAHkIGNfZ+1hqUYviXczvQTr8eEUdLOVfdtpipiT7cVNGCT
tVn7aAvHa/1eIJLydZo0zNC9YTASxLiNmn6hbpTDQ+MpVYNqumGN8tG1BpuFB26XYazW5MljTdUq
O1u20mo/h7CZZXlI3TQuz4CCrQHLb7ePeC+qUL9vyaSTk5WGpfLN7vNC+qXjYU1e6GohTpRaPISt
ImG/Rec3duNdgiSrihpIBZzR9mKdrFaURX2au7At75OMP+xPKc3wA5DALtqV4O3VB15K097bvahi
HzXBBEu/Ti3f2JEcbN8ZwNA8NzWa9749urL8mo5VjKgmBNhafpy13g5/zloro88TWdJQ+yiQj+Ve
qmoe0w2fM9tAV9cdjeZbKSqrfQciO52elJIs55Q5Ocq0bWmg7OfjARNSV5Fz1fzs9LFhW8i0ULmz
jqqUjR0/zJYx3RnZ8DsKle9jjBJmpokWwFBXPkAI1H7FmvWlrZ3nyIvF3i6t99Mwst9CK9o1taUe
HOTbfjeU+4+t1Lu9h1KuL3sjyJVIw7PLqLtT0zbBrOufZGOylQAY7MpUf24TxXR8a87SfyZCFD9B
9fah68pTbsfNwVt6/mqHzZMRRmUQVtT3vRk/yrSCK50WZufr2kSzaoyrt2kIm6tEUsDH7A/hJbPF
ts1R7tyukEFIt/moTNbvMaox6kjsc1pHHaxRS3mXV4V5L3TvGdyBPPTDGN3NmvEdCNiwzxzlCc5d
c3ClLI8wbMxT22nR3pgQhYYGJn2BMuRn22jvHHcpK7WJ8aEbiievT+fDOFFCTeY0vSOghRCn6W9m
M073XSu109RnjypCaMsvS182c31ym6l5pmudEhFH8QEDmPJsavlXI7e0XZRObytHjXZwKpvjmITV
I1KE0Wc02bO9HKfPjaYjhKmrgz+TVQP/oE9YV+lxdvNf9N6OYgjDO7O1wyn2dmU1asDAcupmd1pn
VBZ6+PlENtgaNK/el21U0bZK2654M+SpB/oTqXvx1rRBUO6UKtGUB+5Jr0NJIeqTuzrKDQs0T+wW
z8UUDvLHOMt5fDPV0rH2VOYLl6qxmsjh1wTvtP+dIULVv4ODGbVBSoMFfVy0DI1TWSux/ivX1Xxq
ecewGPwA9THsKeEoUdM/VJrq1j8QyVLrN2qRy2SvcqLTQ1N2wnvIpw7FDEyxxTuFfe6cxDAb00lL
uzy/0xb+wrkHmWQd20ZExe+8ykNI6jFvberucwo2XrczwYA8hZFj/tBmJ/G+hVzS0cFu1KoDB5NG
oPGlqyGED3SpNe5SamPogXKirHJXxpYudmPo9FBq3NH+3AulG554vZzQd+M0zvaKHmVB0YxefUBK
0jX3TtN7H/MYRyrfBPT10/Nkqfsuginjo7fw+fyxsPMBNCRU0wNlidy8i7WFWNpac+lBzswdPpuu
xmRLUjV/yzasgXPkVqX5HRGpOAwiTb7ypBu1j5cuZkKl0sUPcQ3BksazkSR7fXJFfqwGob4Zu9bw
dm7Vmcy0KxTzg9nG8Y8qH7J5p/a8Kk+V5kmeQZeHeu8ObacGrSWF2Lkykc2edSF4m9zRLEkDovJn
O9BA3i+U2NIfownlahrspv0G4uhc3yFHliCNNipV1h5DZJGmU41JevxUj7E6APGsNWN8An8QIVtL
g8re53qtKffuGNnDTq0No9nJHiCZP7eVaPF7gN/b7CmAadHoY1TJA0Yb33pb1WOKU6LWyXelR8mH
lxlW6XOcE7bti8pqzHeddKP6TV2JtN7PiW47+xQmKa4OddsUgVcaQ+a39QAowbQAVt0l2qCFp8Ep
Bv3BgUGrvM2NchR+XqnlV6IC+00soJP6Uh8a/ICikWKlIMj/SpSv5g/08kMSenzZ259drFZP5hj1
TuUnsdDnE48F/rttB4sVVnGWoLYYzqElT2Olo5FS9HFonrKeEHTX9wX4Th7gTnAj8pr4xtgQp+OT
XMdHuFODvUdYU8jYbyC0qI8UkWHUeQqVvmPNzfV76vU0uec/T95HZtN+bOpyrHu/H5dYIq7HMtu5
JUSfnTkWsEezhP7a3qLarLyTRlV5BwcFEut9FYW9cP1Ga7gmeFrK5nGUovxpLYHmfY+qgkT/LE6R
Qh6j0hr2sOKS4VQVmjGdNXWMimOJdsh8CtFX70563qccC7x/8x0GlAiA1YNdZvdeq8QfEyxsTN8o
Cue9hKjt+lVRVcXJ7ULvZ5JAGfebGhtjtgUoSr8u5+gbZZNK3k3E9PIo0gxMthG16Zah71W2tmja
0P//AzZHD2WVfqOom7ha0seBjO0oQI2o4G7RJKIseXjI9ZbWv9kNW7J+V0n4n1EXB/qlSE4x+DK7
IajH02vq4sDhGbuvLZkc0gR39aoAKfjKJHwZCn4MBQYqi9QVL4dC4lbTynaOA49D46Oel50noB2J
n8+hvqOx9r/eHBfWHC96Fvwh5QAcYz9SX1hrPTkRRF6r0ONgpOX1OcJ24Avu8cVG2eQqD11GoYKP
lCn4yn+1E/7KstVq7MrRcOJAm/WquVOs0g6f8Q9WXymQRccA9MUfcC8KMHhrLBvor4F62+zrrGyT
oLKM6l4Hd3gwprR+bZXyzygLwJA6JRzJVa2pbJtYmYARBQC+ozsPowAizVSeHWFvFUiuCk7LUMjq
ol1BoYI+xOWEwEITrA9DElhq/a5dFIBMmWU+od4XBNg/v7z7bm30paK96MAwsTV1OwX5AchuSgLZ
CPNZjYbqx4yIwg7k5lah/taOoOpDewDW7rVhpBQSPbFWUJzUjIhHtu7D5qPiOXH/4eU53RyI4iud
Dq4NSvWrBTSTRBqtmQRhCMcaAK9jfzTUwWv/wxZf1PyhBFBOhvS8GodXwZRKmgZ5kXWfnMkecT6f
SyFfW9KhJ4ZSNdACynVAgVYFq7mSIaBkNoQTWyBbY00/To4bv3/tqgEmoTu8KE8tX2k1Ct5aMOnM
KgvcehyfRNWrT7mdidfh/jmteDFTLQLu4S2X+qrkKHraMqrXO+euELBNQffuCIIQMZHilTKKV0Ot
KlRqI3q3nCYHzflOO1cq8qk0p7Zgsjc229K+A1ZCKZWyrXG5CdyozCtTDt65TBXnvuoQjAhJeTdK
3TeOKa19FO2BlwDtXIu/956APSfqKCj7eNhNRa6T8puVMvqi8tKPr90JQHF4+EAxs+XAEl5Oyekd
PetyLwoUEak1DBTR5Gea8Obx5XFuPO0X46xu7tmec8RQ8jho9d71e6kctOaX4hTwnENrPjZu1L7+
FocIgTYpIRnzWyMysrF1kyUAD9zJFN1Oz3DIxU5YT+4Ga4p/vDy9GzsD/Af7fSFjLeSyy2Wc9CFV
skiNgyRHWNHR2swhSh7L3y8Pc701KBeDBDNsqEIa8sCXw1D8VL2aaDVoIpF+mZO+OgJ2J9cXyvxK
1tXSnb8YaykK//XWpq5wFdees6BP9PktzCxzXzTqcBAiizY+1fXqLWVlqE+wQVH1WsM+Oqp9YTSO
SQAwJ/xIYUA70l91Xts8ZkJLl442Fd/pqhmR26Vh1kmeBn2WNM4B+JLXvavxm+l3Xja7xsYxvjkp
PhXmW9YfTfDL9VNRmXQs5BkDCnJUBMax2bVatyWLu8QiF6V5sBPU5dGQXf6B/tjlKHjpFarV8dCC
CxxJBkGsVVxKVn9Xq26BytuQPqVKrASmiT72ccRFecvZ8MamBMyBYChqbGAI1xQFq0mpA01VGjgN
JXNStjlMdl2RFp+0CEHG/ctH4KoXscwTov8ScRKgrXUrzMgsB5iJaWB2RnMkC6LJaZftzjSz9MGG
8PUYyUa/qz06vi+PfOODMvLS0iHCXf66XOqkBxgp8jgN0kmIvQf25tAN+rSxS2+Noi3SzYDVForC
6iax3DFT86pNAxgm/Sd0keJ8zy8mWypwy8W+3jhwHO1lGWl5rjdOSKkjtEbWUTGG+b3dmuX71InC
nR2SdZXUf7eIH7e2CQEUZw8VNWCgq5cmx0B4RoEqCcoGS6wJq+ujaBTvoYVpsxHeLF/iam5cwgvp
i075OuuRck6r1AyTIIua7siZiHB3Ope9rn4sUqffp3O/1fC7ObvlgxFVwftdS/8PVONFoiRpYPWa
eczJJB8cBSdxoJ5bcji3TsCCxlu0iIHkrWV36qQFtzFyj3VJK1BGq8QjKsHYv7dSRU/ISi2/Dkvv
ocmcLRnkm7NcmNNMlHKIs4roRsriSAqGaTBqdvPV8NoUT79mbkuaC2G71R2/uUXxzlhUkxh0zdqP
47yaXMYI3M7VdlCbyz0WrdlB9pp8tNXZ/PLyAb+5bf4ab7lr/3rx8rKmsEXdK8iHyaQbL35FnZL5
+ZimDzSu8ictE/kGouPWii7wykXsikb1WjPTkCIePGWpbIbh9BimsTv4fdzJL2GMItHG3bnG3C1v
Om3i/x9tFSZTdqK7leppgA5fae5HWXU+zb/wTdql40mmMqanSCF4at3O8RvHkJ8wdtyKLNYCKv/+
GKBWFyALHkfrOo8XxrM3JA4v8YDE8B7KufxZZTH1pNYxqNj2RdQLRABpGtLCKoa3taWHb7qkjO6w
PE3vx1qdDzEAzXLjir+1A3TA1zxjXFRXjseu2wx2mKopgsddfMiKdGiOUssoEINj6LLTIJ3vPPbl
BjT+5ibAJhtQG4m5uwa3AE1An6WjEd5Z9HoKaXyc01A9VMJWTi9v8VuvC/kYUdZigAdC8HKLI1pX
h27L3WGAuvT7UKZ7e+rV48uj3LqhKG7Rtv0TmqzxAm3RABfvpjQoAM4smvPNexH3zZNuDvm72Wm9
RyM02zutCqPXwiyXDY70E98O8vIVM9usM7VspJYGmZdZBw+Rx0Ok98YDmJNqY6/cirwAlOgQdohD
rvyqecCQ9MHZKZjH+lfusVUhCc2/0BXRv1D7m05x7E5fCrfIf9HzbDYwgjfPEHwJHQ4YCHDESS+/
pFCjit8JM0TRVO+kKHmL2eScevFOH8v6PfoI7ScntwRd+0H7OebWl0n25rF0O+N9rSp0f2NrmDdu
0FsfHiy6BUYEnJa9xmdm01RTOiZEwveK4mmtafMxLOf2mz5MPaU6Ib/SVWjeKZpubyzIzaFBbPH2
Ih8Cz+FyPQYjQ65UBQ6HKh2ytnHqpLRAUvpk+zpXB7lXDIvGr6ZmToF1u+dtseRu3R1IUusguRYV
33XQoRhhTDLQpIE+Z9pzBbTiHxxA07M2Ksj4qrF18uIercyXj9qtNxLmDrxdSojLmb6ctlelI/5x
ZRoIaZaRbxVmsTSvYuW5p1J+b0hN2Tjcty4ruHDU21htoo/lQ/z1SkZTPGZ0tNKgNrQq2g15V3h7
gaJU6DuJEFvRzq1lxauApM0hlSfyuByun0MV2VaPJyuuXcYZqu9NFoHb8WLEWYdh8H7HZFof/8Oy
ojhIqZS+wJUkB36WnZ1gY4zfw0g/dYbZScucnutpsTDujkanNf+8POStdV1g20sVmJB1va6ovBZT
ikdz0I2GfHbiaJz2SLf3MXB0M3v7HwbDEATcNoBS0rbLVU2A9reTbEnurVp8tDrQgcdiTMT32slo
oL882DVqlVuZwVDYROUBPN6qwzJ6sqnQbQPoVZDHKGk20IsfogMd2Xlna9GuF6b2NlEbuUf1Lt5P
s0P7J2qcwldG7GRe/nFuXdyA8hbTFcRSqaJczn0pU3VOkmf0XrvsS5i3bZAVMcVJ4h03MLKxeu66
LLR9g77rk+XSBNj4CdZM5j8BEIxtGMOUIfjUqzNUYfAJsYQfoc4ac4ckszo+zb017dMqmZ+hvaDS
PsfDm1ZrzSclcTRfjbUOYsIwbOWBt+5NENL0gUjJKNQuF8xfx7mP0rgy0KgOEN51jxSuinhnzlH1
2JXudOy62Pthjrk4l0Vhb+2L5buv8zSCUW4ubOAAaa/2RVN3UySUTAQyB53qc2uZn1s37T4rrZXW
O3tqmpOBtrHrz0OJ2ZiQ1WgB/oWRvXGp3bplyKaoYsAGYaOu9kQ65CLL5i4LtG4C3pfU9Jd2ZtLQ
gp4nKv7HNovC34qCat9G7HdrZIcGHf0z6FxXjYWWeUmF+2zB+GiOH5VSjQ+d0prvUCtWYx+js2LX
WUgNbqz+rfsGz++l5Ylc2ZVZijl6xWQOCi+HVYgnLB2HnYlPy7teT7Z8WW7NEVocW4zAjKnql3tM
sec4AcpBuwFw+zEcW7mjqGXfg/tVHps8/pjKXt1Y19vT+/8xV5FuY7nAAnGtC1QqY4/DFL0DSyAf
w6LM71++T5YTst7FVC2BN6OoCiZ/+Un+OkEFEL9KBW0QhEXljP6gZ9N8qmTXeTv04aMO7Xal3oh2
bo6J7dZiFASge32BhJ4BRWkqswC9rjTzzXbuFJ8Tjr8pBiqHone2nv1b9wQB5RJcueyYdY12VJKu
ygw9C8YE3FqYl2ay02VY3el6Zj8OThK3fsMruVe8eqv5dnP/EFFRVlmi7TX/Pu5Bb/U6+weBg4dC
DQM7HSF12N1bJQmb/ZRv1TluJsqY0fzfiKsLWnqO0NwxzQKpg5+Fzqzum7IKDwDK6wenafv97Mgv
uT56J73t51MSd/rGlXQrVUMViRYg1AoAj8vv/7WtqNkChi3ZVnourVPiqaXv2mG/UW68+VkXYtof
VAJVx8tRxBwbc5U3WRBLJzta1Pb9JrPdfaT08VMPZP3Yt5MLTXcCe/vyubl5Qv8aevnqf03Qjl0S
qFCjmUF3WPE9W8T/II8P1kp1FhDxy6PdXM5FTXw5NCaWo5ejRSiy1GYjRDApc+j4bt8TWZXVMG5V
N25NC6DcgpQ3YI+tezR6S0FeS5bEzC21wk9ta2wB/2o5BYVaBRP/8rxuDrcIcwBfQUJu3Xkq9XJO
0shlp9p0HPxEiuoTINjmt2KH3Zb86q1FJLdbWtNLp2atwCTGNFbkrHDVdaLcN+D1d3Mxxht78uaU
EKhbYL60T9YOmDADmiLyEhG09DTwQYvBxp4M5LbfDw2OAv8hgyIURHcSDhP6B6sgRGnokntdLYKu
MLL3rdlOX2rDiz+PqmK6u4YSwn+oMpGwLUgWiD/kqqtgI5SaRO51FoHlKA4xfl6eeq8FiyiApu+K
eDLfVGEz3b16oyDygObSUoBfHOYuDwCCdMI1JMGWORvh4CPOLWgegk/zEdDVN/KLWxGuB7RgScaR
UYReezkaN3Zo1zrVn1pIeBu93TwkphD31SSnkx3V+rHVw/wpBXlW+latVntsEpzPGGvIjd1046mE
GU3HCEderrk1osJuQkVwg4og7c2xvO/qEERhmKtgRWukCT4geth8fXmpb7xXHobDBJSwuthWywb/
62ZDr5JrZR6I6aizfteKCM5KjZxWrvbGM5Sv8AgAHnXJl0e9cTj/qGSSLZNZQGC7HBU7Ga/oRpUP
LOdJ2dex04KRHHR3S5PsVu2JG07nbiNgpcq3iq0gITpKIes8GOvJzA5a7dGAs/VC/DO3BekykP70
Lu2rXdpb6YGwId/HVQTDWhnccyia6s6Wo/Lm5enf+s5L18ziFBNjrilXc+2FFRl0HgB+0g5t1SfC
V7QCxf7BVe8ho5ZfXh7wVpDgEc9S/EPpd1G/ulxwHWcQPEm5p4iAwl0rW283l/oE00EdFlaFusto
AHdQYEDFInEvP6hKJjemfWuvcVUSetKP4RFYvWv0l4AHeRxryqrzh6Sav7mKmO4Us3fel+D1j2w3
c2OnLTtpFfGiC7F065F0WdRSLyc+ZsJUBrrOgZsb07suUu35saR8X+88agr72hCfMlpSE0ifLkLo
A0Ol+ePLi3/raxMOUsqGV0hTf3WHlgPEEmvkVI8a+lt+OUgT7wLSw19OLfv20Zs7q9h4KW4tNTJn
GnkaoCYwZ5fTrmsjtjPTFkGjiP4fPZ2V+1xNzbMz9eW+FapyF0MHPL480ZuDUq6n1EzjGW3ay0HH
0ZqMuo3ywNH74gCBSzlhHgTPWKjVHcSF9suQKe3GpvqzdddfGOQjxUzKIVBGV1tbEW0oWsXKAyNN
ik8UexMA487wsZ6L4aQaUbVzk+kAdH/2FRNtS2S4yh0tnfJem9v4gBGneSpKyHsvL8bNmweJaAr7
hNyUcFafICyUhDtbzQPpQiHolRblC6kMyc4FE7BTMOI6hwYsoR71ir2pNzRBsWGAAYq1YjUh/KnG
6ca7emsnkpaQSRNCLEYhlx9oSqdy0OMqD2gzO4OPZKpmszrdQkJM1JpXBhcrbWMhbp3Ape2wZNP8
fV2v0NoiDjGHzwNlKrWjVVf6vQdk5h4Kf3UcLTADnqvYuz4fw8XUaJi2NsitbYl4B1VggkGEJlZX
gEiGWEq6zvisIzaxx55ML/zeMKARgGfH2GuKrTOba1fB8PSjgcK3DfnS51Kpd7WSVQ9pU0+/EQ2k
xjHWbvEzbCOUqlV9ED9f3jTLXr3cy5y6JcNZuo1IGq9e41gijJOGQERxxB4wasDY+R9D1OaWeM11
2LqogtLP5GakyLnuQGTpaOna0ltrK6p2E/9q8QiWXfGgCcSjf716VjAFAQku247BVtuumjsPuoIN
mFeY+ARWMcJ5JzNKqmHjsr+xfAAegfZwCxA8rnEbRilzUyZ0xd0M7KYRFvkecQWxMcryTK0+0h+R
JnY0lFM6k5enSNGNhtlSXqABXiTAv9zS3QMjSTpfJkb8MVdkDoOuAaziV4vN3LeXl/P6QPGaYZmx
pDaEx2v8BkpvFtCwJAtAWjlvPJhL80HqvRp9LpW6pBYJ9fhHozgJT0vbNs1hUIrp1Wx1FFSoQS74
UswTETG7XIQqpiORKEMWOMkkDiKz24EmfFJknBhtAvFUuRyWSuhfXp789RXGgwb4YAFRc0bWoRPa
NFFBqEJah8FZuHOwvYwOY+Pm08nKGX4f92b5ekQog+LojtwssCBk+y4niwwrdK2RL16bYv5JOXDe
Ob3Vn0xhVE8k5snnyuu3tPtuzBTwOw06Gi2Iuqxr/4oS2WXXUfS0zcGjzkv4jiYIzhAexB8vgQqF
7vXu5dW9cS8s8SiRIm4xi1bq5UTTWMR5NlNimVXo2Psu753sTlRGZfhurnQfXh7t1gxpaixoSi48
hBAvR6uoBhShm5Nc2oMBVRhxa392R+Uft2mHgGp7uyU7fWN+dCAXwVuL6xVw1+WIBVAKG4NhEWh6
q9r3c6tWw6Gl/VJ+RO+hfvVzi7ojWvJIEjAgd8LlaLOZ4hatGzIwxFzsVTQWgj6voadRyjqZdCn+
efV6UpRXySeAyi2qVZfjTaObSdcVMGFTW9zNrWH4uadPv6SN8u6uhcu6dRVeP62I1C1iIAu6Cx+m
9VUoMB5O5k4GECtw1yvH8DlEuMPP7UncWX3nPXoC6cONXXrjmqc8AKySigT9qXUvhlpFDHh2lgEX
kP6PAmHue1XF0/3Lq3lzFFS3EB8FSX+lqqQh69alwPODYiyKQ2w0/c5Vhq0w8cYZYO2g7rB+Cxxv
tSM1R8M7Bz1FoBnkw0czAW/kD4mV6sdZd2P92OiTtiXIez0o+FcYgUj0kJjARbncKEYc1UmHNWmA
nZ/1zoln872B6MCvOQ6t96LobGv/2rWEoUTGB0h0gbmvaUqpnKKQCkQRdLatHLoSeniIiuJGH+XW
tHARpOpOl25xQbqcloxMM41tl1FyB2aiLmCB50UI+7amVDzrxvE/zGqBcQABWQKO1bdLp9BpXVQC
AlsZjHPcQsY0imnjtb8+Yvz/zeX1Ia8Cer66JFtFoctWZ1WAJGT6IMNZHMKo73lncx24bZOMn0M0
+7WNIOf6plyGpXSCpiLMmHWvtQzBao6GVwYIqPTPVpRqD7TGEQTAYyLbEqm/PmouMCN0orAwp0G0
HizpyOH0KK6C2u5/dGXeIfz/ep0b1KDZectJQ3H1andUUMMnrx/qIO0qaWC3ZlWfp4bK3+HlXXFj
FxJa48+52FZfq7FNOFJEgoJWoOvQyXqUVx9QXv+ti1IGo1JuQb2vh+MGpoavA7MFTLa+QKbCRHQj
m4cgLqIvY4VwqaI2b22rdxFXnbZIgNex75/7/k8MRl14rfeWt5VU0bYYA61QbPBqoVruQjVtswPP
t/ck+xzT0xIl2OowSG/YasNfHwYuS5haiwomKA179aK6Emi/zKqJE56rvnTrT602f4zAU+EWhylN
qVYbZ/xqeXnUgDouOBcKDCRml3dKZxnQLSpPOce1A+19NA/4bqABIF3et1l7bcTwZzSsNMlgNNZ3
dYNpagMHrdSUcyJ09Y4ErYWClrTzHQ++Xfoh98PGiFfnnIIzAd+fRBB/wHUlNhk7tRAVGSdSbrO9
HwsFk+sIYeCftRqP1sbZuDrojMa7vSRNTI5Y+nI1acIaoCgW9kw/Fb45dspbs5u2AIe35rSYZXnU
GQFirTvO41BHBrdAEgzjjLyHO2kYGbrKgyLk8NoggQkt1DfOOy6LtJouJyRiK0VtGCx9VYzlA0ge
cZi0Qd9ooS/b+iLjZBRkNpd8bhG/Xmd83PZhb6HFFKCNrH3AMj5TfCNJKSYizBzK7wPqx6rwG5RY
osfOCJFnxk1Z97aU7W4tLHEszS6WD5m+5Xb4q1kQK2oY/Q9357UcuZWt6Vfp0D104M3E6b4A0tAm
s6yq6gZBlVjw3uNt5lnmxebblLpPAckghrqcUEgqBovcud3ay/zr/5MRTD0pR7/Yd2pVNDtoHoz+
PnbM7m8cFuCZ+LPYUdKK4tP8NJrT9EZnGT3RfA7QGk3CItq1Rd62G87JS7PiRRAAOqHZtY7nh3rK
JnA2AGpSK55dSr32H5Gtzp7iw1zztwYDO0ICjtBujZ/2W1+ho4PBAIH2ZA2cONjDFlC/n7Ns2pKP
uzRez91chmjXFtZ65TsMMO205iBRnYS8l14rAzFDyCG0+DtN49GDambxm+8DI/IQUcEiN4EOw3LP
shIyEzJX2Yk6gujQGaxcOrRZATvXG19ZNowSKJTzPOf0168sSR/nfmjUZBXrtO0rWGSUTHIhVCqm
ndWXCIxUlchAvD7oxfPDoJx+wKuEkExzdf7NmfgxqrLgFBS6dELBXT5IsF/ByVJnV3PZfFWbUNvw
/17YQ6pAqjAwQrFonbONKV7EEZjckx6P0b6tS/1r4VTDe2x6vJN8OBk3Jnl5HaC9xxUTfMNgk9dq
gKVdOOM4UDpIRrISO6ewmu+SHEwfa2mCt+X1Fb2cHVUKaiNoSOBtEs0tz0tVyHpogmg7ZaMkFZ6q
1nK5G8pJqmDHsULIooysijfix8tthFgArIoAYBMBraktYkdPTTNr05MzG/4NzMqQd6WT3r5Xcezc
Nh4DaMpQXdyw4i/MFRQl2EHcJipda0ZZMwfCNltU/VBiemq1MPqR5nn32dbzCgAnZecPr6/taiOp
qxIGwYQokLNCXmV1F2cQhI2kFuM9dsj3FFHzsmEj2oWtpWysqLhtPz1QYijOCppvNINz+dfkyjKA
I7m0zek+R4jiQx0VJlnIOdrwVV4aheIFCjZ8YlJUq+vXznAr5e003st6Q44Bm72PdS3dOJK6sIqr
yYirRmYVPIfQzlieSZS4xroIjele9MAknqbElbrPnRr6w6jiFO+cvrFGz6qs6UfQqmXhAg8x7wIC
Ku00wGX4VQkK630ht9W4b/JMU2FHS31olKImZfkhcJLcABRV7zYZENLrQYaW60ZHDqS9b3rOrifY
1tMDFVt9OKqTVoQHOfUz86Grh6rfqXroPDlWpk+ULAbCJXfSrSC4i02rCe+T0m7yvVNO9eAFci2z
UjoBz5UMVGW6zp0q+5QkoTW7fl1qW4LOqzMuDoKAv+MpkxWy0YZZrt2sKiXERrZ8X3V5c+2npbNX
kIQ4wFVewURWqW9rohHjkWgGEkMZg/h4nclQskRCG2ZQ7rWh0j1FK429AAS6CMzFW+fi8ljYioqL
QJBKYXXtJpDN703EFJV7OWlbtwtACsxNsPWuiQVaHT4boDUVOo4ghKyrBdQtGN2SetTuWxKusBLW
o38YrEbZB0oieerU/WhjxSwOU0/b2ev24oXrxUIKp8QSTC/rUrkmDX0Wjel4Xxl5tsulPHgnq6l1
eH2UlfFlx0gFglMi2UUBgfTd8oRwEWRzhCzkHnaqj2YE8dRoy26Vh08BVCwuetIbZvdyWjrK7vAr
6AJ0QNlzOaCUd4NZ55JyjyxledXE+adJL7fayF4c5JkEg8QCB2Q1K6doujY2KwSbW2DvSGqEB+zF
vHt97S4tOvlkBFGh0oXVA/mO5VTatGw1VEe0e4ADfnHoy7kxXADJ5JRhcN3swHthq0g8iRZ2wTh1
MSnLait/8nv9fgwd5WsH29+1Riv5DVX+4L6inf0wJlO8sV0vzBEMKcPS7gEwaU1xJRlKM0Fup98T
SEp/6Hbtf5qHiKaoVJuqt+GtOIsAoblt6OJQmNTXpWljmJSojm39HmIt+MAlI9npZUhHFrR5O59C
1sYNu7SOjCeKVoJ/gFyCOEU/RTRJZg6BTxLjPvaTYTf6RuZZYwPvYtF3LnSM47vXz8vlBgpflQKd
iABIY6y8qwhJDimDX+IeL9XqPX/Syvbakmyhnes0VnXb0NsCwD3NEmPDi7y0Y4ZGQYo+AB00PcmM
5VRbGedrmBXjHjX4wvNH2f8d8DAAI7BFx7EOpvc6HYDeqPRbxFsvLLJAYgJnJWqms1JbjhxTBQ4m
G34dapDDroz9FhLGyXdBaNpujiLRmzeVTAOWGsk1LBoWZjkeTcxVSfMoGSIryF3arpNjMkehp0Vp
0rtVP/U/Xt/VS1vDePCEEzwCOsVJXw44OTPSoVEr3bP6SI+3OVwadrWVsl/DIrkcDEPbkZgYtYIL
bh80jxJUtqR7QzJOuZ7Mu6YvHwdD/mG0WuDaUfshCm20u+XpYVCMKzsex41DtMp7/PkRaPfgkjJb
7N5ypmCtAUni2Zw63ezCnTn65vAhKbhj0C06dguHKr342RE+7NB/6hQFpkVLhoBww+5e3iPiLooX
RENC42wdpcy6WoVJlAQnp/KR1a27UqG23ZSPZknTahnT7aeHY7WVmLicPiG0CIvI7hGurCnpewsl
H9PKolNhTuYVgPpm2utlVspuE6rmBCOkbD5q6mQYbolw1adcqfSnt5410v8kIxGgZyga35Y7YFm1
bEUDkK4QYqb7JlHivZFXw8aJvryy5F9EutwQaQos5HKUeLT8JAVje8olVXaHeLih3mK7Ti/dUHvf
iuIv7w+jkVMCQmDqxBKrC4uxaqs4aLMT8jP510TL9b3txMPV6yv3HI0sPTkxDIsHsRx93utcdQj/
tj6rUnGKYns2Vbdi9RK3rkkmHrtOiZ6KXJfnnZMPJZSdqJtlw00Ai8Sws3MYHs1S7i3PzPRC+wA1
mvNHQGVBcRUHyK4XN3JV7CbFCbRrLI4Vb/Q7vLREZGh5fUm1i3T7ckOyuLOKvHOyU6x0pkfBXPKs
Albc15fo8qkHFARFFKlaspvqRYJvRNVlcvz8ZEmq7kmTbe4GPzW9En3hw+tDXUyIbDqIJ6CvuJyE
div/rPNns8wtvzi1ihN5Qx9Kng256kYB8sJOMAp3hTNFDETNbGWvCj/uciUdSi5sFh2qGum2sJ5M
yfV9BGpcAOT9oTPVcOOovTA5wQGBvyTUyDhuy93StCE1Yf+oTq3Zzl4jdXSq6sq4f/MSEl8RD6Mj
ST5xnUxMszFKJoQDToOv9F7btIj46mW0e32UizMBsZuwslTPeE/RGlnOBUZ0I6qigblAm3s1T2Z8
n+La7MjJbBXqLoeCVOjZ16S3lVax1bKNM/IpvTOXp3lozGPT6dauD0xa/aTwzQ8IDhDtGrQ0kFcT
qLHlrMjEJBqMuNWpU0b1N/YmgTmkUYt9XE1j5FZD50MVM6tv9W/FsGheqRRlBfpuNUO5jXM1LOvq
FKsaTWjtFEN97s9ffZTKDk6WSm/s8KETkgEp9ONKE2vhQCznGbWVyETk1Um20/LKBtl8DJOk3XeJ
9cZS2fNQLKbAS1JlJZ+3HGo0lE5Pa4WhIqW8kmPoLZtI7/YJuaHbGPrTd68fzMtLBg8JzhCZOyI8
JFOW4+lWGSPYqVUnIL3mvsiM/JAp0huBmX/OigwhVwCYPCmU5ShG1ekRotTVCdpOeRfYSuamgzkf
DHUqN/zWFydEGvJZG5REofj+T8GIpSTm0M52dZoNxX8EnTScm3aaN2z8pUlk2X4aZbVNlInQG4Cu
6ERrheFFptWOnharNVoSYEH/kIzhe2f28ae/sVkwuQtbxZatA7vKyg2FZuj6NAd2cDMIlnINEYi3
ryDHHeAHcSS8BPLqlTT01kcj3qxPHXS4XOUYCZIwmt5sEfFIBBxY0HXRqrcaxYfAvqptDnrjIy2t
Q7l6sqtgvLGg9D+/vmwvWERFYFkAltKhR0/p8kgA9gto9pqrU4Au+oe0nuXrSQlvgynqN56sF0ci
pwCEVOBV16nciLSdkbdWBeOl3O3sBl5IJYxtb4rI/L8+qRfOudCRwu6CMBGQ5+WkcGNarc/i+tSO
geRlpZof1EB7/zcGIRMpsglULNcebCabndmEeX1SRGTfZvPgtpOydZku/OTnk4DrKzosSEKu7Hnd
w01fdj0Hjpt6XZVw41cTsh84a9V1kOXm3zh6qgCXCC9WSEEul86KyGo53cSsIn+M8QOnTjrkUtQ+
dL1RdBtn4qWNAm0HgksQb5CwW46m0Z7pZ9Nc0zKtlccokHO3NtDLeX2nXjp5P42yxlP5Du1c8JLW
pyaKEKI1ptyrYvRcijB4en2kl+ZDBQEnBsdMo26+nA99e+1MYrI+1VLUX8fDrHtBM/r7vzEKESKb
xPG7gAkHal5A3ufUpxI6uF2tTN+VDCWGvzGIIJihGoLHvvbUo7oapGBImpOvhvouGNrhGE7G2510
nGdePo4AqLoLvCxsfbbT2UVzAmRgf1O03nCudcQt1ePfmA1No6IvjLd8HdQi39Sas581sKvW8+w6
ySibbp3n1Rbd6IsnACjqcx8WxRBxFn96YlvHaGmCili2bJp2hAaWi6jXm+NZbDYtlKJzlR5W3rzl
KGlnjFGvQ8eGPpS298sGwSUL+MKbF40YTRDRQN8E9l9djdKDJzZqE9K3tFe8OI6knVZ2b7dwJNHB
YAhFOvH/1ShBH5vIbhog7ZFvOKtRJH+ne0x7F8xtcj1ihB5fn5XwpxZBOmkl5kOdj3QXWfXV42rn
fWGNNgDm2Srl7qoI20r6MIRTN9/7w1RU9/no++Yhsga7vqJE3AZvdtHJHJIJ1vCRBL35asJDxpKP
iIufkrohRRsGgfJUpigxenRUSV8g5em2LODlK0LUw4iCY5gzs3YodCdGX2rSuWZ4MJ2X55KeHUAY
zEfNQEDEtdQs20oHX44puKIE0JnMDZ7S6ibIHc2VMdCyUzDJQ4g+dFqZv6Wz1gefJL2WtMcyiYON
JIb4ncu9XY4pPtNPty9ohn4k59ue2k5W7xR/RsyEfOK3KcEHff0YXV50YU4w9VTcFYjuVrto23Oj
S/AinuhyknZjDfI4rYJy44F8aRE5qvCfkysj57OaUNQrbS83VXeatORzpjedi+zUXTer111cbDm3
L62eUIilxk3LLoqKy9UrCmVOSOl2J8TZmhtIuH4HDTwd7dnfonW6GElYL040uH3KWjwxy5Ekjcxf
2Y7tyS5KaRfDsEkTj9a40TzVb90n7BYvMghjHXfmol8hm6oiMtFGPvk5TFlJ7HS7uC23LtgLE8IL
BDQNAEogjlcGuanGXokQA4MtJKpUN2ijP8bEz/JdYiDb/frJe2ksMvQAFrjLFDpXZ0JHZboabLUH
HmQWdHaX9HciG+QopVeh9rg1tQt7+YxCV7FTIg4mNbzcK/wmo24yfTip9sAz0AHPyz0UJsz6CgUv
g7Lx1KA9Ramu/1wR8nUbjsjldHFEBYMl7xDJrgu85YTiBVssn8w0jfY9qRavUfzuOMzGFkfBReRK
hpiDSXMbd5u668rZBnY0h9WQaSBjEeZEv60gOrHjA3LG+klNa+v3VPOjt1Y/KZhhm3mTBF0yofNy
fe1grKjk1taps+knOFIBCowjPOYK0re9NG2xFV3YLfAMBpTFnB2qZdRAl8ONQ9cnQVvYNAT3steG
iunK6qZ1vNw0mNPwTyixghnFTV2OImlwgjlaPJ/SkHbsXW23nE6rbewctUTItjYuubheC7sPmSp1
K4pxwPBFg+tyuFKJhajBpJ2Q79Z3YQHkyZzs+qAao4wSc6V6TRdRTyYJfNVU6tZbcHFuIOp75pym
GIiVWVPCmCEYjqyz5hPEaHVwsIeaIRqtadNbyly1gRgnKo67OUSj5fC6Mbi4nQwNaARsCrlnwiht
OXNdCdGk9AsFZm+7LA9xr4XKwSnDUN1zU/txx7Nr2J4Rjum8L6VGfyNBjUBM6bTEkhBhpyEeWAWM
lYkXVSi9fopnFNuMxLHPSogvFQ6N8gH90q0iy8VWAzsDk0OswD9UQleWtu0yJ5pn06CvSKqvVMlP
zGujMFLKlLyR+ySPELsbKgtohN6qqIXpRMra/vVVv7hE4kMIIW7R4WThGi9XXQIlkU1pYpBggKwG
k5TezLmhbtQWLi4RsHkol4lXyLGqACaXo2RNOdu9DaHYECrFzTBZya4k77/rjE3p9heHEuVW4OYY
WWd1gaiUELQotn8ynFafDi26K5kXINc3e3oHh6r71vWDhpcsNf/gBpNCXs7M0iorG/vWOo1OGbhm
AD1xFUXlRtB34TwJQjiCPTCfZFEu6KRL1aHYlNjWqSdP92DZtfrdAshyXQ7oeTtZLm8Q61wuIoeC
aBncJQvJxi1nlfaSNred7ZzCyU5o3YBCwKOgm74zoSp7q8XjdSLpLqr1ov99LfZTq0aKNGbjn+g/
z2Eml6Z6J5V1uZcb3UBiE1lcoJKSnal7RQrNFMJ4fd5Y3xfmS/GJiqegShfFm+V849KwqadwaAp4
0q8Kpet2UVbY+97qpnevH5jnfuuFhdfwfuko5HWm7AxaeTmWqaWiQ2FIHmpfqVo3RDO4PMZsvPaQ
yFVX780Ig7tDghCdkRpPoT3IdV3rx7KfJukKi5jqO9MIGroXBqGpGWthPH2CFyWvD1IcDb6r5q2Z
3NazVvfgNh3jR91URuEWaCZMiK+mWd+7ZlVC3BwmjtZ9rqdIZxRIxOtd3KVdu5vSuIDUaOI26W4S
1LQi0hmV+x8TXfeHKzkp7MCtMSiSOyhmc5xIUPseVDy6dkz0dnxQMsD773zH9P3ruAMud6cMUlXf
K0FV17vGKeGgGPNI165z1ShilDn1NgNAl+rZb/SETfOh1mt/9KZ4HrOPnUVD67EO5CDYx2rbzDvZ
IC5y7dQcH+FEyWNP1rgQ+yjLINUrY5pd93YWjLY72LNWvUsatUcauTYN6QomXr/3uGdDcGBdZX0/
J1DcvOtySneNq0zT4BzkyGrq38IugeraTYnGNGg3KggnHmppqL527Ff/Ke5rO/s2ql2XnaWoJg8c
lEHifxwrVMUQYvfH0L+xtSjvzv6oytN7RyuaCUxKpATX81ArpVtC6VQeATgZ+L94nuY7gLN2cfX6
obu0H+R2yeWB26YwiS+zPHNgTxvU9bLkAXdT+zZU1fw51BAm0Eo7O0hymW94gpdvOdErBS50CqnN
wJu5HC8flRnyor58KIbUuFV4sfudDyX4bySfw5uBSu090Kv+qRmVcSNwfmlokVHkqRIQ1HVAlqRB
hi6oXj3kNKT1V2WewilJT/6MZsekWcVxom+/vRmUcXaOM4nvDVDvpQdF8YuQEMlvPgINF8up+5re
TL0k3h8zVXeoExUfaxlC3X3eSUjl6E3uGOS84/7L61t8+ZCTume5Ycni6GrrXjhoHaIa7aL4Qari
ASnjadDd0K7MfCOIuTxKFD5gYIV1nkIiFejl/Koi0eWOR/VhSFpsQF+o6Y+UHt/PXE5gTnWqGOX+
9aldWmeGZEZMj8wq4PnlkFqoIspWacmDlMyFelCRSE/3OV2+/R1UD7N99fpwlytJFAbLo+A2E3Di
1eMXFeSQbBm+gwxG6n3aT8rBz97axo63CQwBEI/wePmDs7qS+TgEMw2M/inR9PZYAt18X3RzfyVD
Y7dPgGh0b/ZUGJANEyQgolCxcm9VPdZjhF78E51w6tGJkaRA4OmNuopiWnRIAiLhMX1m01ruVUaG
LDfNKH5wuOUP2hyaniUF1sYWXZwIas2kPcFcAS6js3B1IupQq4BiFM4DHOfRcWhrpaYnGuFqb2qT
5K0WxeY4oBkjqs2Qka0JVPxBa/OmbpwHJ1ATdyglw9Xj4Js5ZrqbS9Uxz9V3gU3b4huPIWvJwYDp
CpeZJMnqGPZaje2caulBVbMWPfDA9LJA2wr4Lg477KJkxQUFAARvEJMv96uurUw2kig+D1HRfYFs
J3UpjqifX5/L5X4xCr1K0KuJssW6R96o4CvskSA/N72UHK1Mke+g5kwOvg0VzOtDXdgnMKsMpNJO
/mc9ZjmhzBkguu5m/0FPHcAp5vh1TALL8yV733b9FuX+5cRIQhA2UWOEe4Zk+HK0IMzHIijL4FwP
fQm9vhPdlWmpnZSse3OHA1RX1NB52SgyCVaF5VDZOBJ0A4k5x2NheGFVZ4c+xci/vnyX54FZkJOx
RKKRoGY1IamPsOh5FZ/N2k89q57C6yIOnLf624K2C1gmXjAzQTlyOZcqtAorGcKEZUu0YFcWTvnN
nmd6guMmD+WNJ+viSaaRGlQbMwJpA3JdbOJPuXTDjwb06bv4LBvBDKsGgZpTSd/rsr+V4r449vEm
1cAL54JeMrwAnhHCm3XfRodFQtKxTc5RkJXXvtHSuzq1Usrtav3+65v3DD1MUm+Uhqk8rdv8Q2sM
dBnN1LNUNMG9Q63rY6xnbxSfpqhJ8h7mIYiyhRe5XsVendI6Tu3sTOYZT71pnX3vTFt79cL5Ixki
+qZ5oSjZrk55CFdHDpt8dlY72z+UdNA+BvSpb8S3l6MIVkOQgKKuyZu4GsVEhsPQBj87m/4IGzfh
tZu05Lte3xdxVxaRnvCA4aIjhAYqQkFwee5mS57Vosnzc5EiGI90Ub13pgQR1qlvr3VJHd2KcuRt
W2XmlvLF5ZHXBPoVg0S5E16SlVn3B6WMSznMzoVi9cN7tc5MlA7LUB3PNYjf/OOklt3vZukb8Zvr
xs8ADxhzSIygqb4+jU2ZNgp6XsU5pTnW9oqStlSLnr2tTOnlFQNULjJ1pA3I5V9wZEcw2Mx2UJz9
fs7JptOPYmTEUk5qWm82iqKjjPeLl4s08JpZTIuzwgqrtjjn5dwdYn02z0XcFhvV1Odc0eq8kBsD
DUuaWSCvV+clamKtQ/qiOPcot1xBgZocQkvyj2lRRXt1KM1dlmn6Hp4i2xvBse57e9DhIze2MAaX
byjlQK46OEgaVmnAXR5c7jYkX+g3nUuQe8ehyk03g4dyj9aUv1OSYqs17IXriK8tvFN6Nci/rMaD
MdSoYOkpz34RxV7kVBMtinm3cR1fmpXFw0bVgJ5WHLrlrHI11TFfXXmuEzVAIduJvRyJPC9R/XKf
zXKz4aS+cAdp5iDwFi1vJJdWTyndNnM91VZ55qpoHs+Tto98yMCdtIMLfJaD/VC1wePrNueFpcQ/
ECk7CFFMqNuWk8Ru+yRtjOo8+qrj+STXDE/Fg7V3r4/zwmIS3yrQbxHAwAS9mpxC49loTHJ1LlDD
/BGZefE+S8z8c0PDwF4toy1ZgRduO+PR/kp6nu7+tWqTrdYDFtsuz3k+aTeiRHdQR930Yk3/8vrM
LtLyyORgVwijMV94rKuMbl1Xegd+qzp3Q6ntUZ6reg+GWGtyKzVxaIdOM/mTObW0FvRhe13HZbHx
CV44OEJ+QwgUkvHlfVruYQM1ST/PcXNOo6nQ9threJ40BWaKG6dQyurabEfpfQ4J1Bbz8nN2YmmC
4IMhROTxEC7guiIbwgYDM2ZnnNMKXI7FA2WUJGWpmpTBDfnEKrp2StTW7kIKpvWP0hpn6ygPWdx8
yK05GXhHC3M2f5ATLKpbCRKu6diOatXcJkkv59evb9X6EBI4cxTYI9oHTBGiLReqG2IV46+k597K
m10/JzcBGptQWP1WsETe64Otb5YYDHZb1IFENHiRt1WVolMQ9czPYdEodJClMKCM8lvDF0YRzBUM
g9klVlpNqUlLtc3ytj7TDWF6hiE5R47aJ8MpCw/sWbvx5qwPuxiONh90w4RAiLWmWSj1Jktse2rO
USlZxxYh0F3q9MqezHLvDfaYHptpsPd1bQaeOlXhhhV5YU0FP5VoQCTGpvK43MC0LZsWx6s9axJY
Ni1VgoNkRu2bd457zPnA16Oud9G1bTaUE7Q56M5UIOz7apDj7GrMqmHLQ37Wgvz59sByxOPNcURA
TwTUq0DDbFIpd7puOMOAACpP1eLRPjbOLN+Qv57zQ2rP8VfdkCrlXVirXT/vytYkHe1GRatCGiJ3
TUUGQ0VXMS2D6CM1UHk+zlMQj57dD5XhoiEKM01iOnHsdujHzMcAaoXfE0vOPkbQKUhuVocxnZt2
4HyZyC0/TJIsfdLMxozdt94HyBwwjwKbLPoYVpVDLcl1bazy8Vw40je118NjWMTmxg1fE6SjYUdN
FisIPIShuObLE6JVgWpnUTmdza5XlH09GjBfV2NtTrtZgkPNg+9lMjxpbB2y/8EY5OdU4/YfYyOw
mwN9s7HpVjVgMne0w0baVWqhDfs3LoVontVws8kRUU9dt3OUlT1YiTqX596xcbYzxTpJWaf+5dT/
1/fxfwVPBVHAFBR586//5uvvBRQXURC2qy//9VA+5R/a+umpvX8s/1v86H/+6r+WX/KTf/3m3WP7
uPhin8O7Nr3rnurp/VMDQeHzmHwG8Tf/X7/5j6fn3/JxKp/++cv3osMo8duCqMh/+etb13/88xdo
On9aS/H7//rm6THj586P6WPRXPzA02PT8rOa/isVaYqez6mj5zLk8PTnd5RfwY0+B4nQslMb/eUf
eVG34T9/sX/FSuO1irI6hAkiodUUnfiO+isde2Q1hIgDPhl/4Zd/z3ux9v+zF//IKdwUUd42/F4O
3v/cdUJG+vjIMuFcw80A/GvlAPUqhfOisKY7J8raHbCNxg11GxEGJaJSVKLOUWp0vEZatnHYhBFZ
DoyCzrM6At7QJeLMcRIznrKhvstVlAp7MzY9TVJpIFKpVP20F3/N+ec5Ls2zmCND4dqA0RLKu2tw
bp9CTNsNeX1X+E7qJW1vHkbDjDYmpAuPajUjMvvUmkUqHIdSfIyf8jNR0AQd4I7uzjalxpVrOwTR
aaSfaCPqb9pIHg5Gkioq/FEjSTw1rhJ3NPUwBWXqDI+oWUZ7ZZbjHdmR3vBmtaqP0qz6SKUoBQQ3
6mypD5XWybE36HL1tYiSew5dB+N5O02flH5qfkv6avijj0LpqyVBNGzMlWO40Rj3p76WCvJFYzi9
jzNV/aR3lP/aQLFug3D83Whi+R3o62Gn9mNHU6EvV7nra9n4zZkV6W054ecNEU4BjjeBL3W1lWeo
Kk2mKoPc3iWD1R2cAY54vxu30JNLt+rPUbhCnDH+hfBktR9mLOtBM9jNnTGHn/tqp3UnwGTlUTMR
gXv9hD2zRqz2XvC1UAoX/GBcy+XeN12Azl3pN3f+RNPpJHtqkO0qXzvEk5d234P4UKoGKPfGK5PI
m4z60PUtTokMxRa9NzV5osdEjq+jqngKJH0fDjaZlgetEQKBJ6NxYB2fvBCKbiP7bIPx66rMhQ3H
G7Q7pT730Y3cemXzHh5QN5S/6dFvcX/TFEhgetIceKEl74NE3YMdhH+qO0h97MbzUQlLjuBvjf+A
mOw7mgRpL7mLcWHG+N1kPvnt52mOb4eIkk57SJUbn/atUjll1uQN5kGzoc3rB/74iDjUg12qV3n3
vka85vXFXZFB/bWRxPEiK0gcv0YBAhQDIt4ozV0RRsqRLw+mncuHOMmfoqSYvClRojszmB+zCrkT
a3boKWn78KOCBGAEH+nB8ENplyGBcVvU0BhmvuwqbfcFhMqh1594kGsvJR2yy/q8fhc3cnROBIu+
I+kf4Omad22oaZ7SjOiGII6dlkZ7ncCKeOsgnHhv6k0lCijKrq7S/IOWmOV1MkYDO4V2lZqX4YYz
8RwPXBw2kkVChZO0/ZrELIlVuYw7s70zGlvbWX4UHTBK081czoan51r/wxlG7LiV9m7cZ9qXoMnV
61wbZZQ1HGQ+fLNyI7h4d0bd+Z6EG4jSCfytuRF3no+xuRr9ht/cJdle15OtDX32qdYTACAH3h80
ikACL2+L1IWGIEBr7zLKu17cog/TBI55bMtJ3zf2kB9Te0pucdxHt1S631D53SK9e+H5QcBbVGIx
p2RQV+Ex+j+9nKhJdyfZI5bOkeJbyrLG0Tb8LXKSF4fifQUSq+Jjrt+FXA+rqpm77s6pkHcZ9UnZ
Z2oifw2p42xclVXg++dVAQVH4EXNl4rOyubJSms3Rlc2d2kpt6cMytUdaT/t3dC3wy2LoblJONue
NdTJXajI5b5S6+ZgIE5xRWrQeJi6wjyobdzA6ZipGxXI5zhoue+UpHke6Y/nvziby30PrII2b9oo
74LaV/cNiVUXiHiYUi4pbQ8C725nBbbt0S34xa8ibacNsX9l5MNwyJXZPJrpMF+RWgTZP/cyvROT
uhFjXbpD5O+Esy76p2l+WblDaBOFJmRv5V0xtqSC8hrW+WRMb8y5zo/WFCbXcTObdwq11I2Rxc4s
1oYMCcUJ0d6vU3o2VhFzFchKZyGSczsljb23pqTcBdQO3uoKkUwDk4s3JFBixDvLHSh7p+yrMdZv
M7keD3KG6Fks6EFft9gXLy9BP/1jgomBsAc43HIUM0DhK536+TablKNW1vVVN8skGxQL3b7hL8mr
/8/jCfb3v/7tt78QT+SP2f/538uAgp/4M6CQLOtXCBqA3oPVJEKgvvTLP/6MKCRb+xWdKzryKVsA
AmSr/xNSOL8C1KOGI9rU6ImAHuA/MQW/j7IbgAf8MQQJBJXrvz/bX/71nwHcyzHFM6fB/5xlbjYd
AAJhYFEjB4KyPsswhDuN7sDTXbVheIARRPmgWtNwBUy42qn2qBJXUjvqYX/QPD9XnfdOaZr3hpzG
d5okJzu1Q+c8buV+T++3caTlC0RbNrbSzuki+WiG/J4AQgnPssatbNwzcnH16SnY4TKSHTPE51+e
XiWVQNIjmbxPJdM+4zZEt46TqTG4hQn249z4WuAjoFsVSxEloTy8Ad2H1FEJ751b6JFxjO0wP/Ry
dJhjFmHUSZRXbZbcNHk5uIPZfWvC4j2Z9OqLaNiCXTx3vvmpJRN/aTE++AgrVzVO47HSwv42dORp
589wLmdOY+7bPCxOMjSBV0UhNYfYkvpD0tnqAQWL+LbOsvHqp6P3Qvi0KuiI7aQ+SXDKnwQB0boh
AkrALLA7+A87IOR7KMMcYJrztCvsaDyUpX9IrTrFW8hqN+z7z9KYJDeTUn5//WMsTbP4FKTWQJti
nGlkoHa73BajlrOiSxMNtbhs/JiWNEa7c1cFt74T1u4UacmXikrl6HZ1//vrQy8z2WJoAXClOkA6
nWhyje0twrJN+tFu9+AnFVeqAaHKQ/pDsuzPuprN13yAaMNQL52G5yGpt4Ir4L0EXLWWBe7L0O/a
ymr39iCbHpiALzAQvKddY2ugy2VFGgfuTpsXGdqcdXCcl32QG7PZ7vU4nVJ3Nubi6BdGe8grOjdG
q07cprbVm7iPjQ04/coP/HOSgnCYRnPmSV56uaU+hwrUSdfuE78tjllZlXvbzCFpbQJrn8r1xzL3
fXdMm12DxEDux1vaOS9NnoeK3Isgy75YZcjaTWjdESAvDP8LXRuPY2V+ibUUMsyh9YZWOeS5+fH1
w7R86J8nDbAMm42LQUpifZvQyxnkvIvafTk0xnVE2gCpO7v89Pool+eHdxdjrhCLUghZ5/K6UW+a
3CKZaCVRuJuc/8vcdzXHraPb/iJOMYdXhs5qK8vyC0tOJMAAkAQR+Ovvou6cs622LdXM06naT/Z2
oxvxCyv4kPU0Ykr7Bkbs7w/1h2XEWGsLDWSbtVp1EdZFoVLNMAUjltE/zkP0MDjBD6sGmpnYsCFf
6FgMNsyI0OLIgXp++mD4308nWiZrXQfPG97CS/DS5C/oAYEXXQjP/T427GTr8Utkiy9eNe+cstsw
XpWogoQ5raM720q+KJqYLFhcjj8NtgPMo7MZdnVZEz2//93+sApvvtrFBhfAcMmywleLguQAKuB1
4ouvWJr//IbGFCC2XhMMVLIvKXmh1cF93l1GaDHrO7C6tjHzHltvRMtrnosJJKfarq9i5dWp28Bi
Vek4/uDC+n1b4yvgbUDjAGEJ0o+3Z5lQISj8hLEJ4oEVkc+THI3H4YNf+jayXA/POgrCChBI1vzx
4hGwGW079HQwCo0eKhPdi1Y89nhtRz0V76/dn7YVDhA6l7geAT3x3v4gCuCdPQQgMngLH3dLFX0m
DO4A7lz7WxkI1NVi13wwiX/6eVBfwOUQrIWxSyZ6MqK3pOk0Fj6f7yvUSNOwHr8KPzrI2vv+/u/7
07GFtivAwUDKoTp2yUEfrBDVRTOORWtom3fWoNGaA4e5MkxnNadqywWRqRLxZ1apzB5Q4PngK6yb
4m2oBZER5N9QiER5HGySt3M8q9KyBzGMxRhCbBbRxZEMkm5EueTazD8gb4HyFuzNck3YFnHrLUEd
84M5/0N4A8fx1/sf0A08QhcL3SQVG1zoxhSBZp9h4HBrHPfKOOKeO/wRod013i64SAY/Ifmdepq9
fDAJvz9Cq+M58G5gDAKddilhBF2cbkbteCzkJGGSK61T0ths25S0LgQkrkARLCSkLzchPHDgjgzF
o7T2ArBRXasQwgN81zhZ40c0LQer2a0ySfnI+o8wbb9vTiSorwBEpJArUPTtYtlxD5cyiITi4fIf
yOzFB5rE2yheuTjSUh+8Kr9fnavg8ZpGrFRc57Uo+Es1HUbkIeScW6dIgkl+bxpyF3jM+ymtj8Lb
V8zF202IQ47BwPaFVzC0l97+LkpLp9GgAxQObHGtln9evMbPTD9d6wohLfqRbVqNpt8MXX/QlZvk
sOJTOw6D0dluurSPQKqhkNDO+yb6IsJY7oTyqxROqO5OBAgmnLq+GSXWx2+7OA1cPaJjanLpzX4W
2fpbJf4zF3u08F45K/gtONrYVZe3sZr7OuT1sBQzEqgiCLr4RlcsAF7HL3MoOX90L1/e/v9/PICw
kXkikbyscdWdoNLm41KMSAyOjNrBzVSVH2khXV7J6yio5r/qpa2GSetJ+mVPtD5xOmJ3S+HCgi1f
eP110eQL2v2nqbOLRCxd/v7ZvDyaGBA4BoC6ENSs4qvrF/plQM1Vje5VYwq3imDtOqCEXs/Dizs6
kERpxrSTBMQ15n/ETrmolL2u3xoTg8OH8cE9uvilAYWwrohjXbQDcCscrxD6vfeliJq0UZN3cCUv
aEAf4uUn3Pbuept8Qk38VCICWlj3GeAPmsqk/qhxc3koMR9IFHBHgRsEGOGlppvuKzH1OAtFMkxx
XgKwu+dllWRQpeD796f+omX+OgVAnL0mQFAXBP7z7dw3xoKkm0U07sCqzcalh2mnx3PUPpe0QpZQ
oB9m5/CDeQlUuTGTmTIknVbmM3+D7RFDtI98ff87/WE7QCUV3BM8F4izLpul8+DXGKvRBZ1CsZkQ
i2TeMPEiiJYX1zOfoWFFsoq0H8lp//ZUg5GLRxKZ4FojXJOGt3OBmg3uc01VYabmZwtINlp5UdfA
thvkwwId0+Wk+pkdw9ZD4YE2IyBP3SA+iBjC3085AgVn9dCAXMEKyX37NWa40MpqtmTht8r7jn7X
cyPJJ2W78xY2jD8aNYf3ErENnB4hi4tWEDe7tkVfxU3qGyseoZMbxSfoHaDBMEZVujpm9OidsPE4
+Hrc+NbCbiJrrD9xCMHvG3iF75N+UQUD9ewZLjTBjnmL/UXwxd2WPku2c43+5zz2wwYE5imb0OLo
DO/ydpIdWLD9doDtxgr56eCDhCaI9unXHvW1A/pMHrr3jr6FMxK+5OznCXXZpnfdx0F5+ta0S5/G
qpE7N5wCeIsFMMKRLfvUgYS3rZMuKmr4GeYIRtsSclxKX8Gu1z+LmKIcEaL9e9TKaR6AP6XBlkfC
+0in6Q+7AiuB8Ak5D0p+v10SlhkMDeZEFVXv3QeV/4BJ/coi/mWemiaFZDRynGk3RF5RGevb+0fh
MhhAYWoVPAEQc5VXQzn57VZYBiAnm3aUherm4HvcDuWD65T9DgDUx2BMPhK+fcUc/fpIv463Wves
6qarPfLb8Tqy9DFY07KAl2P5ODvcTTsSBTkcaMpvRLohyVs9wJ0D1na3oSrVU2t59L6GRsgRfYfw
p6TAKXVUW0cBHn+fWi3x5myEGA1cWNbbrLGNvrVN4mZJP5BMRPggO5jsLfeg5gClH7J9fwp/v02A
WVt9RtDKA/bjUgUPrCiTjErhNI1VDxftkVyPCYnRSNXYO2Fd7mOpKyAFotZN3x8agcC6QBcTiqIH
Xi98g9WF/mJCa6cUVVmiDFHWtCebhvZNCihpt3dZLOqU85CvEIMpTGWlo/3I4QKVhp3VfYLETP9d
x4Q8VX0okEsSsodEuL4GlrJEBamZ/SPQpOZzHNbe3uXyZztr50whVH90G6c9o4mKzGko+8BPZR0n
O2hIaLmxABO91kPw3DvO2Y5aZ+e6zD/CDAv9XNU9LEn34vV9hXMn2N6bJvcJtK/oiwHtJoOTcwuh
ME/v23KMdjxwh2vRulGGiCW5lcbnZ+W7U5yVA3wrC96Bsm0l7birY+reMztiLIdcQLHgvd31aKE9
18J2trQM+6zVc5R6PR/gAI5n5nPdMfWAuk0CodvGHYsSRm4Zh5455BkZ6gsF92xMRNeN7AS7oemT
tsAIT0sm2REa1AvkvSa5vFjNbL0gznbuJ+UFL4Ee5iGzIKPPUmdyu4JCouVZtwl0SgalbxpQ2jex
Vy57W1jkU1vG5saRJcskt8rUmlwAHwVFU7cGaemldmdHpZYnbZBC4mAJCt4LBofvoYfFK6TcxKYZ
+jKrDdVXAbdYHtR2NWwoePkENDPLDbemFJiLUE33nRAjTVVl8+dFtnwzDR2DWiiMUCBL6fCradYl
DNhI/yX2hvoY1DXwAqyK8qSC6nosS5iwQnaWFiNrGjgGoKL8jFgmcFNUThU61QHdAasfFX1czQXM
loaDaSjduWRovtuVnK8NlMnR6AdlZ3FUfYYSNj0Y3yXbCFIB6CEs4N7b1Msmu8NWMx4tau5c1aVt
zanFmjoXMglZ6k3woHRgGflDC8MnBBJ2VaeQqcVBiwXKXFsSmNjPQncctkKWg7c3I5LiDQslehVA
U6Ebzr22AswijoednWiozjaQMq+oJNsmLL193A1k68dkPtsmJIeaVvGuHafl1rbcesyITCQY9qpF
wz4y1U0UImhZAp6cGm8qUV4ndw5tnNMAyDI64qP9OCZefyQhfJWYMuVmGm2nK2zQ8Q8apsQ5eA3J
I9hMcqPHOPpC5nDYLb2vh8xfmjqDP0z3ROZ+wfPam6vSkhoeb5aIUxvO5AcVlENGlqhwTDzniw4t
HDKH3FIXZpo+i5JH2BwlxVgG+na0EF+kC4uHq9G05YbB/whyDhFmRDhn0aOPv6AedlWGpoA3gzqw
BhhCxkYQParYycNEkO1EulmkI2dxmELyyToIA6nxIKTjHY7JMzQSvDyMeZtbyCm2YnSjfSKa5GDH
xNotgSD5AieVe9KIqNCwtP6sHapvde0u33iLxZSVioG2idrbBvXlq9nmIu/bJj6brg2voqiUV+O8
RF9dvALfkt7C0pUd/cyDxt2+rqmamrBo9eSfSwJaZIpUjR0dntR6F4GWm0/diNQPerziqvQVulUE
2gEAm0gEDX0sdlCITzKoJg7HmFcGbO+uSADkuZ47V98y7ZEjNBThHITC/sYFzwFutrFVtCsyQ4Pz
cRyQDR+ajr6oUCdzKkpqZbYlvF0bBjdhN+Ex4mNSuCSk1wQp6nUPsYYJPma1LYESs5ZPgi3elRIR
lDF6hyFYpE2QsDR0GtKlwexdhSSQU4p2+gOAK0UIveE7oqhzjij2L4YYUTeVPA1pY3v5OI6Av7y+
gqvRSX2QsyyRkBDIVRdwAymf4dnpnPsp5s/uPNLj5NXhd6XhiSKATj56ESfbLlZJ0fWdQ1IyNnaV
KUzEZ1gP4js6WvbnVct2BKnwMLTTntdx9Qko1HHTQ1vtABwhP5OmjW8s2s95b+bhdobg35dlnMhT
aHxz0yf1Xa+Y9SNcIh93DwEShs/O2TN2B3CP7CElsMzXUTnVzh4erbO54j0B+phPFEYiPeXRJ07p
6OwW2ce3KKbwA5Qm3A1kq/CPEZ5EDzKSsH/UdqLcvJ8rqXd9P1Y3pPV1somg0gsv0UYFSBGd3slR
paU6jz2AmdUACOB2DqtoAzQBPBwGtHd11oAfseeLwzcl7/sb3oRyyKB1wDKAqB5abStYF4wh1CdK
9oM6ln5q68TC0JNUG+no8smzAC6B9grM6dQk2WeK6jgMK6QVArcAYstmSsamTlUtkqOI7O/LzKIC
yLONaAIA1aEE0mRNGVxNVNOnxO7bLSkjII1bIIQzvDLqGsVx+SVqrAbwtI7cM66rTdd7AdBRWrkC
7BV3IrjFreXZ8mU/5H4jYp7h47sdaKq4b+x2rxKvvUF/lP1ceq/JoFYAFw3Ml3oItWeuuSVRFakg
99D7AetSl3LvACnqYQOg8XyUIXoyDd8uXaQKjfTkRSWuOMvA0w9lmfBlo6Gocy6Z7/2wbfKVRzL6
VIlg/G6BxOymcyuDB7hpxhzdWaOvuaMR1TQ8jh6WxUXjkgX2mXPa7BM6uyg8Cn2PPChKJ960Rzyp
7TPgC0kmJRTTwaHvcJl12ciqO7uRR+Q7U+Zp+FQlU3UEt/QmDGQP35QhOVkah1VWtrdH1TH2irBE
grN1hIU2N1eIQQPd3xq7dbe2o0ReowP5RdOlI4/RtDxDzaa2N3ik+wopzhpc+BILNDGczrpODka7
hwph/w5KIQNSDuQ823EB50VZfZlGgUACU7sDXjlv8nAF+96Ipz3q0UfAnMT6WqkSAMDXKCiZq3or
ax7smZwaAABJN+wcTQ4xvuMVwpXpGhdpm0YieuyCNY4Z2+QILa42tam8UU5FNni66VGL5WjPXZWL
cIjvKaLpoLOnbTQjpLZAE93Iut3NSnS4QIErRZo3pbMbPfVlV6gavanZihw8yO5PeH8tuyDoYe5j
d7AU5FHRWXO44XVH0rjs4U3D1OeQztaunTS+suIYMGjqR8xQ87UbajhB9Xa0geBUdR6SAdF1nOyb
QGpo6rjTJwFxkP28Fo3GodZPsCMlh6mtcAONpXm07VYcWYSjwsBBVi3hqaNsls8T8GKVZlEW6bjZ
g+a+HWYKbtUEIgaQc4Rrk/sVvcdhBti4Ws4N7wFpsjn82Y13DT0hGyff8W/i0tGoJWqb7bUh80aQ
uv/UKJAEgMGfus048voMJ2t2DNAwvBlpzbYLqAznxdBPeNtmgOPsDhGsQbwBkY+kUGEyFSQKuyzB
RXcT6Bm91LYLTnQiw63yquQEN4NvpezNsW1RwMrDOYxPev0LexS0ynwbiCBIdzhFbflQXiHAIk26
GXfIgeY0koM+1AqW5G5VzQ/4nKPE6TpIdNvWqr0jXqruxUQk2NgCGuwMu/YwNwYRmVfW28FvfcTJ
JT25cxDixuJYw6ocwCfszjronbMFCB2EoHAyZkDBy6nUm3pKgM8Deh3/XH3zQqsvdFCbc116Sx4g
GNzbIN8/WCUbTi1cx24lccjeE419Xc3lsJWujSSHzY0V5o6tdJejYapxfTrmFC1utx1G3zyEiouU
JozeQsMTsI4B0q5ZJF1GU5vBLM6r+saDamDktymzsOsXJG4paJPDET0SMqaJgSpPOhJ4dMH40gHs
1+ntZpPU0GqovAmSHgr2IDmFItkPYN25yrswafA5VSkRpw8ivDZl7WHrxCP7QqO2uoPGBN/DCVez
TVWquMpRspA3ICYjsqP2os6DKNUZOgd6M7gWb1K4E+GaYuMCpamWWqcWJA889wto2ZQ5FmpGqGEC
X5PP/gI1NBDkT3bn69uJ0+BFy+6nRYfA36CSBcKgtsfcJXZktaiC8AmoFMPbrQLh7oRSlHWo4O65
cSCGcUvgfJM6g5M8113YP3USdsjoCZMtW998B3IPmd0STCp4pLh4RcTiXLqIBIEMRxI28eqTHfYC
ITbcaifINqCSC/Ed3VrDWXdApUKDHKoDtk5RiIm30FAjGVy3bo1YTAE5Wb5xEigVZeBglYUiXrST
dSWK0LT8m8H2yu0qCqDRYUWbAFEjevswYZmRfxrrOuiqaYscAYC/FUwDtUinaJbOyNQpmf3CNAvz
cIwBfaaCozNWxxlHnTtFghNvpqXnKSVAKg1tlE8qQFDn6Tq3aQk8P+TGNq2LxWEqPAyJOaO15zwu
3Poe9bR6lMojX6Ww7c0yV9232eoA74AgGewlRH+r2rk6TAGrT8aSuNtBks9rbrw08BUIOapPnDvo
khKdAfObGjDD0noCM7eS7SmGagNPA2/sszmRZTZacjjJ2N0qDzGdENzaDbwZit6N5oON6vVWQ/b9
4Cxeu60swXOnL1ffE47DOqLj5Fa9Os64rFINKF9GrCm5gn3A4mb1MgIngqLrDuKiWkL0jkToh0CY
Cu/rUIl71yxhnYbMUSptunooGtVuR5RErqA+HaejFxwcOKBsQclEeFsB/4lUmPl7pecxrTwTpox4
8sl3G7Xn3IJsaDm12L/9GBSosPVHWCvivRvdHHDvJfDrgwU9HTvVNQLGEjRp1M7xnqYyHhHd9R4S
AXpfKVLuIeNV5T1KEqhAmLtqIuHByGrMSZxUZq0hz/vSc+Sm9zqSdVYPjJWNKylpWQduh73wDJPG
tqgMsCxB7F5QqhrgykFc5gYFe7xRdHKi09iI86yRLuLZyWTiyW8VOvUZIujnxJ302bSQekwB2Luu
/LLPUBnxUxbCgEuW5SmJADgLxaQ2S0kT8NbZHuoieLKhSq5Hup/C+kcPb18QQtYkTjE3F3QJC72E
U4poIdmOgu9BEakzVQ7LPeDtPIXM3pIJ7dj7yiEFtdG8Qq6STbKROVPQhoXG7YITm9ACPpzWhtnL
BvV9iOyhVZHWFKqQA7yTTjFFgdH1IeJSxiXN29Lcm9HrcztqmsK2wujK8ZogCwg/eX1DioZgKwS1
Ywr4jaB1QvRVD+g3bsD2tmxikQakS7DFBOJdvYX34gMW4UVU9BET9WiCZqf8cWt0eASDeLga8CL7
BWxX+ZCTMp5KIOagjo0b1YDzMkfwlIh9S197LZ0OjosgCFzkNMJNqdIB5MV4NYQ21/Ey6hufDBoa
drK3bv2gGdKhou45Rkb/g4D0ntlO/7SgR8lSv5kUoOooniSTpQvjiyorCbSPqU78bzhPCaxgce0b
bJYjuNEu6FMoFmXgXkBfKRHA7YXXsFcb0tGR3pN0vPt4ge+a6jp+DgDqS4HyeiKdS/IIGhvAeznL
sQevoOBYzR1hrgNdAQ+ZGfyvEQl5KgPZFPk88ZIv7rQ8tFOFVBJZO15RcCu5od9RnGiyISEPrrZA
tglqmUWt+D6XdIPbDlvOR3KN8qZ7HbjSLQhNbNho+vGNF8/xmUDpNHf4THfAxnXnynL2DbJk8Ina
sk57NUMLJm7JY2kMw/O9KrDWwr0C77M928MIvORQbWzlfY4rBw65PWKHEsLqV6GG8E/vqXAXBtT/
HDla75x5yiQa5WeJ0ADAQqG/Jsrit4xqdA1CpC6wfl4OKDOjfxB6qJYFOuKbcB6mHRjP3RmaceWV
qNvka8RGxwWwkiU2EO8WqmktAAVjVg29hZeitkPyIFDkCVHGgcTAt2CJ8EC1Dvjha4LsnaUNJqis
Kqj62HP9EqEmchxwJm4irMGxgpjEsYdWY5zHSzT9SEJTY7iaoi1hhNj11FSfooirc4A3+bum1LoD
ebf5WfLOnHRb8eep85pbIWzpwC4TFa1oQMPeqMDZijKa0fCf3LxBsabwqhqbh1VB7o1DjKPojp8r
dzL3Tk/GrU4a+TAtPrvB6groR8+k3sHqbthW1KanaKzaAq16fuwZhdwc8h2dIvQJj2VEKuTnwoeA
uFZj5tXQw3Ax9JXoNUEHbZz3dNAt6o4U0K3JjzdmDClggVKcQd7z0kqa+nqGs9RdN8pxN4IABd/E
pkK7dKAQMWtS5Ef6ljjwb9gMiYNCe+OMwQsE41CoAKISyjudxjLNCBno0RW4Xlwo935NRrxTS6Q4
TXUQJPdDWAfZ4HU8g+an/wjlhOoJ3kVpxExSxM3A3BTFOSuPh4Hx1Gg8E91iJRkXkfcIFVKU0aAt
dIc7/hYVvcz2kRKj5Y/Q5K5B9RGBWrAZwmGrvZECcBzvK4IHLI7HNHJqGxKb2CZz0n4Box0PFNMR
mhDWT68BqsyuOSrcnZcuy+wXKGvvoAmFOg4oS7kVVyj6xjhzQyMeSTzscXTnb6DcTCncCaac1eGc
2YACcyijpPDoQmGgJsGhwU9PI1iKnkZw77Z1lLBi0a2AXHYj9jWq2HmAR/aHXeKJFkHnbvwlCH4Y
7SRZMGsvnxHohbJGYKISeSQ946cVALpHvd7KrApWfuMCRlXqy67L6qRvsxr/7uANgFhg6lDpQwl2
upshdpuifCWveIWLwoUK5H0zz0lhz15YGBn0NaLcConRFLclojPbSgFaDbGZdHwzoKx1ek24Td2r
B2iMOSfPq2TuTxR6uIbVu5i2AZ5dFR/JFB4gKtPWqeduTCxQsxqAbd+6zJ3vHN/pttI3coNidWul
AEDTrQeVsp2vZl24nuDPdGTRS09J83l0xPSIuloIkTsCznlO3ZodO6mn7yW6BMceTbW9tlAmNoh4
TsMS8uukaui2N9W1iaEn6PWmfny/4fJKbXnbblkhZPgJ0I0DqOASZKTQjGpq2x0KBwKGmTVBMhe0
2Ie+QU265Z/60uF3Ab7VA3ouP/A8IWhxOxtqHQpCuy/hGk6rKg630YBUv7XbB0dRBobfAqkK0teo
rwXJB9/5Dx34APc8MIUerJPQ+L0ARvmoMEE1sAF6k1H/wRCdZLX2aiQBvMlaH0Ctab1x3Jl9rz0c
pAlNgyPtJv+Kx/2ULi5AnwiOxg+QAb/3zYLVLsYB0RLpIGzZ3rYCPbsfqiWqhsJFyRsM2xv0o25K
JJhpP8AZyS+bMh0m6yPhulfWwsUSAuACjsTahYTSxAUmIwoW7GhBhmJhTgsJk3JITaglheFcdM+p
9wJk/IMBnjiLR2gXQPEdbwkaBqkYYtD5F94CtRi8oPTQXKERGZ8V8dk+GowHDQB02zrIbAE+a69N
qtFBMwGqsjmaHT9HgG9TVLQjRGoc14Bdud9KOEqW4H2nDneKvlbJtoN3VxagPX9Klr77ZhmwBqK2
cQ9h0jV4FxaGtDsM71GOqfe2XOTz2IDbOJbdvLUo6H4gdLSIZrrnGNQDSKJSJ/y24OykOHrs6C+V
+fH+ofgNeQddrxXWv2rUhBA5v0TuJoYBMaoAF4UYpcnVaLaQm07OqMQ3UIsKUQ2Cmn19P8cWwXXT
fCdOaMO5MFAfyZX8BmwAsMIFQ291LFgpSxdLK/E3nMw2K4TxwpuwrGBXkHjq+vX3/kdEpSvybWQT
+yneqhy8sm3+kUDY/mCrsMD07v90zzr8d/m/vNFS+L8hngDJi182xm9kpw1BqE76l+lXutPrv/m3
foIb/gusj1Vjcb2O0DT/H7YTjuG/Emgtg7mEsi9Ab7ih/q2f4Nr/AvwdFCDcey7Il/ibf+sn+P9a
2SwwuUG64uNSg7Lbf8B1ensZWetugdYZmshvLyElrJLPQbecdKj2vtLfXIQmWQfOaYaaVBGYNkYM
ZX/9ZWL+QMV5C4D739EufaxjRauKlIk5za747nv9syb6s2/391YYvFBn/oiY8fY8/DPOxTmwDakr
yLnrU4WHeyl0mTg3K1Ln3FIqblC5NDcwWI6PsM2OHnu4kOOZlnV9BQkjABtbYE5vtbtMMEwNulZ8
AFp4Cz7750tdgPAAbjGKjLU5QSflJQFAC1XLbjl4PBmy96f3LajlnxHWP/8F5sdGEIDYOMmTY5XA
y6gT0GZRLirzPHjIOv67Qdaf98sgpWsaZYOQu49EnEmOrKrbAQ9cIMT/7wZYF/WXAXyoV6HyOsiT
1SbNd3gw6d3ooncYLnF3I6RlfzBbFzHNP9OFs/XrQFHVoc9MuDolPBoefMbYJmIAIlQmJgVkpeSG
+77IBvSpdxxiCC9hW88bHNKgzwmKbScrIfXTUIrYzSqp6K3S8EMDzcgln0wADCPqNX5zqAc53PwX
UwPk4sVpLQlDV5wny5FayU90AI7LFLRI9+pbAmzP+2P88YyCfHkRlkBwzDXuSJwjtPTC7cjQ2J0g
9ZJLBcK3jOrxyYmt+sf7g70Kif4TlPx7DTDaxUmtAOtg6Gn4RxGr4C4IBdqVjqluYwdOYQFdIAgy
hs8AGIG8KA1sPNsZEslp2yTRTVszo/+bw7lSTt/uhbhtKovCwfgYWDK30Z0MarRaPwKD/21OLw5m
I+DDNDgQF229n5Y1Z9BGS10xpHP44pX0g3OzLtCfpvLiYLbgmTazV+qjA2Vn5GrWvkJt03WDLaBT
RTe2W5/IZ92VH4G01w/+04AXB5WGkxmqcXaOcWzBfrwHyxt5aYci/Tx/IIz2tyEujminQP1PAjCw
Y7Oj/Y0sr5fq7v2t97c1uQCOLf0MuCu3NFo/IdhlCqiTCbQu9jKFfTEEMvxgZ/3xUsbOWrkjv1xn
TqBjvwXb9zj1B4KusJn01jZ9PprP7/+Qv83RxaUQ2q7B3q3so6itO7us885qnyeUXt//+Nc06Q/L
7F5cCFUjfAtq0Pw4SwKvhGU2O6+LwgwoB5N2dsszu+qao4faxcmKZogOAuBBEf2GDqq3E2fbgdb+
f7chLoUnFYQ2IGLvNMcIQnXpFA6FR1E30Yzfv/9z/7ItXkXlflmu2bhdaIV2A993mbl6Lpg/bSY3
fJy7/qysafpgW/wxRLFBkn67LYTXtyCslrhw0H3sZ69FyRs9l/d/xF/2nHtxFSg5sziwyuUILXTY
wFipz6fdjOViLv/gmfjb91///Jd5SpoqQSXZXo5T2+RwmMsl/Uj+8m9LcHHowde1IijR2yiQz0UA
WIuQD26HTtqEYjf9YFv/5dRcilX6oI31zDPLcTRDprxNiZfb+2iX/u1Zcy8OPfGGZvKHaTw6SzUe
YESc1KtGvFUB1EKSozVDXinxgPyySNBu+8UP8iRmAKGKyMpmdIA+2Ah/+5UXdwNqy0ElIeF+ZPwR
4JVsdLZW6Hywhf/y4ZcFDNu3aE0ZopGpQbfbQcPdvw/Ef2Tg8r+BwSVHAX41SyUgj3RkqlmKgANN
pOc1OO+DMZt1Eh1q9CE/mKY/nxeofrzdzMpI5vOuNsd4bYyrCc4w/QhzMoGyKeTd+g8m7M9nBgyP
t8MkhKDIK8rwsCTSTsvZr1GP9T84kH9bjfU0/XIgR5S3BVEBnkqnQZz2DCnLtAXS5/0b5W+ffnFd
AW46gPuH4ALQoiJM+u08u3soWXywAK/55h8emUufHlE13ATAlByBobV+KBSX2wxtHYLI2kMECsyE
+RJozlt0qx2yqZGA+LnrVzVQeoCHpN48hgBfiTrYKLgqHaDkSWFQ5hEvi8p2/OR3C8QAqdXP0L6C
1ZKlJYzaaTBNawcOsNq6ZXvoC847Q5pwA4CEc6qH2bzM7lJ+Lie13EU9IHAxkNFHKPF1aWWpZFdT
EJCd2NW5iCYglB2fmae+b330sgd/twwo3y8QBAAnm/w/zq6sO06YWf4izkGI9RWY8XgYb4kdJ3nh
JE7CLhYhsfz6W+RutjIM55tXHiS0dKul7qpyxLOcPZQpDsL4WTM3/8ybpjlOWt18En0/I/E3p7eU
CshkSSq726S0nJ1ks3sHzB2SGranHYijWQ7q10vvWDeOEwgdD5alVoo9yllyvrPSgt6wTGM3vE7h
UDqURh2bYsSrXiGcJCzLoUCaz5NygxTpvOngHfDjtgPrVIIaeVRLzaITPphP7SAraIHy+Rx0iC3f
uPmcNx0wPHzspptIByUja4y4naUBLuuTD92075c399oYFLuEQAlehns0DhjQ3qu+T+kvJ+kPYJjZ
Xe5g7e+V4wAXtLxuCSJlMRovEGZtHpGSHjcMf6VxlX0CEFqHDHNqRUhF6QDaGUARaEW+EXCtta5c
0FBwwwtzHhGnxNAbnXX9azqOt5enxVhW74zV64rPggZhAn2Cro3izAFIPENB8yMh1fyFmDFclwX4
VMBagD5L6lg7W+fjAQJw7NCZ3ozips6x8G7TI/zLcnrHjZH69dCxh14DN5gkpXuQVm3cuTJH2QXo
O0KI75kQg46ZtjH3K6GKiuOfbFCOdKgbipCwbqG+Zb8moIObSzDWIW165AmwAJfnasUBq6rnziK9
O1JDRLqHAefIwUMRdQpQCRZe18GyAd6dHykAWIDOT6ioS4AwKghy8l0X299y0uNov6YPU4Xzulpj
JLjix0cQ3iDW+VLq3g3kBTa26vkpMtW3zLpxM4iMj+6xw8GakfTQ6qc52QLvnm8dGgIf50cDfnvQ
BvAYac2zCUXIbvxRii32iRUPpBImJLUBdIEc4mNq9KjISfzEupc5AMLaVuyx9vuKC/KMmNEZCclI
mID/gIRpiD8NenW4ZmEBd/04Oc4MHiEJavKjiZPR6vB0d68Pb9e0Deaij23XAyUQ/5zHyGrkvrRQ
W2ibdY+SnS0Zs/OTDwj9xw4KgJeZllASob7DB23+MSnjQK/ygzXcXDcExc/hoTHmczbB/w/fSfNV
M4+wgutsSiWhJCi3RaoWf1869aEp6sFHWcyuHfStm+ra9Cw76p1j6MEzP7klMSPHccVN1hOQdZUS
VCVJE/uecLKNiP/8DgW138d+hmnMEfEMJJLsm6O/WfpxmrfC1/N+GkDBj223iKrwmokopcrS7wAR
RrVp3LYt3hDxMJPW/xkp9P9eWsx/hIxwJW6zZp4jFGqlt6gVSV6FY7ObChoCW2zQy67898xEzvHj
UOaB1HbDcTHC2XIYZxHhEcsAg9gARi+DH9xW+66JcWNNFIzu/49IMWxugLXEBtVlpGsEEEUcw55v
awKUHsTj7UMqKxEQCG8ECQAjoJopdqjA2DpdV3aemi5CxfNICoTYR7DLxZ9sN5mPrRPTU89bHUUX
Q7xx9C077MyUqmySsnQaEDvhlVHDM7DfUvKzmJyNGGdlV6u5YWxoO+v0dI7MGiVRDDwLYN9c4p0t
qbiVSVKJz9oJrHZUw82snu+K/pcGQJQ+3RfxFtvtWvuKd6RA7cQ0N1E2JuV36ApX92AM0XbWOLpv
WeNtnYAr86TqVBGdtEM24j2s7MpiV7KJH2XTWhGEubYeyNe6WEb4zpHVvBXDpGEkdf0LujjQHkAx
aLbFn742T0uv71pnGXCDel0h+mgzMEw7ryhC3SPpl6G2G8XaVx0k4Lf80AnuboyZyFodOyeG1PMD
IFR+7WyFZyt2oBIyz6WV2rh/e8e8k3tipk/exH5e/vHlsD5jYqrkvMi4mY4VAoQ6NduAdKlxqCvm
BYnjPSUDd76XaVrdkipv9kXdttcZ38Iv+n5NNG0kfT303rEc8nsw1X/N4vlB5+3L5UGtLbniHBe2
I4ZTfY6EDXwKqCGq5tuQ54VvbTimlR3rKKEP63jJapsYEV7Up3DsE+/G6PouACZK2+hiZQxqNRAr
28wrk9Y98kbe2lr9R7RuMDnejc6GrdN3ZRi2Ev4YuqaPM17dIlahLrSKuR5kAKaGSZVs2fbaMJbv
76zPg/JRrhvQ964hRxBPKJUngDbj5RCg1w3bW4khVCrCum0mQfTJPTJi7jQIWOv2KZ4/l7JGUvL5
8o5am6nFMt8NYyo56ncM9AHZSMBM9VuWlI9scDeO87UhKGGQC4BtDdTzFOmQI/ykl2C/B8Ys+8Qr
ASCkObcHrXKK18tjWQlUVKoLSLXLrmWDdwQH2ycQoQaZTRM/bmbUdAovyIX1p6/7p8udrY1MsfR5
zEGY4Wll5GUsjhy3nX0utGmnp2MOCIY0tJeyIChEu9zd2joplg+aqLKw6hzxJIAVQUaM+1EaLyal
ny63rxCh/1/cZS3jfLcRgKgfOmA0xyhhOTkCqdTdt7OcfrpG0gUynX/pRYcH0MQDHbppJ7uYcdT1
2zONA7DBTydgxtwwydt0ZyeNebj8V8suPOPELcXIKma3dKbuGMXusKPGfATCene56ZUJVRVa4zYG
fhA85kdrfrWBXRz6r+C233ijXGtcsSphO2jeaPJoYihzFnG279PmJbYNur/89yvex1LsqgEyziw0
bYpQWh6OI8DbPByct/ZaD6oyUVtCE3VKcxqhNPVx6srIXl4GDK3YmP4VW1WlKTjC1M7tsilK+6x7
qg0KZV5oHjOf0ISCB6SsPpdOkv3IQJi0FfGtmKxKBjWBiswkXGYRxHJfkEYqwg4lnJz3X50aJek2
3WJePrc6DiRDl23xzpbwaJbx1hk7RN1s30y654OBJ5Le+Gb1zkbJ2TnTWPpQthh3AUEAurjGZRJc
IoV8ZhnZcNrndu/StLK5SpdbVg1IzjFLAUebAARBAcxsfb68dc/e8JbmjY+zMxmk1BmReqSl2Utr
G8XRNMVN4uq/mKcHHeRSkPLfoWjv51Syje22tiKKt/ayIk+6zkEdk/VzMIwwdYE5BTzDsF42RrVM
juqqllEpDtoo+6I0J2octZnFR0+TyWFAYPkM7klx7+ay+8xmjRz1ZsE9g3nweWQznHht6F90jZWP
YtTZ3eV/OWdb+BU1TTp4E0hTKgqEbYrCZhO6aNCLGDpoRhjzHYl/Cy+83NHKrKopU6fMcoPVAzlS
SPD6Ldg/bNq/xNPwGjuABV/XiXIwJaABTsH8S45A6EyWD4Cc95APnXXjcGCSe1vr243hrOz7v9yC
78w2bcHekI2NHpHYGPyeyBCAmW8GRGsuj2St/eX7u/Y5d7jRgp/32NTA8YH/M/4Flmyw87Guervc
xYpXUJNjPejAJyEYPXZ1+6tzs6gBidPlps9dqJZdpXgFrSsckTZVjLh9LH1zKEFZg7B6FA9OHz+R
2o0AhPxNZfF4ub9z3nrpT3ETdkWnmseol0jlqwNYpiEggug+cNrsiPN6XR+KW7BYqSFJBhjf4EAp
QFgBihF9w/6TDZ5vki0B4rV1V1zD4Fi1zvCydIRUEihUWOnzVHv1YuSMLg9DETj67+ANc6Vm5EZq
tbjrWqj+GEcdRFbNkAU5N9hLGqdA3E5MM/2eCtGEDIUigJCx9EGkhD6OugT+HTW8xW6yWutYTyki
WhCMffZQI97541yw7w70jB4SLy7zwJ7s9MAcL4vEBKTihomv7FqVBHUwmAZujF4/5iS/K9M+BHZm
w6bXmlZ27WALQCh0aRy9yRYPWUGAvQEUd8PTrrWu7FEXTGODN2ZNNKaeedsLZ7h3IQy4YQEr7lUl
vDerpum4PoJNY6xOLjT/fO4kd0lKnilpm429szYExb3G0qsGDuaZyC1Ffz+l0FS2eb51QqxsfTVd
WQBax92RopTP8G4TN35mObhXZvFyeeP/VXU4c+qqScpuzDMNynv6kZu1fmjLKg0zC2yUhDl/SAdu
FVBBkH2xlNaAAZ3epgx3E3OMtRtvbH+B0h8MlF6RH7xKdk8Q2aXP9RTLDY95/hyGmvRHf79wElhp
3Y0onJCRjWjWL+P2uRrNhcEkzAsIvrGh2NKlWJtqxZd5NUohuQPAUc3xYJ2DSKpqDiC13Eg8r21G
xYm1oO3SGvBbH+1CPyXsy+R9sYfqADjKhhM4//9Qivk4WwRl2YCKz/ToVrL8YUNX/MjH3j7SoQQn
9OX9cn4Q4IT92IfMRCnkMPCo0k52Xj/p5FSWOUh2tqzp/KH1j3Q36BDKzCjt8ZhM00HYn6FHDy0H
FyDhKnSkvLluGMvw3gUSAvwZhWYkxjETOfP1hhwxKrCUgFHG6aaNs3FtPZbv7zqxMhDGDvHIUfIv
HzkF24fH9qwq9pfHcN7vWGryzXDF4GYo7T1KaSEMLyKQD+0uN722CIrPZ+4MlifCWQQsdcgL683m
bu2DzeN3NdllIEz35XJHK+cuAFMf52jSICAhs6SOjO/913FvH/fjrbghUYzw8af9bH62H5JH/RRH
xuFzeZe+ZD8vd7y2NoqtQxRPkxNDv1r1DDBDULhd6GaHy42vrYxi6ZnhjODe5SICLdU30LJ9I9p/
ptn2v3HKP4KywnMSltCRRZ0jH2Y7++Ta1VaacmVOVCgihCf1nKRTE/FcVLuUkD9Aju5hgGJjW604
DzVhlCOp5uZaNRytvrTvQfg3f9KLYgKr3kxfk8meNk7ktX4U65bghay1DDVKpC0irySnfGqO0qR7
lmobjwdrc7V8f2fbekUrYIxzrEPHA7OqvnS0ec5zUKhc3kIr57KlJnZA7umUVDBEFab8Gpv5UXP+
WEO+Rzrkvq1GKDB0AQKy48DTNrABlR1dK4Agl9/rTeDQAYRQRaA7W89lK1taTQYl4L4fR29soqQY
jp1Nb+J5i2h5bSoVUyQl72kNZpFI2skDs6pHHUQioBX5cXkm15pXjDExkwEUI0i6sx6yQA6hLxPw
yiDU2toKK85SzfgUzAPeDVDmCIybtjy56XTwaLwHUZ5vakl41ShU/YGkk7ELAqAG76HiF9O9CM+6
D1OPorXL7a+sryo3IGNIUaCIH3E4uA9p2flW/h+KNf2fz3IUc6xHTucWpB5Rl9tv8ItR5WkvCYUg
cC+KHSixnmjSP3eM7Ouqu6Z4yoHSl2KgFsjNUB+uV5E7QxOIJKeJA/QIbqbr5muZx3f2n+dJVcW4
0EUNg0ig5wjQJwux4b9Wtqxa2y5HSudh6kU05a9synzbeTPk/vKPn3+E+Id8G9woWc9tHHwFFCbA
JQs1u5846lE0D7ntN2726YM+2MMLbaUXailIxC73exZfsSyIYuaSABoI1q4mAs4CVe4PWX9vu8PJ
WFhYdbKn5nwPioEjyP7Ae/gApp2NG+bKHUItMZw00pdsaNoIlJjIL8Z+A6pgsLlXaeE30HNAoenl
Ea74AbX0JQNzRJnOrI746OgvYH5PQmlp9I1V3DrOeaKBsaTl120RNQc8x3gHQ4FUE81DZLIssJPe
d/m8sVgrG1DN/rYGXtWmpfV+fM1NwGvx2uZthviL3f975QT/wkfbEU1TGSzB0Ybj2fqhgcLxAAIu
+49nZHlozNWWavXaKBQXUBq6bYwV/M5geDtwmYJeKdtZZXydC/grWfHOBWQSJD9IxbNo1jiI0cd9
QY2N/MGKN7aV+JsmnY2ZpFXk4ZlJsvqbdLKNitsV+/8nxZsR8PuX8IsiQyp5mN1QN2wQks3klMza
Uysd7WacPbCeOu6VgaWq3WJB57AYMryQQOCU+vos/vAMgopCAm992fbWtpRyyMeo12HG2Iqo7isY
eA1d0LseZcUxyKIu97CymdSCM5qnNnUnMkSN8akFbCT2QB+2paux4qPUijMIX7oVKNirSGPfRz76
jiUC09QCcDE7AAO7xoaLWtlXaooahKkuB3su+rFIgJzkrWvTDTf7F1t6xqrVTLOW0VHvGW4Pnin6
EGUXYA1OKYWALUkTH1gK6sc5B6Nv69CDBSmxPcjIzNfW63qo1g7gWzSqCcyFCWgcSWX8KXOQVYnB
bsClZE6f4yyh4C0k9GliZX8SeieOBWSxwMHk6EGbFYB9DgjxBznm4Jwryhc8wvLHy4u/tj6KJ+G1
5eR4jBJRXJSTnybpvrV4AAr2bw63IwtU85BzJNcFrJYSWsiZZtU4zVWEyDIA+f2u6g9VXoeXh7Jy
Sql5b7eFP6/iFKAEcjQcqN8gUTOaKDwo75p6S9N8bZ8ZHz38JDRbaAyd9Pxbn+6bbEutcO3vlSDC
6TuRD1YjIq0PqP7bAkl9w0vfwDvd1sm69u+KK0k8M+7nIRui3AM6qnX1Lz2fd1dNvipdk80VaUYy
IRIWdJHCBE8iyUDqDKya9GPTvCtY9nxdV8tWfnc6zaDGLZEpFRFQrXiPZqiucpCG9nA/hG/ptmgS
VmbLXBbqXTcDA7dFBZppIJm6b5pT7S19C0661rQSJsRQXIZEAFjYp65/7Xm8z0m9vzw5K87cVOwZ
2ZyyszzsT3B8NxBBSCDsTQlo0WtRxxsOca2PZVjvZgbU8boDjckq0k0rSDXvxmXdY1KRjQBwbXaU
EAGcXFOa0biPwOx9MwMoJeytnMBa04r1pqAXg+p4MkTggxZB2kv24nptvhE2rRzVpmLCEFUwRM6L
IbI6kH7X9U54k5+VAhJXW/wNawNQTJhTSMhZVYpjbmA7p586Xxb6VjCz0rhKtpJMFXxbWlRRP32m
kLbwarERYqy1rJisAAltDxZGnDKO+B1DkGD0qQPo3kbzKxtS5UuZBodwrrt9RK26vRvGqXiOeRFH
srGLw1V2pQqlc9E7kgqvj6Dw9KrLIhxgaiBmLLZSHGdLX0B+pYavtYmHN4oteYJkePrDA5FqaDWJ
DtbxSaa+q3V9hpcwu/o6GY1bgewyBzdf1tKt1V9lIFK2b0w6aE1ptTyVRYNsevrYUv5W69OhR3ax
KdsA+P3HwXx1jebGccAHXbohiG13lhS3gzWA0tMISm4+zUm101h+kzlPl+f+3O5ZZkbZ9LPgeWES
cDC1VUShKy5Ev+FqzlksWlZD37RLOq0t0XLSfIG393mG3Hh873VXASXRgbLxG5k6rTZiUeWEx7+9
7t7lzc1Vs6JGvIaeDqi7A7+W2X0xmzs6bHj3tTlZvr/z7qbkIE+00W4KyabceajS3J+5CKDsszHr
K+upllcS1/ZqiFBh1smTjtZlfE1pJWZ76fDdr9tCTMSFumjUTlq+M0VxxysoHrZ4Rbg85+cczbJf
lKMJ0k4ySYWdnSCsyHdMMt03KxvK0v20EY+fCwOXHpQTyioz3rS0cSKh67emVuE6lnm/ao0dZysB
NzmKyS8PZW2ZFWvXa1dnsovBEos6/h5nSG6IXQ9pK2NLr31tmRWzFXUFpYPccKNGiEM5Qjayrn5e
/vmVptVoU2/NLAVDgxtViRB7CCr9ph3u+tc1rtisVnuJ3jdoPNYNeDHQ2YflpG+g+1d2kBpVli3J
qhRcCRGxyGnqi092lz/GU/vp8r+vNa8YrxxKQjTIDUVJ5nzi2YTHR+sJ7Mv765pfun1nYFBOpIbV
WTZ4UECBRXDCaqj3IiYPL7e/tq7L93ftG1AdGbUmsaMWL87Q+ezaYePPl8VT7/CwK1Ox3FzHbZDN
zI5SZpPQ6uIvLu64SZHc89T4PHEUEqdud50Rm8bHYWigK8e7bGxFk1Y4Pkusmyxp3vq2/JQz6KhC
p3BjVCveQo04+Sy9lkJrCiCyKmr1bC+hAgTS6/gW9PZlQBqIcV1emWUDnZs/xZg5z6GeMaCnPAGR
liPRTeyac1j39bHPnK3cxsoGUENQkrFicGt005uG5xveCKFDOm9477XGFcOGXmifdi12V9UC9KzX
HvKMOrQHrpohNQjthgJ6QNny6+4PVv4wxR0I6eX07brWl3V5ZxllHUMSjGXwG/UT6+9wzO0HOvqC
XwUigQKuYtoemHkNNsFzsNoE2b2sfxc5yAEnPbGvuB7BBKli3KzSkqFKPGxWY2I3yRJvgYS09vUa
erBtfM0LzdKNYukQkqPSHAcnglgWiA0TBxSA7Y/Lq7DiXqli2KVs08RsWidCztI9gChhBxZb72Zs
tpLjax0op7JRzSmYjhMHCOcCBGlVHLZQbvZLXm08kq/ZgGLHaeOBjgS1KRH0pXNwnpthYW8CQ1Ya
V8n5HOCzJ6OObSDOKwj0Qd7Wh+DHdXGpSrYnc9oQe/DsqOODP6fat7p1E99ZZHmk1m24uZX5Vwn3
UNNNG+hzYnoy+gJqpG8ygTI9QVnuVRtIJdqbaui7CM+1o6w/xVDGyc3K18V8uNz6ipNWsSUxY+B0
hMJ8xLPbOntq+/6hMp1Q07a009emRzXhPp7rFJfQqOqzN0Y772sFRSagDputN8q1HhTrzQvXdU3Q
FERmypMQMhNxWMsRoIxu3GL0W5slxYhFN+WQbsMgZPzD4tq+Myow+SUB5IB2l9dhzQ4UK+5GSJSa
dtOcLKiyfqGJS288u+AbqQ6F6f1/4HiEqnCShPa9JkyrPM1pudCG9VW6j2VZfndtLb5Hvs55laXN
GHChpUx83dVQSEWgN/ic5nQLsHCeLgmCyksa7t2JxGPdRSqb1ydt4PmuTIbuJ8EL7C2NkwpkslVO
UdNa6uAYQL7H8xvI2/e+V1FOb0rNMG+aogfCy3Syp0LEVgBJeydyAYtOQ5CTxI8Z5JuOOkQDfTPR
4jBL47HzSeJopwZEXluH9kpYqKJUmCdHCBi63YmO0G/2J0ggLDK6syt9MBXCQwL6aFh4xGsMsPhw
yKVs3N7PVkHhmPr7/d30FdWYeC1ABicIoIL+Rn4dW/tYS8CDXO9OekkIromjRu96/BZkOO6W5BlH
Yl8j9o3IjEd7xqOia6XXlAgv/6MEGHjIyVzZZ+UpkUQee7O1bkluafc5mDU2zOI8eSv6WIz+3Zip
DQmnAvqhJ7CnufzeSwcJ+ZqyrBBmdPaBFcmUhybi0TS0J6nfyEwDNWFpgdiaQ33sLqua6UQMvf91
2U7PA1sJGO8//lDl5FD6g4BzBEm/PQ7zMNt9enR91+e3kKHxy5stgk9y3iVA6fVjT5Mo4hKaIlNU
lb73tfxWHOc4dB+dHX+jf+zMh+YVycPk58bAzu9rCPx87I50sKM6QXfuHWRb78cwhwQZ6At96b/l
91No7BNIbQZ0lx7GjZvt2giVDZR7OYqY63qKktH8DKLP56k3nzeGc/5UgKiFMpysLkYD4WkEsbtP
dlDteDD6RcB8GtCA7PSwC9yNTXr+dDDUwny7qSCGMFRTlA/DQ984j2YG0SXo3O60Qb+KJgn7Tjnl
PFzcxOwVWJ5Wf8x17Qk6T0fLlFs1b+cHQf/uwneGlsYFmOjqpjg1YCzxceNNQ2rFkHmPDShX1WKL
Hf9v3HLmWqgCvyroHkpKPXbCU2rxHc6eHXWdl0eW2CSYZ2MWIeQOFm7kIjlM8Cd7vH4kIa753amW
U/UlBjrpyKap+SOLUQchta6low+5GbJIqUv5aBKoq/qJ4ybgQ7WHx0VkLyqNmnyF0B0JRA7ECOSW
+umqW4qhloNyrTNlZwNWntPUb+rvbS92lZhvQQ2/scPWNrMSHXATXm9yvTHqu9ty4j7SOSBL+nzZ
VBbP9e+CGK4S3yNrqfFyBHZaSNF/65G/hJF0BQVGy7NPcHfQNY2JdZtTMfsl1Gk2PM75QVEVkTeC
ToEhFC9OpfdAiuKU1o+Z0268665tZ2XGhKtzPTOr4jSwUodcz1QfErcwQ4ZzMuq0qbmiOGk5A5XJ
S4jrzSKvi5PsIOEGKhuAzcXWs+JagkcF4vUi9dwBVXSnxqsPMej8IRq5M+c/VptDtPPBc/HmC+k8
7cvlnbAyaSpCTPA6b12nqk92j8qkrAtM4zMrQFW3lZZZ60A5Y1A1lzrQ+UIH+THVT312So1yqXDZ
uCutnJlUBYgxUDD1fU/YqTHc+ec8ze6+Q44shNIgO9QNNOe7vGGvdLCmU5NDnL6Eqjw4fYzuxQaD
Xtg3Mj+wtqs2Tri1AS97/51XJWZiCmaZ7JR37qGchgdgdd+K0TqJDBprl1ftLyn3vwZMVbyj27St
lYquPg3BGJb79iYP2d7cOXsS1oEbjgGolm7lDVTJ79iNFm5VYdNlj5/rVzmSkP2LUeyNcL4Pp521
/0l8cdMGya4Ofkv/9XS6p8GPl8+Dn+50v/MN//OvX9cUBcPsVL7JDjTUSDfn9akd8hs+SuhyjcMT
2SwMPh+Z0EU46f26xWMTU30cc0DTmuaHAe1E1OEKc8NprLzBqmyTeWvQTB/gnBL9rkieLfAgN+ZT
Mb8hnr+8J87vO0NFv5UdhpQI9CCQ9Q+YpY2+3ps7odMn16i3/NN5D26o+DdoXkL/uF2crKx2AC4F
jodrq3uVCzc8xVmM2jQxAyHwyZgzaEL8kizx3UwLG23jVrw2Scv3d8ap88TQ+XJGpCNUhpwMaOYk
rJ0HbQvjfn4XQVfnYwcWss7MzQQ7eRl94qy+RQV6eHmB15pevr/79yH1JLwW0ipDZ/cnzSp2Qou3
eAvX1lUxbI6rHETnsvwEWc3fs+SvfVLdxka+VaC61r7x8ec7HfuT6WV+GhNyN2bGb+AtjlAd+315
bv4+vf3rmAyVYtKZHJYkHgLyPgQT8K7cg8NuJ2/5vXwow/nwVvr6noDs4QdkqYP+N8jgfRHkQbwr
g60K2bX1UeICwpNSq0ZcP0wIdmW6dcP0Lf3FlaZViM00oTgWOsdj1Dqi/pxrOMCEborw8uStta7c
Ogugz5ghnBHVt6jXwDtvM1/3Ug2dxI/LPrpuiyuFPUaT+dTUOUQ9jn18uPzbK7aswmoAy0R+ySAj
EC53VfGroPdm963ZKtM677ANFT8zD3oNFazSi1Lr10Qbvxtyv4oLX1Y93pW/XB7CWifLirwz6UT2
MvW8aYxmWe4qA1z97snyqv1kgjhhS7BqbZ4U0y45I0mT4RrpCOJ73lsh+pNhvmWOvjGKtQ4U25YQ
Ap3yGfsHcvS342xVQdtwyK83v3Tdva6owlDhM9PQchMlMiDyat6YFCcvHcO538ISr7gnFSQzyMQ2
jYVOv5Qy0EoZpnj7SIPLq7zyogXRg4/LLFPJGlCajZF5E//xpD/c1Xc8lDvvD3+Got/negOU+fdV
9YwXVFExBUhu3QbzFKW3veEPu/nk7O2AhSyE9PSNcxc/WMfql7tv9yD43eh0xXv8i5WZaLtIA0Rm
KSF1YZuAXTLr5cqpW/bcOwspU7vStQQjajt/3tMw39u3+i1qXE6dD973YIsAZW0Uy8Z410+VxhaN
B2wAEOOFjfnVA1bq8hBWnsANFScjpxr8c3yADoRH8/uCN94jYbjHlTSPb2dh2QVEq2mxTw1p3pWt
XYbQRSe3QCLrnxvdEjdu13unQrbZwYPs3KsH5NptpcfsVOeyCKqB8IBMKb1v8iEL8djv9X6TOf1W
Nurs1OiOGpRJ6dagWgOLPHKBELefEV2KNNmIi89f39C6ssAZeN0lTSVwErgjdi4gJX06B+5U/iji
ormtBf858/KZiSLfD3G34/Z8EDWUj8YZZU/Eaz9fXqazrhj/oWwAKKq4gJamNKqa+s3K+qh3qtDo
Bzto6/Zni1Xa2A9nvSU6Uny+R+2OcDCiRpqLAteKZZHD0mdtQgKhNfuny6NZWzPF5xsOrfW096BS
YVSQD4+1B5KXGxfctbYVd5+MeZGUtCBRX0E0JY2X17bi2s2m3MIMI5P9gu0DX6Pcd3ZUtMXN5SlZ
W2AlPAOthlmUbk+jyZr7J14n45NWgrZXowYNu6aS96gDtr9c7uzseaI7KlzZTQZwhBQVNCILgcyW
7U/yftyi5j/7eofGlxG+81W11LkkIjUjO4t9IT6B/99nhem7ceI33eQnTePrzNvYr2tDUQxUzyAE
BqM3IwCIfcgNHDTQtZGtl8gVa1DDrDJPGgccqMtE1f7gNocppr5ApRATW9W1KwvvKAbXM6kNuRbT
qGto4AqI5Aj3qGkQHdBqnwi+EY6udaOY3FhIp7Mr3kYggA+aaQgmym6FiCjK7/GgcHlfrU2XYnvM
iYU7aBDO8XC1T53EB+Zvb0Gxvqm1jfUmfx+R/okidEc90RfRcMfREitq8rkKxpm5T32dV4eiHds4
KEUcPxa508++Cd3uH6xxyefES+y7XOdYP+jXBFAiNoIetWBQW4Ce1M2M1+w0mHujOpg9ITG0r4wS
rKN6eSAT6Ha9NB1OrmakO1BJOAcUxYlT40AImNnQB8iK2YXSjpW7z0TPkLCuBcp1UFywi3NwrqaD
cTf0QobzZDoQkpptHOBdt2NeDNgrlOxvRdrbT6XX1oGT1uyhRt3PfZ+L+DQY7YS1IlPp251JDtCo
TSKdxeYNrtjgDMoHbw7F2FBcXObpeWz65MYxgKmk1jDcAsREb+OemWDnBIEAjnbPDWzI2EMOLzPm
wNSp+RYPuKF0AE3c2fM4fWGUPJl99jOWfTRww73Rx5KHtEvEY2HzME3EPkFpZihllh0nPc9Cy2lh
054be7d0tJoTM5Kch1BGHP1RzHSHAiYwcDg0DucRrMUQAp6POmwVL4JUw5BT3el/plpNApIw97ky
QBsXVjIhB70t7R2WFFKrZuW2YZs6eSh7E+XKXlE99slojzuN18AxpB2QWRsbbMWhqPDnoia91HNX
RALS8wdDanFkjXG3Bwtqft3xp6bNocc0tQiQwD+KB3Toi8Q+YZsGsvb/y/d37lfjOTPzxqmjkUoS
DH3CQZGZIdfInGtIoFxYoOKyqGRWNjdxHXVmcWONnQh6XfuhYa3w8o+a+0Hbsva1wSheqwHtdJJl
gMmZoh1vU21KnzhiyV1H3Pn1Kp+lQlYAh3UGrwabQ2toU0gzuwJ1Wsa/zVU+3Rn/xdmX9Tiqc13/
IiRGY26ZkpCqSs3TDaruPoWZDJjJ8Ou/lf5u6uUJQWq1dKSO+mDwuL33GlQ739gbLyNe0GuL2KEb
+rao29qAUppRgyDTiF0lavbHKWVlBgYtU1eDU/0Y2HC7e6hUNf/OWjN7yzTH1oPrH7sSHC1ZKBnn
jpW0BDoxo8i8qpnCEqe0d/3hK7v/kogC4I4z5akG0YNM3Gdd+aftAUHRTcO3JRs2GlmZEUuIBy/N
1DYYoZGkfwZddbvyFY4pG2t/pXuWTBcyzRVRZmjdWDKNepLtKapb/9Y5i6iIS2m37VzUcKbtH0gW
S5fA/9ttOPw5Jk3Z6J21ITj//mPx29IgaT+Z0IkB0SXL23e9rcLKju+Mygqvf8jKACyJL+kI9zLD
giQk0ftfRCtSNxaKestRsd2oXl/Olqr2kgIjdDkIp5z1o1QzgZxW3rHXQmoFLlTMrg/dmPB7qFPl
gezjYT+I0d6j+eQpiWGxxiqjvqPg5+yc3JmfLH2Cu4MjtFPS6q3vDD3dmbWWPNN4MhvXaBU1Mtqz
1c888QMMUrPYpVMNoZtcaKOn2MbmTXUlBFtKgttqoqklseHIqf8ZKHEH5DLTFLVg5avdRDOszYDF
PULH+ZvM3TSCm9FlgeQyOUErLkOuS1rfGrecjVLF2lJZ7MzwqhEYlr49WtnwMjXDQ8I3EaDnZ1yI
8Jb8Id47g1KqcwtNmOZOMzqm+c2sszum6wpzs3ye9kLNDaTByhTc40LrP2uE0DeFoZQ7KDZrN3Xb
ixdDb62D7Fh522BZB7SCRrlVNo3qafos9jVlmpejSP5lzQ0LaZ1ovxvYhh7VYha7OOON46YEyAlV
8s5tAQHZt4Myh7QgdJdWctqbDUwhTZPV9xQUsFe16PQ3mJSmYcw6up+dpA54ToZXdZ6rQ4KaDhCF
Ggy/BRv34Hfyg9k1I+ptcgYUoDG91ijSKBt0zPk4NWpPKiNN9mAxDoFlC8gvQLRuKjyQPeq7sjgz
F/Kq7LODQxj/w6gDx9MOaukgrauvmsTt9/qKv4jDUu0l4k3UfLL7ksGHZzKOrK3cnPigqPsaSFd1
k7gt35hTK1vLEvHTpVLGZl7b0dzNIoJ2qeZT0oOfQfUtQdu1JhbTVp/mc3ZmBDIKIMX6wOfbVN2o
Dq6siCWfq4tjE+TTZjwmSVYD1dhrL4M9lRthysogmOfff+zsZBqR5ocZ7FFANG8a1Qc9L6IiHx9H
O911Bf2e1GljGFa2kCW9qynhLt9hv0WQULoMtmsZNBAK+lawaXd9Rq21cP79x8cINlOUsm0TDPD+
TpVDiWN8CGB4VrkWpB435u3KWC9lBLShLFI70YdjF2dQ1/7I0yBhyb+dtOZ5Fvz4BLWqofVYno03
xXNtdm4FJxY+3SrO9/UuWptNi4naKQq4XkzA66XJSsDHZ09rWR1cf/jfkOzCDrskd0mjyvRSpBKX
nBkqF5UqR0ArEwu5jdT2dctM7uXYpR6vc+dmZNXs9nXFai9LDSuotTQPofRrVG78akEYAzEe9AF0
Cv+MvDG8OCeO1zCl9+upAXTLoikLdC6oZ9E4jYpBWLDhtOsHBhvZW9MCLFHGwRDL4a5goxXWFUk5
btASkDljGnyi9fxJO4ME0qnJOm8a0/jFqeDI3SqGdq9ror/Jx0IeHEvr3mQWJzeZUpkjFJHzb6ii
Kr5Oq9aVsm9TbMhtc1sjlV5CwgcmcsWkyAM31MkC1KbOA5JP+q7LqHKaq7jesiu+KK+GK9OS5Abz
BJ1xnSgR8gJhWefgnJVBnE67It2pivVix2/KmZLbP4MhFeCGsLEGVmIOcxEOIFaGLHMl4mhUm297
bvwMGunE5I+ZiUqwvWXTuLKgl5S3qc0zAnDrcIxlHojCgNut5lXkxa64f33KrrWw2P9aPqvZVDRx
ZKq9O9MZjICv1kk9Zm9s3ys9taS+KYmGi6ZQlYjGqqsh96ZofJ/SSOPPSir/bddYKjBAwbEzxgpf
0ThPI1KIMZsC6dx0nbrRwMq2sWTA9cwqLQfEjSOh1RTMnXUfM2cL47T28PPvP/Y8vae1WuZI25ft
jc0tlyFmuT66K6fbku+GbJbC4FJNo4Kf+XpkNA6Fbh015uwRlyfYV9gLn+Xj9dbW5pL+f79DUKTY
NEHmYzz4wEk/DL28KWV2lOWWufraZFrc9adaMwZVkfCx06zAQchk2J3H89ljBdtVUNO6/iFrA7JY
3VZh9Qy03xkZvCKwz4Z2yUYMsPLkJQsulxqsMIAuPVaT9OwOsh3l5Hz801svSXDaaGDTdfrmSBPz
rUztN0i//rn+6JUjf0l9K9phoryDIaUFi3Wv0x094g00usi4RYtea+E8p36ugZrhDqXYWAMZy45z
5+S3TDZGoEjIfF//iLW+Pzf9owmLKkZbxSM/qiKDPldxl9fM/7dHn5v88egqk5KMk61ENdLgrPnm
8Rbmc+2lF/FKpmcOEsrIaSrwL+EW1M7Ljb1hrccXq7WzeinmFh4m8Ivo/ZkYAobYBs//JHXJNrp8
rY3FelXT3rY0ICMiDht1S82R/P80jW6j11f2myXXLctYKXD+xxE1j4i6YCr3XumvGqA610d15e3/
h8UGoLBlzaoT6dNtnxCIDnzDXWCj+1cGdskug8/XOHRCh7MUG5qwizXFZ05NNuAZl14dtfvl3RJW
XIleQ7s6Uh3r3Umnh8Ey3oZEjBtdc6nrz89fTPgmsYxcrSQ7Ei5Qvsg8AxS0GRdse9SC673vYO0s
Y+lzE4uZT6veSIrE7o81G/1UGadbxzC/zZy+wkn4thJCd6Hb3vhIlf1LGvfc5GJJtAZRGFgw6VG3
2jtUnx6mYkuA8NJwnx+9WAlS5jFP8m48EnhqOdZDz+yNVbD25MVhNVlxXhJkuY+jMz4Q6ZQeI+OW
pfrKw5e8BKZkmqzbFrJlE3Q9IJxcbt6VLg/vkoLQqUxXFFtnx4w0D3ma7iGMdoOy08P12bOyANRz
BPFjR1ZVM2dNgwlq8ekTJ6PfN8hz2hXKe9cbuBRaYUCXBIQOItGEK85wpCR+NIYyIiPtXRzANyll
gUSSJZSdszUOa59z/v3n50ydDpkNk2Fm1m9zkhwrRd838Ca+/jFrw3z+/cfjdQUkmmQQDIkDCFGX
vcBlpm7ajcTzymahLlayomlIDJcWxqL8MFPFM6bcLWfHZ/nr9ddf653Fuk1ruE0LJC2PlfitMXje
qreWHIPrD///rOULO9GSI8DyqrOAQ4zh7g4bh/3QOvE+t3pxhw2QiDtJjea7GJVePYxzLxFVp4kV
xbIRwk97EPiMcZLv8PIq7UMHiYinfurS9wkl/c+xMtUj7YrkBcVF8p41SenzbkbVXG8MPrnazFNo
NAodKsWdvOdZRe5l49Tg1BjktTZyGba5kdwbalaFbcwsbxha8gsyLPSDJgJKshymyV6N7MOjVFXj
oy77uIKckwX7ILOsqjvJOqhPa1m2T0VZ+SjJK6Fp6TkQcWn2UVg6CbSECRj0yaJzs+msKcaSYg97
3viYl/G0H7VBB0h2bNhNJkfnUW27LIJjR72b2lFHlG4q3/lQ2gBA1rX6GyoQzYnRQklgpGh1O2lb
7W4iJT+IWW2DYmzsX3J24lNRU+QsrJ6mSJZRyAlpHX+qylEc4fTOdNdOS0CLG1qXDzZVmjDO4+Sl
6HoI0iWJJU4zcr0BURvru3QqiH3ApfUBZg74fMKZ49rF1PgEyfZQs/IqmoYq8YwmHX5XpG+ftKGP
x4BRS3yak24EYJWT6aboNcpv1LgR97RO7ywT3vXmiBo7laS60QsgfvrcFqEYzMwvu8YIbaKUt/iN
+6OTQ5EUKjAB7VCXypKk8JpG7zzKLQ6WkDZBSg3oB4/YwvYgITYHea+1r5C8s14AW7D2s2AwDRlI
5qai71BjidV0NwIM4BGlHz1hgSSss4SCIWmQw6QYFhSVUQRnjMRRnGbzDZyh42dznOJ9XTczwqZU
2YtWTh6ogemuJYPh06yG1/lQa78EzNRgT4JJJBzFeZqbyQmtfJYn+Lvqv0Y+0N/OnI6vdoXpoSRq
+luxE9WbpNVNnjWP1KtnffqjAhgRK23nOTpkR4MmNZ2bwcS/kN1BZ3Ph5qPzVE7chSj3p10nqZcP
CQ9EDq1mQayjVTSPemLCD7UyKuAA68HF1xqhAa/UwC4z7asrGgxVWQwvo93Q20FN0KkFF3vZw38+
a7QsaMrBDuy0qVzdqsY9s3vhmrB7aV0KnMOuyOfiFjgqAxUGZQxhHQlXEwfvnBYZH73ZgFGAgObC
zSQr4y5VeogVNGZ+4ho45wapjZNBYyRaZTe6JYGHZzg0quqbpWL/6YlGPIZV2YDMCaOSxpzGSK+n
+TUZMEyqqbb3lkHNvTak8TGzi9lTzNi+m4HGeTTnqt21QPXtBcnjxh0gbeamY+v4seb00I93+hA4
ftXjAj1YqzVYD/VQ+ARFUUwDlYQ53CBS1yEm/FFquExBvBF+SXMJp5EopbNp7Goj0X0n13PfavG/
shYYB4ViUqc5jz2e5kUIwRN9Z8uO+4RMJnJrxvCV2iBDAmwyF59tkpVHkvPqkdGy3TXA0L+Ryal/
YVlXniOSBpbdrWa6cNJtRFjntUJCwTUQGqecxp6qmNWpABZT8x1NAs4Ga1DExTX6xmv7VJ09Al+2
0iubnD8MKYqjAbFyCCA7OvS6MkLka2ENJZQRVMx5MKKmR9q2ZJdlXHmadRMYy0lXVbg0Eq3OXMsy
24+CifgTAmUyiutkhhOS0cwn4F2pdBttcsDsVqwEGL4MiGrbLLJDPUq6t2box7uynsQYQd8CZiHU
Gqy7ccT+VKXzbO8Lu0z7U63OvcuhM6oFrcLTL1aAw9/M1JBuMSuD5nZiqCsfFMWShxLimDUENO0J
It+DCuVOaUP2gA0p/75+hK2dj4sQ0ehNIFWaSkaDZpziJEWcwtMPCalk/3oDl/IyAPMuWWglreO0
dYrmOPfixoE3UO70n0pcPmmIvLBut0pml+MUsuShKXbRg7OkyUgOKQBVdpjkYot3fzmgI0vAc0OZ
2mR0llFGUmDlM+NmUNrUFYQwyN63B2W2TmY8bvD2Lg8JWapLaJ3U+0o2Z1+QpzhGHl85FdaWXuzl
gIssBSVYNUG4v66ro5o31TdFeAfRDr15MqtucEvUJjbusGsfsQiyk6yfVK0sqiMwZjiJy48+/+zL
4fn6pFp7+vnrfgSlBNz+BEV3fix1K2jGdgw1WDG7qFhvJVcuwtAxb5faEdDtHeoul9UxlVBXATm4
9Ajqzq8AAAI/gP3nZoQd3NSBMpYmzQ0vjGRfz0MXlPmYnPI5T+94n27dEdeG7X+jcLsfUBw8skY5
NTZOO22G9ibtXhRLub/eqfpfQMn/RrNkqS+hiLbJh0oT8CXqy6epH23gKJsYtkRjnuBkGMbBVZtO
C1gBOSSP67rz0chYfzJy4OddFZK+Xx2pCJAcZOJ3guMOl9C2fDQZbl2+lk/GVwndHFTXjHiGI1ct
IGQlYE7mUUBLvdJC3pbHOi6sBhz1CliuxJ7pcOuQqGb7BiLL1PlUL6Cb1juoBIKb1sEJsbacNiiz
urfc0oj5fa9o8sHSzqWKxkgVVy+0xIfTgnyvHcjXB4oo6ZshxymoBxIHqiEVV6NC+Spmi35qs9ab
O+j7ildqIKXvaRDMfqorCwxnmc2+KNQGGq6ZvW/r1LwdhoLDmCCpTz0k1D1Flo3l6WBGQDyl7ywn
mNnYuFzoDl69UlGiA01beWPqrGRuzZVu11pV4aVmklc+8BJnE56Exw8oUcXoctK9ALuoPSsNHV1V
r3GFoNl9Z8NzVFd7xytQqf9jlICphtCrHUNb0eonaarTqc5UsYevDCInAEChp1/eAsHAXK3ru6iG
neGBWwVyGWkqIBOtaSAH10OYNlTmbjuDpApNg/JemFYGNEBmu7GSKrsyhqARzS3ltrNE4wt1rD7y
YWbhPKXiNBmQlOptEKXzVvnKoSUTwiQkRtlikDnUCuaGu8zWW8+piwFC4U6SuURy416ZsZZ7ADDe
c03QzONaat9rAMynfiMkPfVCNwu3ZkoCO9lRt71Kq9FxCOKOOWboHeqoApJ3kt/A/I1nrmpig/Zg
ZV8wL6Gj9jIrpX6w4gT7Wz6hjPynSuFB1Op5zzzNaKrUzezehE0Gj98ngMNdWkLKwaRm4ymTWvhK
7Wi4pUDiFcVz00H7UDItcEV41ltn3OdMtwM9M9tIOJV21AE8Drsyb48srYondSJZKEY1PWBWmfDF
qto9M5rCY7CxO9mjTDwC/FWEa13vqiBP+ZZV27emqes7wLhRfk0V8yQJjXk44V8fOz2ZPV2xAHOu
DcQxXJp7MqrCG2A8+z4MQKEieKqDTnIGZHViPHCMbwmX+lMzYpq63dTyETJ+SComOP9Bfo5RRATi
+XdZg3NUqr0aJEBn3eatIB9IdWb7SVRZ5MSIgFwqZHenw3D6zpmGkYd2XKa/Mqbauxyx56tij99m
NeZAqji414jB9nRz1EIORv1t2vXyFTImxanScAXxknGunpRkcvIAyHtcUEZR8L0FssddWkwd+AtG
Ra2gpWACVFTrwmJCklidGuzERRG/9Fk87DKjgGkHoEIaNhJHq/+ABZSnXu2YOTxppsbwe9zUnite
qRZuuIVoAGjOqmdEnrMAXhroYxcgO0iYq/P0njgq/u6YJgDS1EnvYCSNvxdErVOv0jOEiUM8woQM
sTbH1pgU+gBfQbklibKy1duLjAW1QGOdsnSMlPNrxgMuc6ZbwBu9qjYCjLUWFgnHdMZ8RFJ5iBpU
K3HJBDxLL4docOQLTTbV9VcCsqUizuzgOIGcLMCW5fhodTMkSLvHjZNq7dmLL2DF4FhdD8828iBu
0n3rEi9s3UPmxx+wx2l842GO7EjZ8eCJRXsrc/M3ucFPW2t6ETDzhqiiGgg/kq7whPpSmlsR7EpQ
8z+c7ky00PHkMpo69Yl18cPAjNsCNmDXO20liF0ykLCu9XNSpj7qSrEjfeHFmvaY1d0ZPOCWYvxw
UOa/3tRKHy35SDiCHISw6KNOjK0/iTnxwejZUpNeuVEsad5TDIi4E6vA9bIi0jTDVx3jodOn3Vz9
asouuP4Na911HqUfIWYhRwh+gClwRIXjUJsld5FnexP6dGqy8TE3+H1StFvakmtDf+7IH43luOzh
aJ/ZkeLQ/OhSor8loir8psXR+m/fs8i08pEwR0V5BEbCuAM76m2nOG9c73YolEWG0TyRZEukcG1/
WSwRFK3KOk2KKXJwA5tsBGh1AuDw71T8C9MfwfmSP621qL2ZcJKOWgFYelLumSz2rZI9asUW+mVl
li2Z05paOMYwWtmxzksvATlJHyPmWMj41C7PXq8Pyt+i24WIe8msyrRSMRoI3h/Fu/He3M3PeTRm
AZhv/bv8ak+R83FWet3gaV4um5Elz0aAbawLTW2PLehXzHVEBS8Sc9BoOOUJj7Q8aYIxA1jGLbJB
qUICy+CNouPKjkAWq6mGETDO2sZGBMEjiH7trTz7fb0PV9bOkhqjQVveZM5IopS9G855mb4h/trY
ydYevlg1SEgbY9PPJIKK4HM68f+mXsvdpIn/7TRZUmHEMMRCH3I7ak2722nUIPsRKL9/AFidl8ni
mBwNngwK69JjbpMarPEsv2eWgqRUNddHcNXS/4AF2Ur0rM2uxarnCIx6VARJRMrYrYbfU3W2upjc
OWWekQIMqDTeAFej66O+MqGWzJeESEarEYWjFJqALjLV7EO3Z/vr+tNXdrAlK6Vyyg5YE1NGzPwz
aTP0TwA3BWPBqbZgaWvvv8iP5CkdnZrDtryn+XdpGl+mHB6uv/zKQFjnj/pxmNBJIlepNiifNpln
gtOBfPhD78wo3uTPhOS+PUAMjBb/XW9ura8WS7sDYQw3L1VGPURi4P/p9SiXONU5e6+F15tY66zz
7z++aJxU0iN4nyKiEkT4aeqj2LTlG3ZRIwOrZOnOMtHS6K3E4MfBNPsgnifLawfRgv0ozbs5aUFh
aZwqrIFWeeVaDqgKPCCE4UIEmt1xGxWvkg9WgftTIt464OkPcVzxY5u12XtvjfyPUtAtcbuVnvgf
TDroCardasVxdtR0D1nGQCmcbqObV468JQpdRZ6TDdC1PTqJ3CeoZFSQYxeMebLSDlVdbDSzElmZ
54n0YzQHFoPpMan9sWRaSCwOs8vZk31yB+oXsKYgb1jpVil+rb8Wk9OCciG4JTjFW+u9AdOfVxv7
z8rBsASj14OA+al9TtIO2YFXzYvUnf1A2Z9/mvFL35FZ1YjMJNRd49R800z6DJWy7+uPvigoifm+
RKJTy25pOYHPp5/rVkkDe9DEwvzlStrukdtJQbdWehfQTA4n5SkOaogV7q83fh7jC/HOkmekGiUd
hMSDy/FczWCp7s55f59pk+qW2bwR6KzMsCXtS2jVAGVceMMDse5xWU2uPhxKrgQF6/acllG6RZxb
mQbW4tBDZSPW0hkX0XmwfCN7bMw5LNjT9c5aefiS3kJ7Yy6NjGI95nnvxQ30nntTPE5z4V1vYGU0
lhB5xY4RGIwKyn3NL9JDM8JGmg8e6In+j/HTEgw/D4PI41mYEQbX8VuzFneYYGrIC3uLnrqyay2B
8BCbGtRiiI2Id4Am2HeUHPQZWggKdTfvG2ttnCfajy0rTogylqplRAPrq86VeT764Aznj3/LmNUA
MsYwKPpG2LYy7ktcPJhYSDZTDWTvuor6vg+cgdxCLv/f1uASEV/oXJJc1Z2ICr3x4sJJbuaEagHG
atpNVVXs/ml2LYHxOarbddIZetQ3s4OifPw8UeUeacP0RqVbcdTayCxCA1ISnRSyNaIxsSa3PlOn
FPOP2tm7fmze7EyE1z9mbUwWFwFS9BO0twcjSur+P13VvTLPvsah3Qg41x6v/98JNik1SPGsUo81
7A8oKvkTUqXavx0mxuIawFmT9wKUyiN4X1Fesb2SxP6/dcti/2sAXaksFd0PcaEPID0mz87njxjs
3n9rYImKpwNrUCtv1aMxOK5aP3YtoEb2BvpspdeXsHjiGBXJLAM6dcmdPua3DTfDQsk3dteVqblE
xk9sYBno7RVQqmW/16dafZQzNK00GBBD9cApQlqlm9nDlb1cP//+Y4vKeqZC7N6i0eyMf1pdv9Ez
ALnwdR92PG8Vwv9awizPb4qAd7EMTNwo+TxbEs4H/EAf5Hv8UN6RiO4ql3mNx2CHdrLvBnf2VD//
6JCYDZWofQaGYSPu+ns2XXqDxUqZAQ6FjBXeIHc7H3xkT3Hfi0PpVu7pOXg8pO6vIuQn6e5uPr4m
X/MgC6e6X/dn3f+zCHIGJeI0VHwabHk0XJpE5y5ZrC5S9iMdcQGFrXGI8Nl1hhcN1Yjr62tF11lf
ykeUea/QluBzlX0bSF9xrX0FPwbF+69zbWgGdgGFqjL0WNyz9J26sTDWenl5vVZ5PymKCZU9QJzC
PoB/yI11ltvDnykAKMyb8Cc7dD6qeK7ttoHl966BQWhdzS3gh1F59b6L+t/OZ3ZHfseOi90Zrs/B
lvLFXyT/hXmwvKIzMxFSr/CGArMAYeyRh1Dz8UQwok/Sm2RXBwSK0x3aTPxNTYmVwbbOa/3HKuuQ
xLBT2WM4oKlXJbUPfwGivVwf7POZdemTFkt46E06xefF1ZshHFSL4df15/7dAy49+Pw1P946i3td
mXM8ePidvNoYsfNEQlHsLt3Hu8/GTd0kgHON1/vy24jOIxWNN6hO326FHH931EtvcP7kH29Ahc3z
GPJ22DekH+/0IN8z+HEkQbePb+Ib20MtOXBu1RDK60EWKH4c0MA4dGHvlW9bK/XvgXfpLRa7FzCA
3IawJ2b1wxSMu/oUR8PN7GvYRQrMnuEIV+JH/aAf6j13v2qPeyzqbqtTHbUnfc89697aONb0c5OX
XmWxjTXNILNWQYfYjS+xgSWPNsQsz8rp3b7eIwHsfCqfce+yO82D2JMPZYbnZr/V/F/nuUvNLzYt
MXDoBvPzjPBN7713Rzf1Y4/u2J/sPtlbgzvdGUdoX77EIT21N8OXGQK0EcIHE6ODUDHQXcXfGpeL
WBtsoctbFFAVBQjLWMuwJVJO3XPN3fmN3NsvCWruN+2J/9f+0u6vL4Y17dXlrUpxgCBuYfV3nE/2
E79XfpW3kF4PptCKcGju+Ybv3MW0Ej5qmaqBdudYIATGZIug0XXf3I27amc/okOf7N0MBx3LU104
YO2swxbJf2UDWSZwnIwOzigwqiN0NiqwvzUgia9328rGt0zaTHNTsVxFr9W943btjk7ME/DQu/70
tbhiKRyg2oKr5HyIihApGjxbf7AOzT65K/fGsXlpfP13YYXmqQ2doPuV35ou6Oouv2X/GR8br3Be
eReWxDKjQzjq7u35yBtCQJsO9YHukn2/K/w8gnT4Lvdaf/QlJn9/oNik6t24URtZm/7LZI86O7OO
iikkbQtXea/vIVDyoh+mU36wo/yjiNKnYSueWJ39i30H6j2xJSqEvGSH/OGzeps9Eajn0ne6r068
cdnG5W9tKi42GKpDLt6I8U24lvlZZvhGG29Mlr/CU5dGanHpGKdMmSjDs9mNDMnOes/3xj6J6E16
UMPm0B8sLz85Gzv1ysRfphda0XMN/sXyCN6BTT8U9RA3b9en3NqHGIu0gqQtrZmcETo+lI8wOIi/
iw/zRf8AGD12TZAbEiC6Xdq5ymHL72DtcxYBDFwyKCR70GQjZuCKjrFT+la5kbhYGfRlZgE+s+Oo
mFAvV0jhZnw3gxdyvavWnryIYFrItGUJOwsntuDwsF9lJzfAMJdyhdiml/ayjRzH5GxhchwGaHFA
03Biv9XspZa/TUCk6FYBdO04WPLtJ4jo1UxXzxG1GelBAXuWzFce66MIqpvyAJJNmN3ahwZxTxz8
W6ct1vosY3xagx2tRV2Zv8Cgb+MwuHTXPPfZYnFrbIYMSILRgKy7G6uDl5ij18WGL6et/PpfsuuF
Rf7XcOZHxKiSROnIeQMR/vyefuGCHqV7HmpH5c4OlFuoO92zR3HHo3jjzrM2QstUA9xgR2oLrPT4
E4xhB9qAz9Zb+VC9xB9J7+P6GDThRHbxEZSr3/3eOFwfpbXofJmFsE34lZEEXwrqm2vFJxl2/hiI
g+GfA+Tcg2Wzz+7q7/xQHuovEKYfdRjXnSOHrc16ZVNYZiqgAsE5qTCebTe+CxqOzLpt9WFjB/27
lC4M5TI1YbBktvMaH9gETQCYMK7s7W68bXFdFP7nM0PoXYTWr2qX31IfhTPc2nFNd8V/RZAdeYD/
Bs59cbsl0LL2tYu9hA7DLIDxhU2ELlOwfozMpVz16sEOr4/oymaln3//MXXnMTNgTo09VtipO8gb
lv93/cFrt4a/v/94clFZhNsZpmjvtQEkvH1I8oZQ4Qmzk9xD5RZXKC2aMDv47bQvT2QvsKVcb3ut
1xabSdt2cF4dMYiy09y2/kot3W2cjR5be/hiQ8k7QBLFiJ0KvgtBkqEyNO8Vywquv/pagPU3h/Cj
29IRCrnVjHc3Tta7eDZf1dviSRzjsHtN/9ivE0DRG1GkczmI/Lu3/GgpMWeH5Tlasp3UV2UOdbja
reM3Oj4Y6beN5O6sDVun7TneubCuljoBdqnHow70+vFd9z41N/OfP29zFxf8219pFP6q3DB1H5mP
TFHhSs/ZEdg8qO43Q0Isc7+Prw+F93q9h1dm/FJedxhlXg89DrdCNb4t0gQG0TYevZYBW8qPgmxV
wNkXz66C6tsoUIx2UR6eXuon+9H55HftoQkzeHlaDyAxBZZHjtm/xbBLpYRJpYyDh4mkRQ0pctED
AjJv7Ilrh83fqfpjoqAETiwwDXDYvEyeGvS3kCE8xYf4RnGQpxwCZafe6D7H5bAA7+Dx+jCtLLOl
bgLP7TlTOeKzUQW6/LlkX5OzUVS6iGRDTLAUSKjhuasUEzprCJXTcPP/OLuS5jh5LfqLqJIQCNhC
z3i2YyfZUBnexyQQYoZf/05n5ShNU9VLeyE1Gq6ke89gh+lz8cW9G0/qCfNzSh+djVrpa2m1adGi
imMFBVOMXTd2gXQnv3VWkgPnW/ClHaW9LApvIBBxxEfM2RcJzXmaQKNssLf2GaFgrdw4/wzJhV50
5QSRAT2gHPQyPrLH6VQdPR+mmsi/kcd6G/26PtcLkUgXUTCLxrC8EXNNaHTXA6+vkHojnh+1yZ20
YH472YciLVYGbmFKdE2FBkcDh3rzeau8VeyHYivtLn0F//soLXoyTZAOxVdAhc6eHlBQ2U6DvSma
V5E0Ae9h+rqmdLA4L+dt82lPsgG+RdDEw8VAmH4K1rlUEAiFHbmFDHeKrCgFSdj64iT8TqmnLrdX
HjcL25KcB/VTvwOhGe8FIlwXPUX8IZPvsbuChDiP06Wldk4/fmq6BLEHpnqYl7qbv1SR2AyOc5qG
4rkxxMoULU29djGY2CSqUbbO0cv6edOaZfNiU7a2sJbeyLrCAujXUQH2jnOkjIEOUlhdsu/tDvx5
SfnRoC3ZOaIU+1GK6mkyrG4PB7AmyCC9fxid/ykzagMGgA6QyHY/utvedfOVA3ghWhAtWtRR50FO
3HKOEt4Rmfrmzf3Gm589r/JZGq9cXi4vDqrzZ8HtBogTpLlj3Q/sMZlN/sgyDoJSJtdi91IXWhoC
XNq8bTvqHeEjX/8YsrTfQ/M7fmSwGV05Spe6OA/hp3VI+dzIahTuUSAj6kdzfC9J/Tueh5Vs6x9q
wb8LnequQZELl7Gems6RmXEXnhHBoFNDv2LmQP/QIXV/Q7Vi2rnW6O49kIbeTNkOB9G77MBiqVJo
T1eQWSgzCBibSRNvIerRPM5Quwxaw0rwJ813BK7Vu3iCnQeEQZv3wiTyjcJA4tUceYKTOxMHML29
Z9PMZ4BdnGorgAk8mjFtN2lTzzun8aAckJXpFv7Txps5O9kdvDjhIjd28DOF6F46HnvmpbM/zwoV
JhKfmrEipyYFrKVIc/JBazn+5mYufzp5YfKgIwnYSWbc06OyZHO0CGXvY9eyt2Ia6i1QK3a1azlB
aS7OwJwTAzIodTnAA1bV6dExS+Gj5jSQXV73Cpa/WW7ixuG2/aYpOnrflAV8iEYwDmHaUaCEF8fg
ryfK28jRo2ZAhZjvwOBsn6FF3z7OxYDc9kjqr9ePsYWFo/uqCw8yC3ZSu2CA8qOo4Wbbj/eKrSFL
L29h4Kv/Xpdi5rFSuesdvZHNrj/Ww3zf57B2gs9WvoXZiGdtJFRhj9e/5nKspI5+c5nSpshb1YYl
OF6AV/ZZkAJker3xhaHSLeuKQTi8tE0V2sabUTzQ6U3wlUi30LTuhQVlmAjSJ1F0bAwT7IDZumsT
CKaOTXzbNOseWA2ZqhToBec4GmkBUmsGrQVhxkGtSrK5aXg8baqdNnbSWcTGkRVZMGLPDOldRm8y
6KDU005B5gGXkIKqeOyy7g3LhgZGxA8ec75PlWtsbC7frn/GwhLSfU1L17bw2vK8Iy/FUwW8gRDj
ykm+cIennnag9YZdWlRYYAazpjhSxfpAtG3S+oNscRxE3NjnjrNxWeN7JVD+dSnkAYn4mAVC4Fru
07Otjz81oBz0LqLB9U++fIkB5/LvTVpKk/XNaDj4ZLqfxN7itd+7YFk7K6fHwpjqoggNzIw6Tzje
MW+rJ3C0Ayqnm94q1NUOvt4x7bSho3uMbFAwxrgyYZAm+ErrSyOjXY9NZ7BJ7AjsSzj/BVkCmdPB
BSiHNI/gqKxibjDOF85WXQoB5m5l1Keec8wb/hK704HIYa0gtfQF2r5pZQysiSGjI84d954T6r7b
ruofahNwKWcmay+7hQjmapGXyTYFAsJ1jhWfdzUMp8yxO4ztTdds6mobp22YARmrwjgqnLzBVHD1
1nN4QZmszb5BlnYtI7HwFTpFlERwUYgsjBad6Edpu29pnp6ctP/vpo2mU0ShyVBA+Ie4RzICEDLe
zdBNcNUpH1eOkYXJ/nN5+3QLrHMry2CZGx09K5LBYIMMX8fRvcrrh7moVjpZGiNtTzhWBJGTNImO
cuJHKWjpW24JlQnVbW8bpXPHn74iA6A5h1aUe8zz1yzuIVZwakAPne2VMLxwJ9Ht6Soy0BzMSeNY
W5MbuL1CraFs7tt2TE6wWwFv3xlXXp5LE6KdiYBNO5CMgu9AZb+PaeUPNqoeqoDN2UquY2kytO0t
59kS5li3IY3crTyLq5lt8piP/cf1uVjIiFOdCZpyD35bqqShkplx6E1LvgvQtw5t73oHSLHnrzCV
ETvuGtN/k1WoR5NOrt84M/Tu6dAmTxFW/LOXVLwJZFS6d2woO/DW+gYefcnwJLk3dUHsnS8MJB6E
t+sz2h1b6NmvcXrcy+FVZ5oaNIONiFtNYR5ldgDlsU1UloeaQc6MFuqZTcPXYZWbe9kTi1KdcUoM
rxQRhA/CHqZ5d3EflW94/wHP3lkVFEqSPk+CqWsrQLAymIoxkQ2j3zKnC4aBrcUx57zALhwpOhW1
FXUMcY0SeuAOFBD9xuLKhV0lXtQbK0pxtZhclv8EiwzXzQGqYd/tYeoPCagjfqMqtjfrGI8USGf5
REI9bB7L+q105t7nDPjdvO3ch2Hk6Q9YborvgrbisVBV+6OfYekyxEn0GKlpfB0di0AvrGJ1oBoq
TbzCGC47s6ohajqWTwDTVE+VJF7tZ/Vc7ktQ2rZGX07vvdvOT8Rr8g23wXMkRPagiYGxsakno3vO
htrbmFVl7mMSWx8TrHp9h5Tjoasbe4/UnDrUo9FgJw/mhrQ2pB0Va79MRQGCpJ1N05035M3JdMHa
GwwCQFpc5qCHugpSGlMJS3D4leHp0m4nxlkSNAXJc3iF24kZDCMcOjeFbJC/dPK+Oc19CQMkGJqe
5Q1NKEmVEBv5dX3/LdycdF5vl6dNn/awLuTjPG2UZ9obPsC35nrrC9FDp/bGqJlHKbg8YV3Ev4zk
rL8Fgm+OZXBb/NPhzF5vwoMIT+9Q0W81Iist7mX0Iy7X3O4XQrlO72Wj1cwV5yosBR4BAGftOF7S
AUkhPuiwb0Nf3PYq0EHIzRxbjUVK9+jlKCkk5Hsno5UQu/QN2t2msOEGVbZQtYFIMfJ7kD2GCcsx
tfrHqcUjtvOy3fXZXlhLOuY4lUz0kP0FZGg0v2RMfikg4Xy96YWFpIOFx6EcgI1DZhdhBTkhKuix
JFCRgmLTWtF34SjVQVxjErW28DoaCrt4NuvB8CHw+t6r6tlw3B/XP2NphM5T9Onm0UqYnc4QW4QI
o+v8znCevgih1tKZS61rF6eqMDic1dsxhN7NVwajEhplt23kP4Jjn364RBqaoYZCw6nwHlmfPsXO
9MT7eOUZtDS95y/61HwBWc2inOo6rBooH+VnHXnfS1auYwsTq9ODW2Rp8rqsWRiVD1nzrRKonzq/
snQlgi41r92Q8GyY4bTStKFjtYY/TfW+pAasChX8UBqP37hytOePN40DgxEXDYfI2Qnh7lJrLfW6
9AFafGA8RwZ0xqKMmDI3rdubW+XBFdD2cvcgrLraXV/8C3FIx+3WLEq9YfbgjyGTfZx30KqwKuG7
DTKVcw5hNKrW0l0Ln6RDd2uT5tTK4WkhWMH+lycDkskV0sVeJ8je6uG2e/2TFnacjteVpWfBK6jF
9dtq73lUHWbXfL/e9MKW0PG6kinXqB3suIx18pDT2T5WeN/de9HgBde7WBqlc9efdp0EszOm84Q1
5ZKdYc2jD/GoX9AifzPVbX4rlOqo3LFJsLYKD/bv9UQebEGsQwxh55UJuDhK8NnTNt+ctAXtSxiC
JjmS/zxtnl2veMA1ayXuXSxfon1t2yVIktVIcESnFqebbxQQw4rMDbSFgKIhv/uigtbwoKAyka9E
wj+Ii38u1uhR242Uw2ZHuqwP+6/dHNTfvA8b8NHC53dsAqi0eiBv4/fX6tmN/fn1+jq4DGAjjl7P
Hho1zxOL63CUNt1AIdm1gmpwy5/mMEf/s6Vd7GyedF+zzCgAV6pb+3XK83xXTRDS7iuhYl81EziV
RqrUf2osp8fWEen/hGRQzaYUVf58qId9ruwEpY4a4tMszVxzJ9yzDVpcgH/lz5NIf8NSqlgTALq4
vPFV2twJeV4ZcYGXZVUO93JSGE4BHSBPMvshN+b4ljso+tFmLB3dto2amoZtO0DF+adRhzG40lOz
Ai+/GGTIPwK8LZ6XUO9E+3AM92HtuelKeyUCXN4+qBP+HQGmCAUHTgkNkzLpdyhi822TRWrvQcxk
d31xXYz6+PXalYcLAbyK1VlhB/r7nnbR1hy9CfW37l5RaJzX6S3VE3R0XgafollV9AZ0LN0hrIxG
vOOCZQZ9i5uiT7xuXklNXZ4KR8dk0AEsXBOM+LBv01M/WHe0ZB/Xx2mpaW2ccgOqhlbWq7BNxR0M
mSB2uEYfXtoI2shIKFRbZWnS0CH/ed7POP+VdtRn+e/rv3ypee0YcUuYwppdZIVQUnnEyfE0lsZv
oJRK0H3Tr7f1cR61T5MbuQNQ7wTeWhUihUsLv7RmoOufXaO8cRezv3to5saGQ/tohdDihJL9HPTD
dzcuEOPWTJkuV2cQKLTDKmnjHkYosPCkRmcdaa3SXeLW8fca5ajftoqTx8qyrDsIkLfBmNfuFkK1
qKMRKHyHQ1NwLIsYgNdoSKwdGcbxluIJNo42f1zVVlnM/Rwa9I61o286a5FxKbxos1ah8G3jx/ah
4qFlD74ycp/dVFTCz9YmbII6LkstZN2E+6PjcRlUYEZgcNyvsLket9fX3dIXaFNGbeCXZoagUqei
33Y93v457YXPk3Hl8L2877leDmy4tKF7DIdrVGapD51lv0zntaLm0s/XjqZaSEACUsM4lTGUaaVs
8fbhimcvedJNzsohsvAFenXP9dyaCG5lYdqk8BmYnvq2e7k+/Au3oX/UzlMBTwykkDL4usn5ABN7
mA70sD2Adquie0MMcGKwXPt5djhqm7gyz9+JYnMEVwTZBKUo4wNEiuWPrK68ZygQZC+Whf+1Hjdv
ikz/yIzDJiQx2rNt4eBhdZ9Vh7dUDcj9q0gdrC5aY9hdVP1xCdcLkYOtQHSBWi9EIOJ5w8wu8Z2q
OU1TBFiy8RWyHE8R7qeOjbSo260lwC6nm9Gtdnj0wBARD/5Hp6TlcF8Fq6LpYz+2eRYgzxpvZqHs
A6m7LChmOzlkZw3gGO6y1xfA5fs319EjKcPGh/DMhDRz99F71e/U4o7fCuNhhtM1VKgb3xjrB4vj
xX29x4UtowNKwHI2jawj7intQeYYOUriX+toTb1/cRa1gIIZxDgmtgODljgQMPWJjWZbE9M3o3c2
qW0jp9cxa32zWHlQXD6dIaz/97kGn8i0hv6zc7JMtaXGNwmVgyy66/KV02OpfS3E0C6vIriDzyGp
HmYB2mWHh0mCikA+Pd80I3rNlFKBKgLLoKJU3eeT2ND+h2exleC18PP1immZ0dxJvAKetahieLMC
yBCJf+unXFWgXLgA6zXTDAbLpZvloMW0sAavH00rPbL8FfbUmyG/cYi0TTrFFvzDemwTp3zk0GqI
rN/uKnpg6QPOO+XT3cutS8tOHWcKkwG6gFCY6saHzsqDiEGLvXu/PslLnWhXhSaBD08FEaPQMtih
qAVEdGou/QJ693iqCd+iaiWkLM24dm+woaILyiBE8orswwVTJfWSTRWDEmOK20KILgAOi9kytxxb
hRCZ/89SzhjM2XAYbDZtrg/WQozSUWiofMWQQpg4zOzLEWYyozwgSCdPbDbjlS7oZX0OwnU0Gsyj
eUOyxDkVU8JPrI/gQKVasumiqW39WdEa0i08kqE7eWw/gD+yi2RcZhsHgNeTMVseNJCkvXXns4Uk
6ctDhVTpHeRnYqjjotL1oBxoQLPEqe6o7CAUYE/1CdQuVAOdMbor4KgQ1E1nfRmionu0XU/uSV+1
b13nRC+T2VSbXDXuC4sr0KQATd2o3IS0b2OZG7BN4fNgpD95XwMGyd34MW2Vgm80HbZZO6SPJhT0
oQMm4bMwlhCz8sas8IVbpzvYhUzvk9MMG8urs6Po0/nA3WE8SdvITzxywOpm/S9bZtEO/LP0hPsP
XA3yqfjoIMX1E6XgzPNTFbv/pVE+7XnWyr2aibqTEYTfVNKpc4YYtiNV1Dw0kbS26TR0u7FnKhgq
b/7IvVnuMmbAmU2J5B4ecvBYb6H67Ue5Ig+USxisqco1/dg064MY6vKj495/HJnuoMoMjhpj6oUz
bYd971IWTH3thn3uNYFLEvcnH7jclUQWH445xx8ti5NN4sJZy5vIY4JoCyx0ybbzPDTHrsn+p9yY
HmAzXxxsBVEzq4/fG3iQfhHxAGqjTYvNBMdpaMQ6P/qCJG/FzJ171xLiTjlN+ZI68PXgQ+fuPIjv
Q4p1/t9N20BXnZja0mkivItOrGn2ksIDsmvq527MV5J/C5FChyb0Dpnz9hxVLZZAETcFMi5vs+8j
NMQ3aT2uvQsXdrMOH+hb5HT6PqtDQxnPSR49wa3xXaS3KHzh3qjjBTj0lQtitVMIEwjgJp7KJvZ7
qDVen4OFy7+OA/C6LqsHgC9OdeY8SZq/IVD8vK1p7dzhEONMpe3YJ1VAq9V4MMmNDWtnjV2pBA4h
XhUmo/3O0+mhg0L89d+8NJfa4ZIWneynaZjwmoMRmILvHt3waOWpsdS4+fdBbCTCAlmhnyClVsL1
Icd7mvmVt8bYXmpeuym2c067Wc6QwrTKZpMkthsUJu7VkZMZK6fK0o7SLovFZBtGWZX81EeAiAie
fFhGu6HJKDcckIrrc7CwJPUytOJROtoccsCi+mbKL137cVu77t/DXyk3VUWBANizpHkEQbgD+Xgu
kpVVuXAD0stjWcpGw7Ywu4PAPhVjQNsXkb7KmvvMXMmRLvShq1/FXCZA+ttVOHJzyICrE9mmtJt2
155vpY47TQ+UVHXvXx+xhRWlC1kbACo51mRbp9LElNd8R+PaV/Owcndf+ppzt58uprSuzKiGsw6e
pml9Ep2tdgpeQBDD5VXAcuHB0afJXm/7Fi1okJJYEJ9lUzh6wDtCW4s8e9W8MlCXmWvkHwnrNKm6
NprR+iyEdVKDMx6NyHROPSosQZRZ0W6E4w+cP9IvZhZ3sF+FqQHUo9kRuAW5vf6JC49tXdu3tbO2
LWCeGEZNlL3C8NLeRnKIdtL2IJzOnWM9wpOSwTrrIKuKrtzHl7arFnYIMYaejd0UdtzF+frYpGu4
vIXlp1eB2/EMUGtqmMzU8GFR+S886w8khkvs9fFaav+8Lj+tP9RkuRUVUoVR7NyVTbMriwyQrZL8
d739hZHRS8A5lxGzYa0ECzYLuv/WhzuvAeaXfvr5/59+OiziRC9stwhrWvsOQxXeBCSfP932w7W9
0vdWL63CRGrWmI7gmexh2LUSwRZOEB2lU9iFhbp4Oodx96Xl/wF5AZvXb7xbS/8sjbn598BUtFGO
6izndLY5u5ccUNGyG9d0OhYilq7XPHn2zHFrLUKzyuDZWrCws72HIZP3TULA56rISmhcml/toG1b
NwKoBvNL0yoYS+r3yPzCn22l+YVZ0DWVRs8EcwS8sbAiycaAZm/UUSAwK78Dv//6Glr4Al1aSVle
w/Nu7EOoTQ/HyemmZzHD9Eh4jvpxvYvzwf1vqZ3rMs2RbKht28kU9lztyrTKNlnJf8A3CJnjWbx4
fNx1ANFf72xhYenSSkWck7LIaRkaeelH3ZGsIYOW5kLbypOMAFuzaBXSwvwFMarYbymsGTNl3uWg
Hq7EuqWfr23pJoLVxdB71okM4q12py+qnFaixWUtQwJaxd97bu6kPUVFgRKIR9lrIS3vwAsvof7o
GUgqJtYATG+suhF08aRLA3jFtC81PIn2sZrIfrAAowCqlxjpvvOG/neTjxS1fk+kwh/A8QxAEEx3
nc3pnSmb9GRQY3hGKoO+07NLTubV3n9JFOP96JjQs1eFauHXbafygbQE6rONPf5MmwjuzF5av11f
DpeXt6nDPFQsRNypBuato0xOfacYri35LmqntVTz5Vhj/gPqiAwj9wpCTh6Lv0WwkQFvqf1dJsW2
lPMHWIs3bVRTr4k3fGBNyeomhFngUz0ifSNYdRJtf2MJAuZgf68PIKMlapJId/G832Tjnuejn3Aj
QOIJDE+IxCKtUkf9aR7EvUnSlcT2QqreJOcN9+mMnHmewnowN0+YlEfYCNEv45gap6plxZeY2ShD
GMT7n5OPwweeeScFFYCVIb282Uyibena8Wiam0zhFQm3UefbOK5diZZa1rYxckhJZPSWOpsHQZsu
zd7ccU0F4XI4hW7N3+NF7NEy3bQF2Huu78Yp2w55yKvu1BABsYpX4IGvb52lha0d0ZOdG7GyU/MU
NwU017r+LSnAt46d+r8qKx4La16ZhsuR1dQBRDPydWPDU2jMlnGQn9N7LZ7bWaC6tai6EAV06JDl
ul4HQ6o2nPN+DGDcLY7dEKkNmedmhXt5uYt/5AfQsFGjIMpPmZG1D7Sg8FIcJ2tTVmsA2KUetHdx
Ek+pSs3OOrmwbYcX+ZbEdkBLc2UWlprXdj9LELZg+1uF5ysTz7MTdL782iOH66tpqXltlzvc8YpR
2PxE3G7LXAImfzy9s0ymK7//8ragOrxC9QPM2tLcPonMea6i8kgdYwyGEhKCyQC3ZCu9G02yMtuX
lyzVadiiyd3SKUcSTlAJ2BAzgqy4CeBb2Tfb2GW762N2OYpQHXoxw7i2KFwuw9jLv/RVdJfDguJ6
00vToW3uypBu5NYMb7akhlsrFMVM3Jv8JLeTm24yVAdcFLE0rGrgcwiez9Fmw76J1sQIln68duuO
5kTB4RpxGyQh3wNpfAB3cf59fWQuh71/SNQ9yWtJKoLXZk+7DVIrXxOWv7CcSZi1wdQ5d4uVJObC
9OpsaiJGifR2TcJYFEcY2O5yp329/hELI6SDGPq8yFV9doMgvRkwB7Ba7idkf73xpRHStrJsZCxy
Bx4cA+ygafwdzMt94r66HFfimq4UBZY6OX/Zp1uB41SmObRwknET66lLqweYXAu/c3i3qXDQxYKu
pdYX9rKOfagH4VKgKyIwjfrtYEoJe3WXBOAjIXOXjd+vD9pSL+zv7+lmRWo6Y8NZ0yGjHqpwbgA3
NZg5ZdvbetC2tIVEMlQtOnYy7N55iA2zBkrIjfZJljV7b0qy2yK5jnTovBLYE7v2Tq3nfrcL9UUa
xr2T0pXQurQrtM3tkBpPDuQYQ7i8gFqa+Y69ktNYaFkHOICa4vCqBWyYjchaxzD0hBV6XK+0flk8
kVAd4mD0Td2PzihDJO2eKttJd8j7uigbF+NRqKLBwyCe1FMOSPa2IwIq8nbs7dK2iCO/LZvMz1gz
7bNqDVO3sOJ0QEQBfQrmWo0Mi3yKwevu3Pp+AHDqRNOOhYWZrelML3V0/v+nrZpTKHrA0YaeeEyK
DYV81C/p0HbrQV3onmdWuRJ3Fk54RwsJVBZzYc8lPoiRTUHhbzOWgQk7LscIQdZ9kHijXN9KSyvl
/P9PX2TNuN/1WUHCbvhu5OYBDuq3bdI/PN9PLXstirlYDLg4ELKBG4rvObDEil7T9DbQAtVREbgC
CWaRRGGV5xkcP0kstxUe/Ac3glvh9fFZmAmdbAIV3Bi5x7gAHf53A10kPLJ9FSvQn6NdTu5qd81/
4bIMO6F6HtLKmIpZN0EIKJrTvRGnYh8P4/Q/N3W3cVqxsB8r7pe8qp4Zs8BS5y5EuUx3PEQlyQ75
bHab69+8tCa0/Dk4YemQiAjcOScLozYK0f3KolgYTh0CAt2+wejG85WD2F9B6vzWESgXjFJ97VJ3
w7pC+MVEbrv56dV2wQApdLFGTrk1nYDPkYHRRvexUT1fH6eFj9HL7GPSQP8mLeipHWLiN5mqAqdq
fzV20u4hI/ZUTvs8fbve10Lk0WvulinHph+ECdmvI7eKbRr9ds6KSDVfeVScQ8u/qUuql93TDkpi
7Tm5U+XOswe8QNIPIVA0txFDqE4LdxNvdtwOhq2OLPd1WeC0eDeG6Map1sIYHe2mHvIoBaLPhAJg
CThvLwvfi8Ua62RhU+i88DSOsqxO6/nE3fnByvIDnOBXhn5pbrXrjGpp19m5S09Fbof5kPt9Uh2r
5GvEVkZnqQNtQyduS2Rtt004WvUB0nIc4nD1MR6Sb11Rr9EdFq6xui1V4pkxkfHcAFhrB4J+UKP3
TaOFe+RPiImvDNXCLOiVeDufoYegsEqzjLxPZveKp/vKreZyrZLqhHCHtUWCNzQ5uVX1kUrjxSIR
/Fhi+YBdECQVDevWAvdnFvXK2btQo6V68TwSU+cRFpsnY1LHKR9g7Qofr05tuPWaGiKQOXmchLkj
qkcOId3M8e/r0WRpGLV7zFAYCvcyhmFszae5nV4YlPqvN31ZfoWg3vH3jSKKm7xyZ0+FVlSle9fs
25ME+CDbtmos7oQaAIubCw+4LatxRR0IltWvFFoRRzrWTu87s/TwMLEo3THbmuNgcqVVQm9Q/RpU
D8Rr7ibwowIKtn46K3hADSTv42xfdXMelK2YVkhyCwHRPo/dp/tLimI1cLYOOVFZvoxRCxsIKHF0
IrsN1El1FnlJbK8cBxwfRJZj2M5F/WG7k7xLDOMmojrmQossJk+MonEwzwnGxq3haKggWvw8Zyt7
5rJmNTrQIgtwohGy1c54GmQVbYwqZTvQMNsnZO/TQ11SuQHVtXsXhuGgAJJXWVBBOmVnR2ZyGDMA
oztnKl5obdENIW227ZmY8WD0oE4is/LAK5t+vb4uF2KgDu0zPYC0+nxsQsiWPWBJvRAwiOPJO82m
3F3vYmFX6XgbAGbHgvOMnuAQfihtJwlKhN3bIp8OPQAtbYRFagUoh2PeI6f1YLD0cNvvPkf0Tyvd
88ayMBtjhvv2qL6bPa8eHEfxNcPfhZHXQQdZiqpGPo1FKOLolAu5Z5SGfBgPs9ev3MQWzh7dK8oE
1BYC5M0Amux9Adc0s9iX7YspPdCf1mTpFuKB7pHdzHTOnRi6VWNsQZMbgklPJsnMbdHba+impQWk
7abGUuCxg84RmmbUHZpiNP2+Ud5KEm7pA7R0A0vOFCCDw9Ku3UsnDlgXb1narazPhdb/KeAnIpmZ
aYPI6k6x8PMpajZpl5sPYL1UK5mlhWnWK/h1zixhNwOkw6ST74xJTu82o1XnK9fLtlEu8sRXTtev
kd0W+tPdFGQVC0nyog1l270Jx/wuM08F+ex9j2jzxOP+1/UN+MfB5sLl+w9Z7dMOnFuTJRM3zFM5
uC+V4MrPskoENosGn9vRuIHSagwzcfUQI/Plc8fe53Ta44CC9GpnbwCqJHso3EHH0OmbIK2dXQUG
EKSlAOe0+h6wy7LbiTo3Dh7Kw0E/w77GsonaJvCB3Ni2GoMmz9iHoSTZ2p13W8mY6oAI24HOC8y5
opNlZ8Fkm9ACEPU9mZz/ocYDx+TS/XJ9CJfuUjoaQiL54rG56cMa7llQbUpgUCrn91Sql7jj5pZb
87dq8J6LAobNs3kf4coB3Sj643r/S8v//P9PMxhVnih54nqnGqCP1jWgEN9sh3GtcLgQGXRLqhIG
3TXEZKGoEosXltbfQT64sXyhgyVsDu6TSRF1atfas6m6pwNc564Py0Ls/wPQ+DQsA6+JA9BmGwq8
+srmtYNHajUB98DbzfUeFq7tuvFUA+4/Ac2jDZtRONs5m98Lwh7rpNol1DmmXhzGsngqjHIlabv0
RVoUtROAdqWVtdCNInTT09l5c6H9uxsm4xslTbu9/lkL6+kf5ynedTM1jCbsINBvZkFWeIEp6Uqw
XlhOur8UOLxGCoZzGyr3axqBe7NWuV1qWLtKKHMoWuqkOMEU+1Yl07uqqv31EVkIxn+kRj4tpWoq
o9gG+QbHV7azTfuhq7xHmgymXxAv20TdsHIdWpjhP4aUnzqKK5k6k1lhRdXnA7Lc8Ph3ar/MStzY
wXnwPnVgNIZbdVUCTfppRtoITyAwNChFuH69PlR/bKUunCe6KZSZi3hkXQRVsMPZujLak+3ZW5cd
xmoz3M8h38zB3XBXPbQP4lA+mx/5Y7xbw9ktwFyoqb06+jhpJfPOvYMhLvw49/Nha4xbmMW6vl35
zu/rn7m0R7TrEhwfue1y9GN5D6rDNAG7s7ne9NI61nY5hMH5bDXG+bInNtIyQPHKb2ta94MybIep
PsOvng3yHmW9L516JTZd/NVQRtIG/hwI+y4ru7ACZeHUWHmzTdn/Obuy5jh5JfqLqBJoAV5hdrzb
seO8qJIvCSBA7Ouvv2dyXxxihqp5ctWUS4CkbrW6T58TrulrL40+m+6+6cHi07dt4HL3VDJ+00bu
ypx8att48dl052mp0r4Ex+ZggWTVrg6hBi1CC6/KoDBurtzoPzVs05yHqKqBZkZXpVXgmOoXSY34
aOTD4yBd6oGMyVg58j7dlXiK87d1g/9SAjCRgAMLbBxmKLSHQ2LYcPTTrnjv80j/WDeeMHOyFFWP
vJbobK2L2GuTh1I+Wyk9qgIieYUNIIixAlhbmrDz7x8cFRor40kjTRTQ5iuaU6CCcTfxd9TyVm4k
Sx9ynsIP40fgWgQPM0fxSVpojVdGuWkb88BD5wb9hdCLd7ved6ZsZf0XNvA8iFKNkaeidyt00aob
ZgoA68PHy/5iadHp31/SApADYF8PxiYkusz2jg0ROL3erxt8ZtZc9zVYgUDcFvY3Bos3Lsk8XNBX
dtPSq8/MWqMRFYccN4PJng5Njj5yXEY85Vwn5GfOVTvRvJbBUYAriDWWb43lc5NE+xZaMpcnZ2FR
54FSHlE1krxtgkaW7y23nrocMraXx15wS/MwKdTNJGiFVGbhxMDpvYOh+GBHz7oefaNcS+wszP9c
aVMwEWV9CbbH0bBfdCJMzyzUc4ONuuKQlmZoZsWc1aRFX/MYxG12T91sXxT8++UJWhp6ZsCZcsY0
OxOJIS/7Okh1Y0XpSs1iaejz7x98A1Ej2pU5qARTZXgE8iuiWoutF9zaPDpChkUWdo1KaxznvQnR
DzQ9sSntDyWEq7YOS9wVh7O0tDPDddDw4SpszyATWvtthP5wZQpcyTuyBulZesTMegWfBmfqZBkk
43aMTTDo+7Wdby4v7+eXavP/nfwfFgEM7aCLoqBSzyownht6A0BmD6qW9k0O9DAq9psaKHo23dZs
ph823CpvwqfrHj4PlGpDOXXtGDh9ihapVAnNK6+UBM7JHqzcUyMjm9LCirkEnBueAM/dZgB1N0gD
dPfgclm/Xn6Tha04TwPJIXRjdb5iyrzxNGU30HBZSaAvDT07yjtaEIBV4Bx7QTvkDAryALLztebM
pdFnlp9rZLB0i5sMs7/y7tUaf12ekIVN94eO7MO2KNgIZZQC4wowLTgmQSq/QLkn3l4efiEsmAth
hgkT6I1A2DeKrxb6yktQpetQ7YhVbkw38dt6f/lBS98xO7ULJfoiK8/YVst5aDPKcF0B6ScFWnHl
BFlwNX8M68NMmYnlphFFBpEXwvGNihS7KmzVhqd962e4YF7naeasoo7ZRaHooSKlHPptAO8Iodlr
lK7s0qWvmIXnwHvjcG1xxtaSEV9yaTzngub3hR2rvWuG4cpsLazHvMEkFyl33RKGRtVUEQTlrbGZ
ilyd+JSQlUht4UyfN5cQQaAqPGHvpmbkh056atovQKNBUuC/3F0jkV0wvHl/iT019VkODoljE8ku
RZJ3t3HXOi6WvmBm1W6SsbRqawp8ZfKdFOokXOtoJcMuDO3dCFWmq4xj3jLSgaqCRdK1AgjG/xZT
Xnl5ON4aekxW4pLPEU+mORe5zFI+DFOdAtmkyvYXaNSqjauTBLUVU+7LktbHrGT2xg0N+SIhJgwN
jpR8h4yj/YqjIQtc170Kf45XmXkCkbA8ZvA5YLSvvjSQlwJjzJo819KunkUBblQJybuOBmDk5F7M
q/cpj0LEM/nh8kot7bZZDABiupTWYY+Xn0AgEE3d20ia35fHXtpsM9PniZ0Cg1jwoLXei0Jsi5Bv
KDkCnXhKs9fLz/h8gshcz5J3AoD8rLMCI3xKbMe3gBBo6crkfO67yJyQloBfZjR5g20snHs7S55C
7X4XLnmZhFqZo6X3P8/dBydv5I1Dci5pkCOd4zMri++LaKiAfOmnFa+19BXn3z88IhLgWMhGwdBI
P3oVRFjGovObYkCp56oThMybShyXRS2TJgtYUZobyyqs2zaV4ZYb8XDlI8779+NHhCOvQyjNBGUo
YeRojuxtXzRXjj4z4TMC2EnjLAuic0tDnir0rap06l54ji6/FZ+1tNQzW45LCGlErsMCS98N9Qtp
3oW7Utz83IrJvItkqgZI3ptRDb7FRPuj6Rgnq831SqrlczsGtuHvuY95bJSshTeHI7+Jw+5XTurX
RkVfi5r/zM1pe9mUF/bpnLkThBagraa4EPZCHxhiz3N5EhI8LZpRS5bsrnvKOXD8sJGcxLBjy61A
Y5Cr53BQT+PY3dG6eRxTtbKblj5kZtMIxDteC1B9j80TQQxaDPdEvMbdr8tfsLAccw5Mh0E7U+Wl
GeDgqbajnZUSXcHw3mgFfTdEbL7VtFVfLj9sYdPOxfrAlgVGbgqjqAUkq8YiKw71IF/KLK1XWlgW
9u68sSQkNInRVI3Les8P0WBD2rBZ2bgu1vTfZCf5hz2z56oKEzqB4hg4eINDA0OW1q3W+gZZ7m8c
0+i50NQDAZxeg3osrc7MyvXUECk6SFHhUyLw/4thX0ESLTq2jt1801JlxgZoEP378vp8ft8h8zYT
DnSc1bBxgsR8F3/nVuHuQkDyd+ZgGtIXSJ6B7o9LRN7n5tGrYm0y1yeEfqZhOqHVBRHbSp1s0ZjF
2zUDXdhx8/4TY5qaxKCocfCQmF7eD71nRNFL0YwrmemlB8w8gFE7buxWnTy1XX07EPKjdNJdaxhr
0MyFDT3vKDGZGdqK2sap7sljHkJ1SIVmu7+83ksvf/Y5H9yXDWWaGlPinkzj+9DcTRXI71bc1tLQ
598/DE1rGVdjNxknlqGNDOpeY+zlYiUIWRp8dn4XhQUWRDXK0+g+5GPhR/VTXSUr+3FpxmfHd2sB
i9FM6IZXpHjOMpABQ4VvjVDa+lN7/MSNzHtFcNXXYOeQ6hzgd9rLAA//Dey++5SglSfxp8oBrtNW
WXMA2yL121y90U5N/9UI1cGbRTlUtEHgKFvRHCsEGKdQgYlSxWP+vXYzC1Izk7IC2zInUH00lbOR
NdDtfpaC930ShUs8FbX1XVaXyQbFLev7+XjxZaP6AA15tT8mbXvPjEkiU6CF62ft4H5rdQGRepcp
FyLIhgF+JkdqQIHjFi11UE//WroDrzxtN8NLXdtQ5k7qDPCfugFv9uBGxi9hJLzelJDxva+kQSEf
bvE63rqCNS8WlABRnHIS/p9SShJ40Ei8Tsqe/L4GCygfiB3gvle+sdBov/VKAMPZJaix0rjzeJVH
RxBzUi9S0jqBobvaTIJAE7Cp2xdQfv1OWZjfotea+I4ZRSBbiRMtN8QNix8RFCC9VBH00WQZw6MS
pz9QZ2geRRxWO0sW+kmOAOg0WfOjFkMNTb0eisKAj5wSAqgKVx15cBzYpWOa/D/GBd9reIW7WAi+
s2LTOPdN6k3EE+vYQMfQL+hQ+J0YSh/FfXs31ZTdg+W2+00MFCRu0wqeVXfgHPUyDdqvTBIAlDvd
fjNcS79VBgXNJyqu6MKiA7qIRbIZSJRtwO1CfUeW8a01WhH0Iod+YwxZ3W8TGYEBDZX+jh2iIioy
34AWSbVRVp18AyCye8oh3vXes5gMW1ZzO92ZluFmfqtleoO76HScOiLKzWjm4q2M3an2bGGpw9RF
FCryMA7HiWnr5zzhoLMNTWczsLz/qvsEeZMQ2KstNLY6ENzU1NyL2qG3MRpinqohtsGE0oLpukXd
8FB1blZ5WSdSsKMKsBhC2d4oPMLTfDpSNJ2wrW3yKChLPuxspXxoFbIDCNJqb4IbwDWBdF9SY6L9
xo4svUt5Lh/BQjAc3Za3ESL9CgpWIq22YE3RO5nk3VnB0cmJXxWNPKFFR/xGrt94d6Ek/5qrBIYT
6Zw225pWxZFKRvd5zMVDl+eqBCO6zm8V6GLtbVSp6atTo93Dnqr+FTVdlmzMKmaV31eVbrY5ZdO2
6Q2+w52jh3wZN44a9BGvgC07X5zOhTiB2bFdI0XhOWU+PqKZuz5U547YCUjCoLVtvc0KEr9mOcqT
DgRBv8q2Ng6t1sbWUdkLkhfmcSzcuvYgxN19K8MBr0NcvRkLRjysNjmRKVMP8bn5dm+6Nr+qZ8cE
cfnf3l6cGf7gCsrABeQNa5FsHNslfjit9fAtePx5hxPY04tYxE0ThLb9HjrdmeBv5B4r16o8f3Lo
n/jleV+TxcKpUZbtnKZ7EONED/3r+B0Cn+Vt/GV4NL5ZX52v/Uvz2NzKO/Z0+fhdCO3nnU5RKXIW
xQ4Iussp81BikNBWSyZDeZVwSk9H0xrl8cL0zfOZSRnXI0dTX5DH5rCRNhTJMiv9qY21RPxCoDqn
bZZ0TCDlY4FCxh29RjTQoxWbMHoqWkjTFtPu8oQtfMa8aS8lSQEhIsBuMxDN7zot6xc1dIPppcaa
aOjSmpwf/SFuqQwIk9STdE69050MR71EaEc/40ZVlK+x/ix8xlw6tClMGpnUAg+/Oqr8q05/TcZa
X9LS2LPohYyhg6IUsiddNx3RdrEdhNxVEPi8vAJL0zO7kAxlqSNbgMnT6MMfBcEdqGgIRTVMfa07
e+WmtZCPJXPFUEqnuOE29E8Q6gJQN+Q7O6++mHn+RlsdJOlwL1T/QulYeQZkWDytoweFreHF4VrS
eWFDz5vI3GioS1qxNEBRLN5HRtJu0hQU9A2H+nDk2ubebJw1cOpCyDlvJmvtuBwrjSBfGU53C3qu
yT9/3MvlNVsafXZFyUSkddtCdq0137v6WZe/rhv3PHUfTKWdwsyomxQCckxYd6UgIUjI4/46W58T
rHauVKUxVm3guE09eRI3RK9uDXk7sWx8vu4LZsZuiIxKiFUMAQQ682PTFd3emET187rRz+vxYX4M
WeWlZWIXi5Y3D27dtcduCJuV0T81dDDLzSwx4TEClzQBg/dUnKxQDxunks9lvoZjXxp/nstvrG6o
VJwHtVX4dc+/k7HYJ0V9zdmH15+lAaMGQWpRQVCXyfQYFeEBaNddROpdMcUrwI1PsxlEzAE5Thha
TSuHIoBMenRgE32mFt1HEsIIRuM8W646xE2+Jgj1qWfE02ZWFpHWzSEClQdJmfpIbXlR+qsUr3n7
cHk3LazHHJ3TS2hrAyFtBdSEnHfp0PQtpCk/dSW3VibsU5+HTzh/2ocNm6JxNiyyAcydxeSPBLI3
3ZsevkSi8+u17P7SNM1MDoWzKQ5jADkG4dxBuhki6QU/TFV5E0JaZ+UKvwA7Fn9+//AlYTImQNBk
FbSt/WEX31kn5td+uiGGZ/jMqyDStzFuuy3ZSe/0HG7kXfYmtmuP/9ThYh5nZzCLRhS+U20FQ1dm
r3kf0V1bhmbpXd4JS1M4s3zbBfz1DKQKkvxnATqbid4PMt2wZCW7svT6M8s3TZy6jQW5OHQY+K5j
39ijOFx+9aWhZ1bfD7GlkCK1AmJWz0gkPorM3l8eemFW5iAdVcZmOqUY2hLtMTOBy+EQ4vAyCUob
WaLd9PJjFmxkDsEpypGbhTOABT9sQs9pkuE9zlj4Nigi/MKKk9DjZrLW97X0UbMjNkH3XZVkqNiK
CezL5X1dfqNO5xXJSpZuafzz7x/shIVK43IKddTI2E0T7uLJVyB6fatZcVp/fO0/tyoEcjNzL6zK
1Ej3sID4zHde+1veeNmXxnuYTtU28auD9Y5GavZMdtnGOBrv7Vv+lv0gTwM4iDb2ESmDlXVbcJ9z
KI/T5ckUhhHqZZW7Z4CqbdxaP0teVtvLG2Nha/+JZT9M5VS3QBGMggal6U53dYgOY/TlrPWAL40+
s/l0ZG7etiHm0aTHrky/53Zznbn/g9iRdWFqQJ2Cqi8UshOdfobYC4j6L8/L0sTPTB5b2DEdxsF+
NBh7h+Dmzoe49GQjVvbwwtTM77aIHajR21hZMYTHqhpuEumu+JSFd59DdDJulE43tcAcmPm+0beT
I32ICKxsyaUXnxk39OyN3pUU1fq0/VkRgdSq3F016XN+VzC6ct5ZOQ/G1vbS+i1zRi8c6+uWdA7I
iSEEOLCstgIRF7eNsEGt1drbJK6nlXlfmpnz7x9sSVRRFFuxTYOBRseyLBCwZe7atJ+n9xOXNEfY
qNq0OAGXWDDYfAQ2PoJou7yzkizyQvgr3x7sa4qRwHPNjBZ5aqfvZMUDXtqZDx6HehOmbCVYW9qb
s1PaHYDFhx5QFyTWC7h8va6E/sR4JQs6mVktmmWtkBGGBp6u/88h01cRsa9KunfSTNd4Wj4/fACo
+3uVQ9euXDPvYV3UmR6B4Iy2IBxE2lRMwq8SVq545s/vAXzOR62kmcNroiYcWeV/NgRhT9M4agg9
skpvkHImX0gj6s5DwUr+vGx/n38am/PShfQMn0+Uc6pYt9WqdTcOH9VGuNGNodh1uDWwdMzuHGmV
ERkBkhMY1YCgh6XJrg4hA1aXkb0bmMGQTS+L7jQORbHjYDzZ2VTVB6Ow20NBEuvdicEmfvmTP7dZ
/o8Y9gBGHO24NKj16KIKZSLbABSSHV/ldPhcAzuvIi3L8zFlQx2Y0u9M8WMzraHXP3cKfA46mlJ7
rFxbdYHmCYgbXyP08CH83Snnt63+uzxDn28KPiew7aShBavPIUhpo/sQ0ITsYAEvjur3yhwtrQH9
26LSzoaumxvxINah64dKKk8UegV7+ydU+tdxcnfmzoaotMewgU8AyKLxW2lHT1Gjq4eq64y7Jp6S
2gNx0XQzuUQfY6qrHXRliv3UGcVLb/W08powkX6YTuX75Rld+t6ZD7STJMrhQFgQdult1xtPzjRd
OfTMAY6MQ/0kqSwURe3wVpddBBmFKL7qZIC+398LZUhVqJrispJG3XhoUVLatTLnKxHd50cDn5Pc
xiy1WVtgM/fN98m4LwuNSu3Xy1O+NPYsaLHiUYL6Iu4g1Vvt9Bh5pgRTffh2efQFE5mjkVKtkRdK
YSIV+CQicqP6bI9N5BnpVU2RBFfAv2d+sEUDTmyDoZvHOfYZi71BsXczN9d4zxdOmzkCKQNdEGj3
XISjDsiySFa/Gyzd8EjhKDVqL6ERxyPXOhSWlmNm8bhPW5aWeJpyeQ4yNb6tIjsCQXO4gm9ZWpGZ
0dtQZFR2gfnq+wT6l32+tWhRe2Y6PLpDsoZzWvqMmSGDMEXlTQhUKTsHe7lyHpnubuh4FUoHqz6z
5sLq6r6m+ArEAl4MrnsBsFY0roExF/zQHGU0lIMRgm9AB7rWb+jnetENXVPt+bz1ifB5LNH06NDg
BZzcwLvtWJpIBCj5CkKtyHMcBqUs6HomEHPOnfI7GE7uSDx8S5W8Ltjn/wCQUsThcGAwSSRVvpIu
Sk4GdMm3pmbX8TJx+7z3PoT75z50KF3jtjK44tlOz0diXRxiwLF9iCC9XnYtS2s0M3zdpnlOJ5yN
Tg9CMBCBtDx+uDz0go3Y50d+eH8ztsNsqtAWq0Pm6f5ucGyf0N8SPcOXH7DgU+YMttoeudJ9yIPJ
ap71BJkGKvYdmijzpH/sGCSvi6v6d7DbZvZOJm2NEsLXQWLCfSEZDxEkaDftaFJcd/bNS8VD65gg
3etEIBCDZ/YXGq0MvLQMMyOvQql7QFDAkY5KHWQUtH4JIRXtT06ldk6SrYkwLjirOdjBtBvqpiU+
IO1Njya3If5MdCXKWljqOdBhrDmhTtoLKFUieOtupJt64wSUkyw9M38mZba5vKcWyDH4HPAQqToF
yyMEu9pB2XtZU+ckaZK/9D0hBwr99mhLMpkBp2vz1o/LOk03TlJGa2nshRdgc88iBIsTkJpDjwyV
Pdcn4z7vIUXrjQAoCZ8anrPmwz63fTZ3MDWkyWIlyh5NaeNDF44PSWFflX3icwyHqFEa424HzqLa
+j4M6fcqXyMlWNjPc6LajPU8Iya2Qk7UfqzuSPhkl09MXUWjQfgchmB06dDJHuPbwB1muoDm6krw
vGQhs6iktSA2Ak5sKzB1nPlgbkh3Q84tP2+yYnd5+y7ZycxPIavcQsxEonXa0RtKH6SVvxDzATxj
e6MCkuvKyGQORTDL3NSd7fAA9AQgkw093f20+3B7+Sv+VAc/uVPNYQZDWQwId3EqFRv6bJ2En53q
L/YPNyiO9ZY/jD7bAhH9HD867+TZvTVP7Y06pI/pN/0NVGJrqI7P7QP79e8DLNNhm8UVtFM50S+Z
3dy2o+Vd/sKloc/r9+FshFattKuKoOJj1Y+0bF+dco076k/p85PJm7PWtllLdFOe6UcY2p3QIVb4
Mgqb5y5Roy8YGbhvq3IE+WU/3Wu7lVtV9/RrZInqHiR3tQcN5nATT+CyBCEH0pixk30zJiQ23SSN
By9hYKQaRUO/R03X7+qKkPssg5h415Tp3ihD2+d96GzMOG2vugCxf/j2tVtYACCNwZj9NES7m9x0
Uxs/hrJdWY/PnQqbxyppZTp5B2bEYMhvG+VuKw6lhPG2Nb5eXu/Px+dz2EYPSvWuQ99kMFUgA/Rw
FYVS7Xs0dCuh0NJ+moVxRYPmJNGjDG5G7N7U0N3tsufLr7409Pn3D1u1h/Zeh4QYyrYTtbe6HJ29
Nek17NrSxMx8YhO1fR9pUQVNQl4raR+iMUKXjRoei4x/u/wFZ3v9zCBmTnFMxxJg7rQNTIdDWnlw
u3s3VNN2YoRu4oLtocVbba3QcjdNNbxefujStM3ubiUtIbgMfGbQF+a3Ogt/mjHbXB564Rz5hyq3
d3JInsF5oP/sB7FC3DkLcOiJdsz3l5+w8PJzplxbtnaRxpEVRC6adlrDvgfc+eXy2OeUyCerMSfK
1eZkVmSEe+qNDu5IbfoE+vSkH0Ckd/ZAjrly/1iYJnZ+gQ8bF8gCiguICdIq04w3oJ9IoD+e9b4Z
1lf1kRM+p85t7Al+Vhh90PD4iz0CUiiHK6dpZtHuGDeSg5gqYPrnNJSQcHt3jBzcCrchXyO2X5qh
8/J/mKGi0W2iXWIGuMs2G2EWtd/VWXls4isJJvlcNcM2Yja6BR4RGcI+gD1X5Rsq0/wA1u7x5IJ5
fI0mc+ljZlZeE1CjQv+WoaIq7dfebsM9OIDPUn58LQ+3EJvzuZovRNAKEJjnZhD3JDxC/rHxs4h1
bwmgNfvSLRCugwf0mFQsPA5JhCDPqLOV6PFzmyTzuJRlgI2n3ahOHc06z43K/FgUkXO4bJVLo8/8
cNcR16jHJDvldhxuS8Ms75GqX2P2Wpg4gH/+3mnMaTo77JR9pNXw05zY4IEn9yGl4BaPcaHuVXmU
TX/bTe5PZbC1KPVzV/MPYBbuJDXcIdYnyUFuDTHZOtlV9N6ahgPN15TcP993qGf+/WmjiCCh3nDQ
PLQ0ukcOc0CiMTbyu8gBx/rl1Vl4xjwSDdHy3RO02QQRYPdyVzboqSzX+CqWBp/FonlXOKMETxDI
/cJpX1iq2YQx07eVSK4Ld5E/+XuOEp236KdyoVhcOrd1KI6uvaadYf0pjP57oODG9vfggCNnUwLu
wJPmVWV4ssroPZVVMnldlrYPdh5WfqFQPJ0ske9DlvbUY21ToacrbDZMQJTRq7Kq3mdxg9ofKWl7
O07FCG1rUlXlwSIie+p7A0psI6gPfka1CbINkeflHbUScZObaMXxZFZVgSnSXHoJb3qfoPkngNSM
7U+lG/mjJKEPKkP3WehmgDBMZLH7OhPjDomr+oHIVgVdBinbFFXxEz1jpZRJ92lZ8ccMwiloOLOG
N4pq527sqUZhiZovTaVaCF6MwOsxXjg+Qyz1oqKY3dZQ5b2rJbijqZmJ5z7JJ9909XcXOik/eA3p
lZoAeYeuY7KfhGH+ZMj+vw1dQb+D01/tYiNh/Q7dvMh2IPx7Mq2K53eoAg6RHxdDi1RBYd4B6J7v
dOsOpt80huP4CXiYLK+RTnqDzlJQRYQ5b9utJXvxJQ4N05e2Ycbe5IbWbTk0apPXTr1PQBHce4lI
E4p8gSxOoTnSbV7l+R0KBNXTZEOFmhdVdS9Hq7uVtMu2cow6vy9GftsNjvsYoVZ9rG04rCah6la2
IX8pCbFBOp4kQTigQwlS7Oa3zjWzzAdDowO0WJj5ipfpMU7zeieV1P9lXU+2rTumB9xt46M5Fmrf
IXbf2xMEEWhruj8cZpReGPFwmyLA6LdQVi0gRS0yj/I4euOyyb9m+JTJJ2jcgnYSbd2ghlgF8ggN
+vmsgTv4V2mCODF+cERkUQ+9WdRHJiaNUQDVIt43EDo+6Fxj8w1Tu2NpbewJpejBw9qhYVTKvVVP
05bxLj2ajTS3SdmPN6DCAzRBhNFdpwHjRRec6+WsgCxoTisol0Rl/+roKjy6ozU8htXk7HopRO4N
FrV3VcxLsXGA0NzQNI8C8Ngkft7ZNvoHdL9lggjoPxBUfykPfZuXvWdW3bTtHd5b27FoJboAwW9p
tIl5j2tguM2NKrx1STS81zqOfRVGkAl2TftUUGkegaLuK78yiQlOFCrQNznYzU6IbthxOxnf6yyT
mwI0M0FR29WxlLn7y02S4q6qAB71LaeB1mmYA/ABuErdtP5Q5IXj6TzRQAJPYVoAU8XSnTU63BtD
Mb2BAN/aAvnInrs6ZHcg5Ey2rRizAEf11J/ckWsDh0TWbFHUJMc6tzIfrTqWV9SQHreKKH8WYxrv
s0wTf8i6ZIcYVj2bppPuXSmgPhaFTyGM0OOTY29EApbRyeKGN8jwtxDC9inpDBtlrwwQG6cd7zjq
xUGXTCbwNbjMZo3Sm6EywR2S9cNDLUYnPJq0dX7FlIUkKArgg/1OOwBsQ4/Dc90x3AxTg4IHKDpN
6dsTmtsU1uY/c4wrJCZBzoc+Cr2Nk4YHNsTUd2fTcjuIpdPqKGjBCuB78h+jKjMfTUPxsaSQTwjP
jY3nFtJf0m76d0Xc6SWaVH7IoKT6axA1uRVOav3IoFd9zCGQ4ouUiUPUZtN9OtWOD03UYlPFpnsb
q0jtQ9epd5OcSurZEaelH1lDcxt1Lej9eG0dJGop6X2SSntnIq+e4pbGaeyxvCh/WI6OxdHAn8xz
3EEQL1Sdol7cW8lt4451vjGmHtwMNnLQLKBoG2mvO3fn8V7XorfTsNsSchhN7xHtDJuUgCiKZWm0
v+pon1PrVpXNFPiYz7BlUDyD96qwx6Ar+O7y8Atx3ZxT16ah7XbSKQJg/qmHWHgPuYF0c3nwzy/v
yMD/ffJymnA4cVkEDnmJsa9GyTfNEG8SYw0MtfT6s8ABaPW6stOwDGwj/9a47q3LnWv4swiZ6yCF
QDgRkD/KE3IDfDt0TuMlRGAZdL29anrmCkUjSDyaQWt5iqphz0r5oytp5+uk/Q8iC9eh6slcpUiU
LlUxOl4Dqy8eQLHj63FYmaGF8HmuTsTMDGEsyyBu3PnjbWX5sdogdIY27eX5WVjcuThRkynDmAqQ
VQ9F9p9l/WaJWMlZLYW0s5icdUST+ix6rzn4FVrlR0R7ptH4l198Yd/P0yPQFoWsI0uxK1P6mNTT
gcfZDsxP32mxpoq9MDfzLEkVQYexZ+ANNZqvPH6x9Y/Lr7407syg8tHNaodFoMwtp8fBHV7NVULQ
pVk5//4hm9D1UalRgKiCioqt5dykUXZ007uiH1f2y8KqzlWEwH0srCnBnCBMVg4y8vuBr+SKlqbl
/PuHd69A98/NAUO71m9dPlvyeHm6l+Zkdq3OcUbVoaGqoLefw9zZIWWwyRu556uyfktvPrtZ44A3
DBBbl0GLS7sHUUXIyqhkBU0r/kBBPrlc0fNa/DUxZR+25SiPjeyMnRWm4euQ5s6hpb3a9WaYbOvC
GracRxC/mLiKHlUOHtjKspPQP8uI9bsSMmqBU8rmwVBpvRMsN+87Edrv0DdPv1OR1bfgFolfpiJC
e1jIEHN1Q3SbVVZ/Fw9tvuXFOO1pDW3HzqpAkmDXoA6jFUnBAqg1kDFj25m/xtwotq0yfmdxP/4o
MqfYNOjwRnfT4PT5picMBO/AHoMVTKCk4amSl+c4y2lt3HdTfZxi3R+bklqpX0zmcBdFlnL8wa0K
LJsgIAuhw7TVk13tXSCwd87E2FNnAZJVN03XYmytPc1oh24qQkfQTLAByrCJV6fE2Bg5bpitMIY7
of7H2Zk0ycmDSfgXEQESIHFlqaqmend3u+0L4ZVNEohV8Osna07fMKYrom8O2wEUQturzCdX9nOl
wtwumakOzMdZjDOtgC44SIXIY8svqqT25/oOIXzrt45hZ1fyAeGy7STlqYBoZzwOlke/ixGUo3Bo
LXMQpcYWBBxc2Hpa0d+zLM/ui6UMjtXiVM9rvoyxA1+OhZjfqrjr0VfzsNfSv2Oe6L7PF5w7HwQ7
VYXXAU6hnZ8rL6ZfHlmdg1MwJ9KrES8LVpxAK+VB3I4LTbGtpr8calVgPc70NfNNE+su9+sEC1n3
IAotsI9F/OqSOGwtD5Dy55Fg7RIVS/MHBWb3xzJP2LkHtvssfbs9eUXgRrZFym+VH5QR6Sz2Vix0
/uKavhxigV8Ue7K80NCnFkmrpofNuTbnSo7IXGI5g3+qQY6xKtsTVyZX4exYPIildosfIyLgLvMv
f9ekL3hYtH4JFd2kpns3q9RR1EEfdt3MQ6uU7X1WNtkJHgd20y4Z9hQGZFWs8bOOnvGYFULScg/7
xam2JFj4DZtVwlAItJOO1+qMibNLfc9DgoHJx2R16vWAGGQNQAYZOpBeArf/Bks6MrfroQu+MnQp
JHKi874h8M1/YEGH6dbxxPdqtYO/QF5Vvxat2APKgAAwEkbaV18r8+JIu6WRHWSrOHiU+w8zBK/Y
8IwdojzGrL9HdaRPR+/yBayeOpOWBo9j49ugRRs/miC6PIiaOYmH/NQuZB1dQtLM1gGS5fZkA14d
K7cSKZWuqrH5NBb2r7ROYZ8nBxc0j4PCUWbkYZcWYynioTahuxNjw3A7oV8nvgOoi9975uhla5XI
ALkLdudfNhl1l6hlwIYcWRK3isAeSpk9HzvTiVOnazdevG4IQrse3olwiwbbPYVQn6VBuJLdm+mp
WnKAiMBzfbpsKx4xUq1pvThLrIeKQkdjVoQuaCBZIy4G9bjUWfXssxnIO7yA5cid0m6iIuf6Roxk
Pphs7e+U04sb7Aj5S4G9/0Giz/7OEXQZYiczhv3sW7iuGUQ89W37WnDmfRdqcuOpqaY7acP4QZiE
AdEa8n6OjM7Q5LCP6ifYTfICUkfa95fk1e5kOf4Sm3GxkgHwgFPNXB5q15UpzLJr5AaD9aRHLliE
jTQ/1jhu+EHsWZyQD0oOGRXueydn+TO3MGAIDHjHOrDXL3WRZW/2yqqbySlAHyoQrYhigytucYrH
nsgcLPelu8rHoimnuLYD/2SQvJhmNppXV37+IO1iOvnN4CSSLNbJZipIqMn9n9wyCCOa1uEHotzg
Pi+pDaOl1n6UI4DzxJq2Spbebl4BSprjbqRdhWNmnqcSo/Whdal9VxMQkvArsHt1rUUmrVHZoapo
8SqXbD2sgNjElBkKfY+tZywNAX4RNcfWEhVbbRdeNAn4ot0WBTw5BAh3GmXYWPllQLfLk42S/00D
wfcjb/wZBBwflatQcaEPHdI7z45bGUizaRVic73cB8Kv76rANjJ2DXORZ0I7VFr84tRRG80y5+6t
3cziJcts8TIKgdHPVh4sC6R8de1BHD0/r88M8Y93zmDnT3Iuy4NUXdAfe9LIr1bvDDiER+dLLeWi
LgE28DGbpfkFiuCIup3bR1R35CQ0bE5rgy5ApKojITP/pPqijO3Smo5oXR2WVmmHFIiMSExYy4pS
ZCSkfF5vxr4HWg2UwvpozxLaLjKDwTthPCmrSzlfueCPVK6jb5s8mL7OrW+wgsp4ohtoihbj51Gz
8PYrgDiA8AB9GPHc8o+z3+fvMlvqW4eNxXHImum5LSWNc5wFn2aDkDAboIswZ0MZ5Yr0qY2S+9ly
CeiqjPAFqW61e8hksEZ1DWLbpaLqHLTsIBYoZ5HOhaGRXlh2nANSh0uDscUK1p9O7+ffXaqRSUQs
L8E/ZmHJgyDtddDhuwK/y2NjcFtjLfVgI5u2RT3T6n4XQs0nGDc9oDNhNM5US9fQmTCKHHDC8eJY
Ric5yFEkVqYC9I7VhXish9kcQC7qblFlVzHLJvC5taWHH+gf7nvPUZ9dZ5ChiDu1z3ruyU1WyvUQ
2MRDF+6WGHa15RnHJ6dCFeKI1dKEL0e7t+i77qNcAv8XwCwkbrDhTFjdtCcUHHEGLag+VVlGI0WL
9miWnt9MA1kOHRx290VrkSirB+seC1PnNLn2Gvu96R8QQZk9llVlfdE10a8DDL6voxlUOgTtYyHA
/6+bHqd5WpUQiav+Mq1DHrNU68Hgkzy5Pbj81Mmm2MkwrXdu2d+KQPNvXYUJIPaLSwqwo4K7YfKR
q2xX48Es1vB76lFGw9xePtawij2sVofSGmrnb7pp5I8aRT9EcKCgBi1ucEC8H33ybc95YlXdPPqI
SPuz8AHEEi74eej9Z6/WFWjFbnlseNfc5gtxviAr0vqd0UZ8mYz0jnY9U3PoMNLcB2XDHgbhGNDW
nPHHuHDyl42cpPjBJrG7rL0B5sx9RrEgOAYwMr26/WodfUPc35Onlm/S652ED112wFGUCnsH/Nxs
HfxfKhvqOw8wydccxdgcB2tq+lJNefmjndTwF9O8rpBTvoofVdm3T1PpMydE65Jnv7ahKZ8l0NFh
X+coHQLzVNsYrVpBE7eUUFvlE9SXod20xQkTdo+6l+Oq+wJ79fuhq4N7Ja3xdqldkjTas141iJIP
s7BnjQhmVqAUOPsylpSNabNyRELaomCh38NBF4/GMq8DEw2+9aa9qbXs46L3pkccWhSharEEO5aW
jaKnIG+OLVF5ML44ctrwY1A0Mlp64TypyYg7BTHPEaDviyilobeZlDrWiuf3JVlwQrKI4cgG7j3C
tVq/5kYg7tn43ZTk0OIlQWdNMSZn+mNyKcMMwgIeGhSKT51pgsd5gMiiJpaLcr1plgTvL/idFRX7
grq1uRzHDInnE+e2GhEcHSKfdz2PU2C/83IYQ6i8nSgICLnhve/cTGIoCBpvWRKiALWpSxtoNNFx
g7OVzInb0qjYcjz32Zs9fBgE5fSHcmT+fQCV0sGr5jkpwb9LmszNH5rCK+8t3yoPazWy31ZJ4Y6f
CUTjGBxc8K6s2LUcEcqSVY8MC877CdvyP729iADw6JaELsAlN96CWrHvabg+srYzdzmWek/CIF9V
gXzx1ANQ58YFVlUY44c2odNypAxKZZIpfqTuop9QrnBfSNVZkai9NancdoSyEYdKRkvwXQoPQOnA
Kdo/Y2vcx1IUdgTcv/+80FKAqpHT0ovdJqiuKIZ39tnbHCaiOhT4M9KeCyGjfnnH2SAUOZ+rd27T
LGE4tPvCpsCPZG3YNanqfk+fggLbNt3shUFYZItlcO0B3yGG/oiykOfxOHwKgokbbEQ9TUPswZ0Q
OLR4VsqL4oGZMf64UrCzj9+SXzSglW7WWagDB/eY9rEDuVIL27nwlveyrr0bGKvOUt+20nH1XltZ
Xikm7RQIt3CXUmscLRiXp7Xlpmbwv9YgI+KsQITBQl9Av7ryE3Y+yC3khUPHuCC/GDwGz4mhJIio
f19dSwXfKdFs8S6ozwbYG7IgLbHSnEl3qKxvTcOjFeCmj5t27/Evf/+fGsrSTM3SFyRIc5AjQ0qL
ZKi7h9merplAd8ww9hbsMlp+bXUTzimGLJQJNlB1VMTy1f/GogGbtdhfrhWE8Mj/KAdtGS6ZjXAH
0yt9Bpq6GlqokjCqWhiORHGlH+w1x6YPl5aYOUeO95l7GKa7McSmJXQIsoD54ePm2PtqN5146Pms
ILfV54wh5KWhearK7lQ19hjbMzMhK1HM+fhWey2/qUNLWVOGUOP2XE1tskwPQjVRLa/IGncuvkW7
yHFACJeN8jzyBZWLU2KvD/PuWpzr3tU3Zzs2kp0Wx/IvJfQhtsqvINKGC8B2H7+YnUFpG6jdAAxq
icbBgp6PiYVFes+uUeP+jawEsmDT3ZQNrk2PeuNN1fUooaDYvcYFkABzWDiT9513AhTdIJvbSMAq
fr8OqsSOUSw3HaV+mWQu1BGCkB5r2tn6bSQO8QuKfe/MobYo+jm78g52vvQte4U4lW1qMdJ0WO+d
sY5KDA4L9BU++dzp5Za9ohESgYN+7qSZqeVtXsPkB8ui+a5L65oNb+83bHqrzIkr67Hx0hW02Ga+
UYyjKSm2IFfWIns32HTWzPZI3xpKUgaTAa9/i+AxB9ZBWFfe0d6HuOmhomI8H0vjph1DKaOi4lRq
+fPjj3ynC20RLKwsGmxFRgJI5nPfgLwcPCz9NaLlzoNvISxT3wN/PvsrBq/pSSrryUWl6+Pn3rv0
5oxIyjV38hGVtHzmX1ehUlFfs1ftXfrSzP+ZCulI2WzagaTYNyfQFaOo1n0u4h0nuv/32r3mfGI2
wZ5wnMOp78K+x1dTXXkpOx/iNgxpokOOXT4+FFTwA8HiFqWKcvqismsNuve10P/7+JCRlr0ZHZKi
VBBKH9+48633f3zcpDtz3pa5QoMcippsdFMs6yscUiwSG8zpBZzxtPHU3662livvaa+FNx02R3Vi
cUFSToPsBzQeUSavLb73WmDTVVdWol4YeCS1nWw44MhInkB2nx6cCbtQWV48eR+/rH+1BENI1cb3
s65LHVhL4aSE8yAKLBTwqFO8M+szkauXG2zm1nL2lGyJJinOSyPDX/z13iCI++On/9drulx803vH
HBiT1u9I2rfAhUObpt4r7Ye68T8xJF9usOnDeS4YR8lugVRYBXG/1onKvAPWtq8dzkCu/Iq9Nth0
5gaBU6hToTPnXEZDsIaW+h2s1zx+/+oOl59w+Xj/MwyhlrtWWmBWsdXbolHQOqlLZn0T4gTpyg/Y
a4ZNdx6EZbiNeLYUnDqckeYxUC2HbvyFDeqVnrb3I8j//REuyhUaMRskzQasn/KXoMofCvG3gihd
M/fa/LjXEJv+3FM1Tp3b4wzMqrE2dieaBkGp04Iy/VorSZ4KWRkOO2xdHqAFQpJ8hdxxqRSqOajD
QxpW12x8XCt7vnW6xrlp6sKFFpH3UXc5ygrRGVxI34DAhDaMIUIyG3RsQ7kUje3Y3oq+lyIc57a/
VZZq7qvJqSPeeN4zyth+wuZpiQQZijcscEbUM0F1n0NdF8ONa4BNIiQYvNCZyZhCIzvhDTUqHVnB
xxOOH1GPHaV78ppiePNJll3ZJu01zWaocgpONI5dCQ5yaggn68OohtCs83sDUWI3XaOG7rTNlpeC
bPPBpYvTnrvupFGdrRoEQ2Pm+Hgg+ddIjk6y5aWg1kemRa+wP7Z4aKpgVvXjz116M0bR1RiOErY+
V/kz97xwHX99fOG9N7IZm4ayrDMfloJzUX/vctTvcFI6uF8/d/HNmKTlXOQjg5YOKZshKcukZS++
lyWfu/pmTJrWNcCZuljTYTpbJoit8a1YrwFR/kkpujTmZjha+mUpEdjCQSCqQX+tytE9+LbEcSyb
FEyiQ3sOZIDCcc2xskFiRqcTCRNhRPp+uEeuR3Boi0XHPfLmroxfe221Gb80heZeV7Odrvn6XdQV
PCHaPlo4I77yAe/dYDN0ESi8aeNiCLaIn/TlF702cdv/+bi59nrHtot7dpY3l+WaZArB1PSH17d/
P3XpLTeFOlbHSNmTNIBAJSseQXu/8kZ2HnoLTeFITHetCW8ks80SNgyLJ2WCK+25M+NtwQXjxHvk
s1yWTax5g9gfsa3useLVFFZzf+UeO026RRaMne0rF3KgdCRu2Fd3cEGAznqNuLIzbG9txpnwocZt
XDtd9E+xuklLfoFWDq+zn1jllcbde0ubbl5BGV5wKIlSzr50/HvdB8nadZFXjlckZ3s/YtPTMyov
jhjiXeYe/cODkexUKtvO4qpqUWup6tHBWQ8zPz/+WPdaZNOLh7Xt+TBUdkpd/2zXXlI35uTXnzC9
YdjaUlEcC4p9LgU2Re4UKu+741658N5jb7qvCzH5MPDeAQTQYwecuJy93jwWnWUfP/VetjgUClKk
KWVjpyWfTms55lDk8IfScQ4fX3+nmbdEFK9aGwITm0nzqbmbsJoKtUO/ND02c7T6iSCizy1ltjwU
Nfh1UBToE8Ni+qRoxR0DF2VdOgRLBVbqX0103GmRLTJkGatJ1Z61puuw5Im0vewQWAFLPCHdT7bJ
5db/WfYXVUPqNRtyoGXn1GLuVzFl30v/M05AfKxbh6YMZkd6RT6n9dSmKLzFcJ69Qoh8Zez732Os
bfH9cv1Nz8YpMpAnOsPg58I4k/fWdCihV0yqYYDDY4Y4sAlXYaofDGGIZ+yK21cHq+MEirX8CP9d
KUNUjMa4XWtgY4upQZ0B4vqTaVQQxLWbl9BSwd12Z0kkScvOKnBaIa3hoaau/VVxUrytq7f+ycux
OdBxAmQJQWGp50CnVJF2imeGxAXog5b596c+8q2CvpsFdKUZ1SnvFhEWcrgDPfTRC4ZDNU9/GS2u
3Oey8f7Hm92K6AdCWQGRiU5NY33LJKQ9U3dTGPEoZRD5rXmf3WtRdztT8FZUDzEkhDdt1sHkRhAF
BFsWAO1/Pn5de9feLHic2WgMCl6XBut4qkaOiHZn9a+sHXb655Y6sEhXTk5FuxT2voRm/Xcj5oNd
uteOBP55iHX5vDczSYZxPgODuE9JB+sh0hxVz09epm4mCXtTr170PMYBbSK66hPQrfFEys/NmVuc
DTw+9ki6bkiN9VRCdgwl8p1uq7jCQeM6zPHHzbM3ZG/mnEnn49hDnZSW1tjGlezHCIFsqc7U97r2
q2QczefutPULey0pJjvvprSR3XcE373QCoalITdIz+uXvy701Vemob2vYlPKYi0QCAbe+7Sr6iAq
atuJJrqwcJquTUB7d7i8zf8M2o6tS2mPeGvgJc0PPVPzY+5DlZGTSV2Z4/b6zWWt9p9bwAw5IHkl
0CnYyz89aR3YCIzgx42+s977fzajwcAiaOHxlxq6ceuFrHZi6b+VLa+0wL8ensNqvJkVBgvUZqJI
lsLYJcNSTvftMF87jf3Xy79cfNMnuUByIg9YDagCL+JVZf7NmttzvALcfAUVtneLzaAlyjmbK6vN
UlIUUVCymJdLnF/D6v2rz11+wKbPea72lT36Neg1JAipQjikLKChWlv1M4epN8KRxJVS2c4P2bqC
5nqhSNQxyETjxzXwYQJYIXaergxRe1ffdDSIrqhwpKjPQdtG83JssQBTrL3y7P/6SvGatqwUu+YL
8AnVeDbVd3DNQ1L/HImOxuDp416w85FuQSlraxwzdcF8Lk0NY2ngi9fMYuozNe/L419e2n86MF0G
5i4NvHyVVvAbgCerH4jJQvdTsVK4weV3/ecGmpQB3Aljlsq5+kZUcMM69uIW+Z/PvZ5NH27xbrCc
C7KUdnN+O2obSeY6uMJO3PtyNn24zVVAsG92z0rbKfOtH6VwUyX7a7z1vW9n04Ghh0eIiEGmcXkx
MZyx+4R6Hljf/MqqfacLbx2yEGUymImKIG2FaMLZVPeO44bBYEdEl4nVWC+faoStVXZUBqn1DLzH
dfFlBO40ebIH8imEB+LcN/1XWwoRImoeAcKpYzFNcdX+8eX7x4++0wR0M0ciVbomrOrdM/bLoT38
NkED3f977dMrs9jlKbcLZHQwernxf77/Iff8KrAwtoEpUAKu2wfP4BRMsKLTzEJsbz48IjoZsmOw
OK4tCHfGjK31bIKKv601MsS1txwDt3202+xzw9FW4QjhcKMKH3Ag7forUrzg/Z3HazvzvefedOam
qKGMypBjadX8bhnbdzJeY7nuXXrTlfVYKHeFqPTc6IDcdlYZRF3eXDu12BkotupG0YJxOuHMP80R
PWx7MMcp6Juna5ntO/14q3BEBK+usc7iKWmbX63/x8i70kFytAOckWD9ldFi50ds5Y6WjyDjesRd
dOdgGq6+qHY+rtq/Mpju9LSt5LEio23s4NIRrC8kL+PxEgDemmiaP3G6ip621Trm0lOORvEjLbuf
lj1yuGasczVb970E8OPj4WLvHW16c67zvpg9NLQNksq82qfe/trOMvrc1S93/c9YgbRp4+LsBVcH
+QIsCa6D0O+uXHynB2yVjtLpEQU9oXM1AlHTwAP8hDLjz8cPHvx7kPt/4sYMLjc1TzxFzDXMmIEf
cT22IQggNxPNcNqT3WYUEAowEK9g5PcaYtOfAfLLQMlRgJjnY8wXrN97j8Y+V1cc/P+rp/vHuE02
czOb2xra9gn+yMZajwC+IM+zLPWrqlYnRhJ8HVmB6g9Dj2UHaHPiFQGvMgSwSB4FcYK482bfCd2l
d07QRs3JKBAFhJje7NriYa89N+tz+OitzGEEuQCq+c1wIlWHWeXw3x+36M773Uokhe7rLGuaIC1m
Hjnmezm9W+uVOXfv2psJvTQZDRqbmfNiQaFqVPDTBz65wTv83LNv5nQx0RKRAliOMB8e3+Wtbl/q
4cp3tzMUO5sBYIK9pgYKAHuudQwzbziY8YzE97Bf2kRfC7/eadqtDtMT8wzzWYZFbTC+1rZ9tpv6
yiC59/yXW/5niEHQSicBdQpSq7e+TsHylxDJ7HDpnPHWGbM6qYurMOKdEX+romzhLW/F3CJNpSoe
yaBO8ECdLSYfKnaN3rp3i80w4GAcMHllY2YcM0g5yiILRSChWsinPxm8HR9/UHvtsRkLiBV4xdzh
hzg+rNlGHlEbvDIr7l1604s7Z2UFRYkgBUgB7pkO59Zw0f78+Ll3OtpW6Rhwh/XBhNlKT3mMAkHK
pP9s1msiip2Xb2/6mUXzrIMPdz1ni3i0CivKOmyPdHNvX7vDzte6jZ1rbEI7BZ3GOQMSrspGGlez
G6+dQA4VVW1sJte9Mj06/H8PZv4x5G9lkGqdPNqu7XpWRUcSAkP2C0V8+82c6fZIGtH97ae8e0f/
KV5HeA6Pkpag13O/1QcFaN1X5XheIhaDbE0OD9R3o+oSxANTPOu+om+TW5RnoubhhNCbAowqnt/6
GUynrIO1DzqR/A4eZv+Gzi0HeAypj7X0lkdYQssjplcV2zbqyKEfgHfUDHAAc+E4f3QdyISQZQ3h
jWjiHFqIb6P2myWarBJbVjnWL8SfmiGcsD07L5Wfge5Fx8fMKspfyi6BDsN/h9HK7eZ06Ar3wCQp
/84IgHnTg0UPCir/r9A4TI/+Uho4SQfvBrEz65PlsDmIBthIb+YJHlvwr3P7xhbZ/FDjlO2s6z77
DTpmfgjqIo/boSjeVbH2P8EmsG9Ln09l1NZzVR8E7SdERTribIRP4Y1F4pdv2eYJft3s69oY56eF
vX5Swyz9zFibtyGYaKCEUg8xe7ocsaIpg2UJW7umkWf8+Sysvr1vTSETbE/hgkAPhpUYPxxaOG91
7CaukDCYFED/gbunrHPrLfYX6TUlXjHPvFvWD046MXhyaubxl9FtKpqwtsmRIgKf/gGqEDC3WC/U
wa5a9tS4BCSngtFBxS7p+b2T9YRHo0C9wKvX6dW3m/XL7GsrZgDP4XPIYa125XiodK8ObbNWqaWb
6abxyjw1ZTklM1EqcWUzxIsZACUryIAjsmE6kXbVkOA13Q3hI0mkGbynjOvhHRu0ccBbkOS0MN5B
q9rPCAVDUW1oaK9CfLDBkwEB4DmgLlyLhFhfka+WHZXh5MAZUXEO0/MRcnovsuTEw3JZzW+PF92t
bHX7BqahuLM7+BwxjegHM7DlHe5mFU3dMEAtRqdDQYMf/uQritggfNMNDJHJxMHebQct/zDULR81
N16M6Wa87XC7g2vKLNZZfyHvw9wWNO70wNkwHkjdlJHup+aL4yP9hOUa+lsXefZ3ed/wr7lxmoPX
1eUjwkA72BKJAzQDzYCqMDqmiyUiGfAgGagzvLmgHxxUNutE2VwkEK/jpdvjlLACV0Ee9oyEM93f
rXCv3fq9Mx9GF4ZMr178g1v4IqG26qKq9bJ73To4xHVRS+9oQSCmrdvvbtdz4MlbdVuWykVn7OWt
17n8aZ2z8s5pMxP1cEu924sDxqVj2U8zkV0sJDjU4JP49Mm0ggAewJyTbfBl1kCb3MsJBQkABIqf
q7+yYyDc7GgBg5F01B3eHLp8a3lJbzykxRx7AAROZlhcUAJWcwfsJoyQ1OEK9IwAYMbMuO98GNek
sbvKgfUfKJ18MO49MKZTVC26hIl38fzYruu/INFKeJW64Ddyzf0wh3gVXAUvh0O5DKY3AdlftnKg
49z84HlDffKWBqioyZq9tyqf899rnTdRqYRZUuH7wGiMHqKyLaeJLBBGv3A2+i0MqnN2mCUVj1AU
ts/wQoNST6aDXbDmWTejhMWD0a9z7dslvPsjDVvIEBMtA3oP/Mr0Cie4neROl3+j+FOKFQfDaFdN
LFwUODb26lihAOkrzpvm2yxr66a3q/UNwGP5ksNeBnqgKL7VC6zIESypxY/AkNU99dVU38OiQY9q
ySGibDvRfIEuUdwEHOks0gHYwJ1Rhk1m6NiOwngzcqKX/geFoVwgmhMUW39EKBA6WfDH6worRE68
k4wwzR1me/ZDMBpNNE+1Fxlm+YdyVM5pLmcaU+R+njntUAKvZAapPCQiBwNAkHvwMpYfSylaKPSH
mnUAwhRlBBBCcRSZXz1kDAnlpu/wIh2QLQkIEAeZOZBqQFERDTPogVUbFA+56/Ev62q1X+ZRLq/I
pOBHG2mVt5wbE0PhAZmCHpajx43QkHFnoCHQvvy6VoUd+ypwj2u/uuHc99N5WBr1uoKEG/IOTy8y
h0QAE81IsAm8V5pT/SyXZkhKbQ8/YfVGaWGucXQuuuJpUG1w6EgzHrsWiE3ALOEk69Z5QOT1aCUU
/IB3f6bQcbWDe8xhaY5BKp2iGuCmKLdHeWcjQPAwF11xu8BN/lu3jbrnGPgPZcPFd7Hm/ZmNlVtF
OHuhd5brWDcAIDYnfBb4Qrgnb2DEEYe5yYtEaiRue908QgqAcVujmQbkMUh+gFzUfm0kCBVh23Lv
aax9vkRVAM99j7rGnQ6y+sGbtXP0e3e9L2eZv8EHxd9LW1RpG7T1XeHP/pEPnMYzYFnp6OAC86ol
xu9ufKymrk9BfJlBHcXc+8Is2oejn7lPF6UfTh6J+LLYOYKa8mm0+yTQRQZZgXHSBjXq2Lh1faRS
Vl8R9CMwMHtALi1+/yhg4I7AF6JR5o1TqPnaHntdtq8KLuhDwNv6zV2qX73yJj8Gr3S5dRu0FUPk
wgsWE+jymVOWN6AIzTcuiI4upDI9TithcgGLBPmhwfpMsdP6ZoO70yVClD74lC24s+29KINQoYtP
AsNiTdsQvNeM33hZQZ0HTyJ8MyFTZw5VkKu3gNldSiQ4XLJT8kRZpi88nRLeH2lKP7/rSV100WjR
aTr0GB5PNpKUSRR0mH3XUYEdjBNU+cWWjhPXBlFHUyWcL00NsZsyF5ecRD2CAvoDwJEnrMRaMv9p
BYA4wbBlxwg5nf/avIfJfBFGPywTooMUTEKhr8DkxU/tfvPV02uYy9p8c7hjmtB3CupiZgMFJe6w
/nnX1gDhSODJADJqIg/jCD/khK9FwvVPsipyFjf/5meYAGjr/NUCzJkFwFmegkPIx7Cr4cyO5tlj
EWedhwCdCuQzKxMmGoGKvaOuNR4xFILk1fDpZrogSES5AkTaTAEwroBA5N88K6jPirg2lEB6RlAA
htLQw0LNiiWopbG9MHZTMDYe3XxdHybeBK8uW+wzStX0rMQ4R//D2XntNo50a/SJCDCHWwZJluRs
d7f7huhksphTMT39WZqr/nUsC+ibwcAzoCiKVbXDt9fXsBR+t7kLV2RpxxDAVqXSl4YDkfd2vl1n
obaBK+I1hRtAGuCPJvMkDCQp84OViHEzt0V3AItAS8lNK5Bca75ZclHvZWnnT/imJfm97ab1QRir
eDFHOXt+OnfKnaEkNT4pbcZ2bwyK/lrWpfMuFSv7oXqS49dZzX4vVuJlVAAQStS22I2DoxNcutXD
7EzFNrZ0+dKNdvdYZhwgxZwbod6aq4N3rZ0nJIjp6vpDq64vU1XOfYhjfQGdyhpHe19i6R61rLdX
EF9ZmHQZ4NsqXsp7F5CZEVZ2qd87pWmzFdnwsKN4LZWverXGXVCJ2nhPHGM9GHPX3oFvoJeGSCqa
nEKCE9KyMmjtAnV/WbXxu9kufdB0sfVdDqXpF/M8RZXpGM+Dq893+QACDo/t1VTCJGni373qKBak
o0IymQmKaHpMNULNwO2LYcO46S5rWhNoLhPAkQuaZOvG8HUUu7LBt0PX2KzC89B86jp43HK0wmQi
m7Xdbg2nXsYHTKeWNcimVWvBqsA6hCosqmcEBCKS7drer/PkSH9YU73yy8acH3EoXDd2dSppgZ7J
TqG9wr92AGUxvcE9OlfzSOt7gqa6I8bvWgolxTTrQdm2ULA4Y8sgbyU7nADDYgemHddPRayCGekm
7rgmTrup4LccaNMkN4nTxgeBhCpMxiEGt6sp4PwLRY1mTS9vetgTUWtV1S1CTrHn8WrBPHjaZrTK
JoxnLbuDqxFvZY/Qv9cEXCrHVNtjpzEWMXsDgDivM24tItLvk12jY3IXpdsopagfGRfRoz6R9jGz
OC+MGN8vJ+2Hh8ropO13DZ7ujZpN964q1y6Y+2xhHFJA3FXUmH/YafuqrsDGHE2BKsSx+6oUg31r
Gk2RMGFUt9vMy62NIZjA6wdCEL+SShx0upVt4ypV92YxFtsJO94nNYHouhJk7+o1qQ+jPRalTwRW
hLg0FswyLHlbh3DLU8hi6vSWWJ3zrW3aPBTSqjNsqvGN8ScW7qY2NPXgMZb0K58q7HazIu+DtLDs
gNguPbqiSyKllGDf21jDo0GsA3/AdeRVtdfyuCJ3+1PHTLIzPNBui7XUtuDQ9ZCxFTO0Vn4kSp/p
w5wN4MumJrE2QleaG8OuxdbsNevoLWXBuin0zTLIhMSz0PaJarXw64yxfk37vP0543D9VrrC+sH9
z1lQuI3+ZY7xGFM0RYnI1cuvXZ6owLEoGGzaupWhrlbezgQn/81uNPMGx8H1pVPn0GNEDVuWDui1
Q1oHuPKmT8vqqTaIk8K+zASEG6GOXqArcROmdrZs2tRYY2Ji7XRTNUp4UjyMF1KvKXeCk+C+cnv3
Ue1a74AcY3I3iZvUx86Z+mhYmJQPOpRLtF+VTLzVhXTzbQts0jfF1JB1GV2YNm0XCWFYvmpnLhk8
kGnPgVhVtLL8Uoi+/eGWRKSRvuSWcy+asuyedVHa6RuyW5FGGUmzCBhoX78gFdAPZZ3pO2f1Wt/r
2OfhlltsJeZM5eTZrt04mqVuRY1ZNiKsvUq7gYA96D6mEixlrZ2an3QLAK5XEoSqk5kYzUjzhkiM
wThjqtoXKNJD4lsK9kC+Q8/ldW01Kw0TCaDa50DR9tZk2BkB3Wrv+rFkR0hIRzeDF/8CRFqhDsw6
4FeLrYcnq1MnADc5m2ECNZD8oHqoHEA/wWq6ThU0RttOkVcLhqPiJheBQlXrD1Po02aSNahDSiHV
1svWAroQFDDXGPpXJy5Tvpvu3Rggrn8mTLjCc4TuMPIQn3RvUV/awo7DgTkgNiFsxQ4V5R9fIjxG
EGzHPUSpobpbTvKyLq/yjdIPyjdZjjPeK6W+h2adHJ3JwUy4Umt1MzHkHsoSltvkKuXWaa38th41
ii2U0lcM5Exzy8gRboQeQl2ibZ8aEI3CpF7vCnKj0JgIAP0iUbXdCe/G20heBAJTVuVt6ZV2ZCcA
0BQFNFk62GIT22K+BYE37XiBnUBbxzrysAC/bYoqIRVwvG1vdqPvkMm+tQXjvLG25Bu91JqHeHIG
ft81KyP27Oea2dNQ9/LpmVnXhpxFmjszlsuJouVuqrJ27zsv1m8kc14YNK9mHBrZMEcN1m57lyXM
3Nw0eD8Wi2Xqt410j40Sw+HvpLyF554f2mEULyCG1h+Ej8W3TBlHHAI5wkO5won0ofHPd1qhVCsR
OGUMIW37nvn47KjIvjvWNA45oakfbVYS00dZ9fKPNyma6zuO6vyCP6qAriSzhhbqqUNgxxa7ckuK
1DuuBjpJffPS4jbWRopfVTaHCtrojdO2euBqAlMEtRgp+6BkoLeDJzy2Y0Y4QnyDfOTa1BkN8QpB
UtLvyyYSlblOvqluKR5ZTYkPRVYcHWTAYb1aTFeUi4z0U1rmoy8rgCAAkQlJNpks1QyWYiO7msnY
XE/eiKHUaBgbZ98vMzK6DBu1TqnmXVt1zZ3tmtOjgyB+21q6fuictDnmRl7+9BIyJ7mo7lYzbLPE
BmaOt5QSnZt5rkDbqcX0hhXEsnXseMp99q2MUaRVPWSa1j/Z0K5eUxj7YZGURhrIXDX3BIIqo4oj
9++M7XYsqbR2ymIfKa0zRVAsVuCSAXHgq3IXt0yj+1mGSUeV0N3jpGjAPTWK/dubM07OuCo52PS6
01/UodVcyIuxuyub2Y0Apo5eFA/NOkNFczNqIKDdsMBQTvPCZMhelMp5BrzWDVusS5dbD69Qf7Gm
9b3vzHS7pql25yYmv5ij6+Oxk6v5VEm3OzQpnsZcKCYmjZVpPhTkSFXAgHvxncqf+UerlCmhmNaM
NG8M617RaVoqU49Vg2U5iAIAgCbfjWIUz2OjDYC7mmbUQ0tLOjto7Em+g2HLXqiLObdz0ptT6Oqi
us8HZ94IRmPvqzXVQn4m62EEGcmBmTfvifTyJ7dNh3CQZDf0RzG+cEe3i3JQ2JE6TXmwqJ56NPTG
RVOut5u6KPVNI2pSIW1uqIWCmfsa99BWiHLqh5iNNHIRjOwkA7K/i8x09oDx3Ls1nudtbBvtjVG1
1YsuW5d4gp7LNz2lZlqSt0dTXxk7hhO6bTMKFdSeOu9MRB0LYwl0m/EMKN4BEcaWXyyMQYeKm+kP
8eyWO1UKIralIoP3VTNVuIVSx9MjUzRI7QtVCUMrtiYP9Xa2PQ/mR5VmhY+3RHLXKV4axo7oN0SE
+ltbNXD0kt4zyOFadAYAe59Wo2Sq1bQM2rkKb/zWUMGibgGm5b9cYqi9W5QAWtXEXY7NSlEsgClq
byYL4FA2l+uPeu5yDRmb3W3H0dK/xCATolXqcoK6i7eCzap/GiHv++NUqT/UKoVKye0EyspWE7dM
JzIWrO9GKnq3WK+MINEy7zcswXdV7cbNiNj1tRmsYqN4dfOtGhf9rWut5t5o5uW7NDIqs67XR/2Y
Nq+wBGVUlUkeqinWXS2juQD+pp27TMp2NvFP3Y1TrX+xW3tefSwzm+UxyVXqscNc4ogOEpggio7A
q3OKzRIlKfYECW4EVRPHN8WTm8GSSqDZpHbLLHC6JddeXyRu8X6uWOpPdVy9GzDExWMlu+5I6aI6
9crdDamYt5Mx8VkjKKjnnGPbupQnE+6y3KdkeVOA/sbc4rdRb8cVpLETO0+1UricfnybPKFaN/dl
/tsa6/Q4UE/D4FmDEN0JJZBJydh8H8u7eq66sKcR6HvrQCRQN1jVkQatlTsGqU3JVcMN/o2WbXar
GGzXwFJnsJ6LcwCkq0XtkIsfVQHyoqCncdvkJft8jqSKX1DUi7/QUukD6sVVNMbYBE6gIZ/YGACC
WkpN7GpUt3g0WUS9xIHPOrTT/UrgtMXqZL0pJtUKSMXIPOasJ8SmDm4ssb4VcrCeEwQAIVEHx6pc
RJTGypz4g+J4AQ2QFgOStPy+5n3m66nFAvZAvunmSkCUTHlkzEIL9OZUvm/nr57mnCyJ1ZwrL+XX
uU77+6VstBewwl/HTokjBk2Sr9hQvs+qAnC0HUsrFK7WhnZuWiFN+Hdjqabfg55QkJvxxOFmZZRP
ebpEpsPO41Nw91QfZ0YqvZ7Tb9zCc7+tdbm+NEtaJkEmLTxbWiPzmHT25igF2YObE3NCZcp26TCB
gmsISFSozPMxQfL4ZCYLy38Y8qd8TNuNHqvujSRKiTjGqlt1cON7uMf1WzxP6zbJjWrbqWhfTQk7
HCMOqkVjs/olUQmzLQTvGzBz9iZdKP0RcOZ3M2GgF9q4nQcx/kaR2RkMy+a6Hoz17O1wd1VDIlE3
cmx5AlWbLnz0xQDrP81RsdZgTKHxRvYay8du6qoDHnk5RRYl2TXt4N2hiugjaRBi50OF18nSyi0j
8hzgI+BVP47d9QsxoQVYPNfe5Zx7VFvt2Z9Waxl8JfGqQFVhjCfW9DNNyN/8eiisVy1VgWq7RR91
ILHfPcWQga4u7UY4GnRKnYp9ZmfNV3NJnf2yyiWyWrcMsXY+vV5kJ7OAagDl0g1gK+IFpHBGmfj8
fC9s/r8FYDOQDhUXl6kb5I23xPXWiGk+KdST3oQw1R3g4nFDV5pECXBVeowni1VIHdRPXTuGFTq8
sQdRKMD6Jyzx3nuB0G1tRooVu8S0rce2Xw2+iEPfJVcMrfPThQrpdqYLcNq2G4y24kzVfyHI074p
fazdx2RS21rRNT+WIx7bK40aUTrGQc+oR9M96kJPT6xwXuh0Zun0rbCbNSTS4apjnW8qJVf3fT41
N7ruOAEWRco2670p9EYxBLNSl2EMUn6Xarz1c0WJwF+Iw59cpYHNK9P4ME/1FM7eWu3rnFQSJqV3
E5srkfSQ5S+1XfykBcM4V1mIyBvMhDI8FVNlEup2Xkd+1jnLO98ksrrjDdXCjEDkZima/EDlZ9nH
Mp33GT26cBnIT8s4k7zF5vjQJdW4Jb5wHda2CeAziYssJLJa/Knp0l3ciWE/mjRcq/sKdbnjJ607
/Owp/QdtNS2aL63K2Wuu0W/nZBQWbcveekBILPAE62sLjebU/24o9N9bRtaNzykFVgA/rq7fz8vI
wlTTptmYuVb90MzFPLj5oN3rxSD2vWO7djDJnE6VyAYgHIur4FZPXwf8R7mcnLFmbaR31kiqmWlS
lYFVaqXh18QnUd5Y2jfXG9dbr1zNwe84jDbVtOqhU0wUDFN2RNx3G3ujVE3/Q2+VYoOUPgvFjBdO
Q3j4depXC6FT62U/hFHVY6SoTWlEMzn2L1slvYmgbo4HL9PF3jZs+3sz5NU+car510CLq/ftpIKl
3yXag5cSVFKp1G71vjZ5n9MMAyj1VggHN6yxbm8Bhw85GPiys8KKPbILTRremPu5ybYatKKMjKTq
d3DCiXboUWU3nZJnkejz9IbBp/V7ny5yDoqKIf2p1qYfY+FMX+fUnu+mNjE3SmHrWzpTtm9qTXbb
FmN3VxpTebCFbj5rhamoYSUnGTmgO0KW+7Btq947wpVfHrGT8iIrWZatVqc4b6fgmgOnT/PN2oN5
VtmdKNECP21kUd5RwUsj4Gkm+awKsiOVw/gDsNMaUKLLVQpjM+vCM6v4u9k3zCqOItk6WNZssGIY
HkvNGqOaekngyCVh/katHtU50bCzavVNouKX5yTJ/AJnEh6w5ma3zS9XU+QLGnw4rWmvd0wpNEZT
30noSdLPeP3wwaPUCjt2nr9ZS8yrI5386Oi5w+1i0qpp+nLMs5zsTZWddafaY/OTtrc+k2Lo9huB
zmD6nZsZYzjozoBtRJJT6uhBHh8piVvZUR3SGr3RKmkgm9P4mLYY/vq2hfPJlGt5EYl4lDt7MIrI
NeS07FxQsd/i1lI2cWOBMhxhuB9npvxrX4MC9D31dPleFapYkZJZ8VdynzxEFaTdWE6bMtLTlVis
qTn50GouNJ3NYQ4aF889Wcg0wqq0fyIMne9j2L6g1RPR+hbM51u3t9bfIlWUoM5HJRq1tkqDSs3m
+3zR1ydNndPvrlut29VdZ4i20wxRdqGFyS4h5F0r8A1bjPTNXat8O3tW8UfKPt9TYpKvujSsYDAg
mQdD7bwagzV9awSMQ22p+/eJdffa0OM3ti0E/52XEiEMU+7ce5MwbkuzQ/oy9P27Oqv57WoVzUYR
3B9SFGwqqNMLAK5MgJ58KibHIE9fCo0stVzvuiIl4ROcgqEU6HW2hWKkPThvh6AsVlU1sqxSYn5o
lM2LJwmncUHTaZMIr62syErVYZP2NFC81RmigaxvD1LaJAfOFO+3k9rlc4EDW+YP/dA+rXU19qTg
C0YcgBYVX0vTZTdoqhvUGNU/lLlFIlxSAvjlyLzRGJWWKjq6to9Aq3s0epXRqPyhc2NJAcvxkH1o
HJFNVtLwQqHjBVSyksfVJPMVjM8dB1oRb7nrWi8OwPhbgqbhqXCwJWyxaA0HqDu+268OxZ1OxyyQ
fHri93moKq2MONeLwLWM5BEQ+fTgTNOt3dR/0r7S7lrLasMuH+mEF1q+7chUfHUxy2iueUv9rAeY
g++a9j7R5MdxL+3uVw7GED5IuaUcXG+SZPIOi1hJsl1ss5RZVX3bsHrqOnb9zmrLHjQGoTdtbE0P
+rRioriOzoNO8yPoZJaGbVtTO9C7gRq5nOOIjtGyWwSTChNJ6RfTtYt7S3XNO88YtCNtHoCI/EAR
Nop0ksYVW4EFGQRcov7Y9br5aBiJ+U5uXe8auPI9qpRJ3ZoypjZl6LH+OGl6tjn1oEd0HTkWzTo5
CB1Rh7ptTINGm0URqQrvZjZQgartvLnVasrhMqWmE8auGQNQqLNDbXfJpjUsMLFFXnCcTbIjpK+c
LtYjjB16IF63aVctli/Ji/cODT36S5y6Y0vNHEL2fEf7A6h1MmRvKtHrFIxMt/+s8up9KWLsG0Rq
RzW2hFdkkpekbWcyydzBR8JxS+2wlEhnMC0E06V1xww0Falj/G9CVfVs3sEsQU6kKDcONmXDkgEm
cgSK9kX+8m/6vzN1ZNdr5JteuxxEg5ekr5RujYJKd9/TfPGizz/jgoBRPdNGLivqr3rUR7wYyYYe
2XE/v+5/KtGP1HhnykhSilxzZ1fZt9kAMTcnDc3S4NQgFQUzwIC0ZqwMHX3cwuhjY7FvOjR1SnNF
O/nh9+K0PEnd/xLKekm/srlhsZaWr53z3CDm/vyLfSjK5MJn6ucyccnamM85mAUdk9aXym8bnf/n
F//wveXiZ5JMamT5wEYas5EysaZ1gWJh3Kw/T84V/fOluz998F+PpVE4GKZEJIdxyUkpdwI874BK
7N9u//Spf11dajS3B5rHh5VOn5nocUhWurFseuMq5iFXpJ6XHtLZ4l48bW3UJE0OaB2Jde5gqu/i
3vKFtV7ZPi69PGcLO/E6U/KjTodcb4LE/F0lXfj5E7p0Zf1/nxB11xRblMHbq1m5rY08wjb99fNL
fzipxrtztpJrfUAGlVinbKi9Q334B6dXfCvmklRY77xgccevCoDTf/ytz9a3Bv2m0TGSONjam5U8
6Job9NlTDcr/869z4UmdI94GshJPsTvzQIdjuE3a2jt5aF8DuF+6+tkqlt1UIwRsmaYZsz2+WPcF
Ba1/u/GzNTwjRRN0s7w9wKPYz04cSucaCfTC8nXPlu9CiosBDXr52kVkouGL3NPtidS8fPj85i99
wNkKLoaRoh498YOsmjtDkCgwGPpHqNfoQx9OGqmee/o9/tohOq+y8IeYSzTnSxpOcW3cJ9jZUSF3
Mf12ikY+SvoIj/XauLdrPUEP/PyLXdg0zjFwdqL142ozVOLCJfZVXbmbCDyCfDrlwWZ3jSCsnV7/
/3fs8QXPFnifEImZHvPSCFy34IMivWjvEdQRU84/5xIjeNN6xqht12qrCD//bv9RzD760LOlnxha
pStGUR1g1Bt3ioaj8IKubw0p/VOWcZMmSlG+bApFWv6oeSK0dCfd9FjYAv43laDHsm+XdRgDFVac
bcZGyHvEjNaWTrc5kn9jlxanVJB8xTGad4r30Cuzost26dDPKQKiZb3Vhyb7ioH2sMMOp7sTqzvf
ahjDPPQiNrbmoPVHiFnzs+gFWUU3FCaFk0pGg+Aljrjd8kVICYuUcqlL5aCpCAxqGtNH1cmWR7Mr
vMDy5mQTz7aN7bSLrRLtObRHbifEF2g5r8ivlW2Za8YveLnpjn5nsW26Tt5I0zkpjV39oDGkcRhj
ew1bY1qCJc/0u8WTRZQpvbEtk8SI8tXMkAettNc9xaKrOg3z7RKjt4YRRBRZFPZDBpdrU7cWqdLs
Dg6525LXGLo7+Bpai3FEcKpeOzQuLErnbKsdqdXptGLcPcL8U3lQi+WNPVyhUFzYCc9xXaUxIhFg
wHjvEKQzz5lgNvf5a3lhrf8/UBdWIWuWme5ea7qHJu5laMXKyzomfaASybZDHQ1mdoOHePT5B176
Kmc7r5VnQu0NQjMHKMJmLpk5Z+JDvxIUXPgV/jMK/WvrclMjoyWkeHuDBrXrppFtgfB0rjysC/d+
jj4EWjO67bSyP1FsvvFKpFvtaNq7z5/MhXs/xx924DXdzuJMckfpL7R6a8riwLyv3Pyly589eEVp
GkettfWA7vdhXWfkzCqmCbr9+G+3f3bsjVpi0PTn9rWlCqo4Dov6TmTOle3z0t2f/v7XD6vi5D5m
khUABdfVdr0A4iOukRW1//x9PticndMv/tfl43xVs0Kv4/3atFZA6VbiU7lsPPr5B6fCnWrtAAiW
tWKEg2f+EmVT/pxK/n9FFiTt02K8ml1qhHN6qu15zFlG6P2STSWSAq1CI15xQy22qlJ0R5poqD6r
ZLEf4UWhXbGFc083sN+a6aBtY21oQkNNl5tETZEnZp1AhcYZ+KImsbshEZsfO3X4AWFcSORL4/RQ
mG6xcWtZvHm2mPbUhmOq77X5PHvsb7XrGRsaW+TzyOzvHTaqJOiHuTiYrsBMVFUdjlhZ4f04YhJl
5utWKoM8xKuG6l7BHXXINFh6I8IEyqYe5eDZ/EEJb/xhlfD3K32u320x1AghBvtbKjT7tVeG6X5W
8Y6wy2Q9NQCsnHp5gS+djiOc1jXD3bTg3FQ4pWRISJu/ysIxvo2eVt8pi6Q9gV42Oy6esPZS9Cbl
GKH9iKuif3NNc63CuAPmZK56tbWcxnpyaHnukRF3T/o6mrflaqPGx4dN2cmpFju7H+cvra24R9Wz
NDplmLdFuoa2hQUmKOGZqMQbC2fbbCkYb1kQ8jXq7Av0WS+Mt9mHQbYYTrY0A32szSw/FTqjF/ZM
iUXG1W9GBZRnI4N23OvC/K5YQ/tTS+N5syBDOYo4R9/MOPXRzLAvjBl7umFkhTKfhoSpS7VXESsW
qgXMr4+FI9l807r1DdnmL0pjZ8FQ9IZ6ZSP4OOvHQPNspTJtVXZaj72JZc3WAe/d4RWFWvqyDuDS
fa2rzJ1KG/terKTOZtUOIWNHlOIYMbnNY2yDqd+uV062S+v6LIuLx8FsBnXy9r1yHBd5p3rKsdbG
K7vGhYDS0f93WY/jQjTpqd7elj8YScCMDA2wfVdOV3eO05U+2jjOoroCZ7WVQo+7n6d5b5NX+GVJ
I6sz3hlTGv1VxwIYSVrmG/3wrOre19mDgC6ca+CWC9/QPtsXsVV1O7dxvP00v2po4GtTQHx4ksP7
57v6hYT1nBpp21max7LiCSIDCh1PGlGBcpy+Qqb7FBOLn0pndDer7o7/Aqp0eT3PXokiI+/LOhfQ
h3tn6rfm0AdUKK4kfpee19kbgdXVbCoz9U9N7b66XXOTpOlBb7PX0pz+7ZU+x/VZiSbdqSBKyGNc
BU3zkFnNl75M/zFLss8izUUvLV1ZbWfv9Tmaqka1l69WKroXVAOLGgzMUP7bwzoH9dEzbjwq1ai3
cKStY3qdTudbJi6k08vnr9cp+Phg+VhnKX6mpM1slWR8s9n7Vjn5pTqitv/W9IrPf7yy4136lLPQ
x8JsMS8rjQl2rf7JWXnbe2WLQ+r0TeaSfqchN59/nQu7mXV66/4KI9hOgaSniXFwqZP7nVKilW9x
d1bUH59/wCkeOX9ejod67n8/wLNiDigtLg7TMhzTeHihvf773y59+si/7l2p5QT0LJ0OjCzgGFoG
3TUPu0s3fbagc/rkStZy5YTOkJLMuHT/Q6X09DjOVnM3Kzh/9iDp89Q6iKU+qJ336pAdfv5IPvo5
T5c/29wFMoMKv1MmDIdmV6vxKwNnYbrk11byR+/l6fpnKxmz1Z4ZiGw8xJBuCvsPfnXbtcabm/Ho
gnT1n77FOXPIrrvOsU9sL2WUd4Ni7phSfsu75B/SFr7EOXNIVdEnLq05Inud/UHou3zYO/X4j1c/
W7qYX+VrSsXpEDc1Rq4aXEG8fI9KIa+5rVz4kc8dFmu8qhgwWZODVokfaWYfaD//XJr6+fOn/9GB
c3o8Zyu2O40nDDVfAAzaPS16Ov+2wpQZHbhsePn8My4ssHPsUJLHJcj0ZjikxtFUqq0+21c2tAtv
6Dl0SEitR6vJlWetfz4NyTIR+NQnK/My3cNYzeuVk+ajMsTpKZ0tZMcwmxipOR0u3XhPF3HTzt2A
3kHcd72znYaSkREP1Vjnpv9Spj195NninhurN7x4Hg6NFGUwCT4vHgaNoZPumqHBf4/pg+1aP1vg
OUDrfFq7/mA6U/2Yrf24T4YSO3cPr+cnQ3DKSQkqQDR5SKWM2e5G4cEmiB9R/zYQ5wOawAxUxral
osbTkxrRrmQCVMxFdY9zePszUVWmCDJjxYbXHbSTZ0YKst+FsnDlJbjwep23H2tPrhD6Z/RF+vRC
//y+WJKnz9/cC4tPPXtAuis8F/n0CHdQfziNrraD8xijcPv88h9Fr45nnjcYVyfz+mJV6wPOuF+Y
5sKMMr4rmdfBdhSPesPMfusjoJPPP+3ClznnOfWL7dnMsowHDRdlRnS0V4ycM5/mbfT5B1z4If7z
lPzriF5VbdG9jg8Q5qNT7cvs7fPrXrrxs03WQkirlK01Mtl4FNlvZNr98vvzS1/Y/s5ZThozx241
dN3ByfS68ZlsJunvIQOgrtWs6jYuB/XKj33p6Zy+3V9PJzFUw1qcZSSjdf12vlsV7x+vfPrEv67s
jpqVtBpXbqrvVvfLuHZ0Xrrjs8DIbpVUZcTq9Nwp/o/i1hivMY8uPfezDRVaa14srhgPxUrpP/by
L13VbC3BgIRohyu79qX35mwLTa3RacYM8+ZOXQIETPdekmz0JL35/N259HjONgetmhiBFUlGRCrF
zpmW+tgyynTl5v/bhD/YnM8NMIXhVfbYSZYrMz07JV2ZGXZVM+iQIIXFwniAQPSs+Iqr4I02M8kj
dSyHCjt3/Gmocl/W6/QGqTALWwacfDdmpoVyWrX4jhWroSmN+t4zi/JKKHThcZyTplLB7LG3duNB
7ev6C0Dz7BZrk+7b5w/7wgtzDpqqSCBz4CTD3iss+ulNktwo0zowiElFwcqb/soedulzTn//ay1p
SybKLuUwmRaKTcjqb1PhfVnyxgjxlZr/8VPO94K2gKoBcvzgNI+D86dMm0C0N7p5Je+49FOc/v7X
l5gqRQ4tFelD3/wR2U8Podrnv8KlC5/tCKZGKSwxuLBrMc93EjFfK3xcWKvnHpvzyh3D3WJDcMvX
TNX6ILOTpyy2vvzLnQPt+d9HslbK+l+6dDBVPC/pFVfXRAwf37l5rrdhvtUCGTRMB97Blswoq4Tf
lcqVJ37p6mfvI2HfLBu1ng6jy9jcLJjr08P4Xxp3pwDk7D0EDpd0isq95wUSQuX2VCD8/Hl/vI7M
c5NIr2Yue1mn+sC4jc88S7ACXZLZ01xeO08vPZmzd3GoNULkvp8Odm/4Y3rUGlS3y5WQ4+MXHZuz
/31d2kRdYrrwbGYasxDLvTp8/fy5fJyxmOcKm47hj8YuyCSQte77FLVvp8MjedbxgEfxdOXpX7r9
s6PJ6yg9GDaFB+yGnvusD/SufPz8C/xXXfj/55J5LqphtHpqsmUcSHnjjPmeSVN9WTF4hdzfDumN
JOH/cXYmS3Ly7BK+IiKQhABtq6iRHt1ut+0N4amZQQLEoKs/Wd/K5m+KOLXxoh0BhZCE9Crzyb7q
PJi8KtQKwGfVB9uhLvxiKgtAhiFHEddtSAU3AeLUgIbFXiq0Gtm+FAmcHNoHLQL2Wb5N/cp/4IBK
5cAjwHTSw/a+j4rEx0xJhgcPIKMDZcCYe2XsgKIlsJJIyc/rz7nQgf3Z0LCzlpkEtsMQptByW8F2
jMirzzyp6BZEQH3bi5prWbzagS37cr5QRy8cFnkFAej13//hMQrG9lyt4uUMRA7Wo/QOZ89vQE+m
eJv/ab+lcPk/5N9w3BAh8WKltRY63Fyy4kUWbFHw9J4bxCiV5CUyK+kiS69htobL4AJpdQ2KVpSd
/TTZNDiGiiz4jMe1Q5iP9/bO/5zJ15mVacqK0Gvj321v30U6/pRbFHFOLbhicX5qlXVfF7fg0/Fe
5qf0TTE4fZ1ibDrTN0edEO2w8sYXJsT5AX09QXM1cMxZ0pdix2jbbyRrx1MpUR6/3qkW3oY324mp
AQAXJ/GRaIKozZ6XJuwQYPPO/ULfg8Iog+u3WehN86DCCGoV24f3NeyQsTn24pQ57afrl154gnku
a4U82wtTrAu5DzhhIdqXVrafO0N2/Shv2hgAUPHvxwMkTxto0KgNcdj+xNvoB9zQK8OBL7zk/1Hv
tfis9q7qw9EX07Zxcmc3NYW15d4A237iuAUwWFlUbzvCIIsytbef0szvNm6Uj7B5Dgkcd61+dZ22
uvOyFLQtAyRPnaT2rhn6+LlkHJwaFApB2FF6j1ZRez1NfsCYliHm4XifirR5jQvdnplLW+i54PZJ
tgls9u+OruiLUfBJU/tieO0zd3wEO6neAfBEd7AlDFuOTR54LWAZReWhL1wvgIvdfug1aU4SLr+9
U7H8mbSx/Q4pVfcGPXP/SHGNQyvhv9SC+kesW6KNyGDfT1oFg0piOI6Ar3eRharMPMhSEqEyeFNR
xuBud4iTsXsdFVzijoOdKcEZP8hEnVtvqGih3Lp+z4VuORd4aCsGHExgqz2CegRmAglzMC+oGX/E
ur+tW3qzBVOPgNEGTLM6BMTwZ0qSXyaG6ff6719Y1sxPsvF1ntxamiJU0whem1V/rkweJpX3edDd
PciuN34w55mWNmITS6+ddAhLWDCgJlT79m1rvrlErpOJ5ekUNoZiUEFHvtnRz+uNs/CFmcvjaAVL
taFWF5bu5P8B5zbdwwFahL0pvCepWbptsgkHir6bBJrFdH/9tgtTxVw71zspdfMCWypL0t3UlvvY
o5t4aFde+dICw51NcxAvTG5q4/gp6vo6hrnU6ndt6fr3YItnR/B0ERhskxQsJF09GBZ5j5V7kezQ
tHyeEhk/5DVfs9EsRDQDXvnvnAsdqfAK7nUhTkvVri9Jfg8/lwRPjAzHqXLcwMJsvJPakztZwFkI
+BU58mEst4zo5ntce+WuHKL80/XGX5hEnNlgKxqEBw5t3oXI04DEokOVwnXpkeU2lvxgWoHmp976
uv19/XYfS8SwrJirZkpFY5I76eUkqklC4E/4nYF7skAutDJfbbvtTyoR+s0G8eN1pJ77w4e0CBSf
yVhIMyiddFubMscGs2DejuFsPbQjrU4dLaNH0EtsoKeZty+GQv2gidff+zLxdiAP8mHjggTyCKRh
treoKH/CnMCAqdR9eodM0hrCKlBRsm6y7hyVkL1leeOTrWvvaaqE93ME9utQj+XU4hTH8gPe1dO3
pBbNUydTvmtVPXwB6Ch9Tbwh/U3GMrmvmt5HhCcCr0EmjtWmIEV2x4U0L46s8p2rlXyF1svZxOgV
f/yaetUmaUgOGVYN4moJ6gzkx1NIoOl67EzKEP5uYMJHiBeYDoA7JzpWsBhqlNKqKssPqD6nW13L
B9W745e0ApZisF3vW+9UOPdw6g4wbtcKYN91Qc1JVOAp0n01KQdApfDJlgOQtZ16r4a5vKy22AV2
AEhrEZAC1nAQLc39kHjWHw/gwkPiAkpl1W53BzZFtCkHtD1ogfyYJL69Le3SO1hdbP20W47MN87j
gGZOAa1knNAvvm6t/VBm8hWyMwpijp1sY9cDiNKT9AiyVLztcg4k5ZglrzqHENAdSoDseAS2rE2q
p5wxgIDhtD6wmtVBM9jRrrnAtsFy1MmGWRHfFlMPQjoT743sh0MUIZXMdWVzV9ViOHjg5zz7TV18
NXCw/wbFBvRSJJVnaNWcrkw+CyvE/4mLYyA6KClQpkvs9I5yBWhfRH9dH0wLE6czm0sI6QhtNLZ+
gtaP2NWKjazSPavA0r7tBrOZ07OHFnSPUZxF9VgUj0n9BzSb65deWEjMs+LsymV1B8drCPg6ouK8
TQ2T9OhXwcB+XL/DUtNfWu2v4qKaXHBrYEkOzaSnTZpm4oQRxVfmzaW2v9z1r6v3KfqWxOor1NwO
fJiPYhiLybjm+1q4/FyPBkCck/dAq4SJfxA2aDmITYzXvJYLLTMXowmd+AV4g1g4ggjDKqD7P19v
8oWXOpecMRzAYlKpC6QSFAaEhi6On9omst9rQ5LnNE6Lw/UbLT0B/bf1U8CNoHcscehsP+V1DPgD
29525dk+fqrg/8B3oQt9+1ixbpPXa37HhaXnXG+WNOnkgPnThXGO6d8+AWkd98MmBvOhB5jt+s9f
6DdzqRnv3QymIxxtdt0AjRDyAIC66lH5+v9fHprC/3Z7f/V6Z8phDbByE04+gmrAr1Uwr/MVG+1H
vedy8dmQcqbB9STOOc8MXseip5vB/xHzu966pXEuN5itdTQR3ZgVLSQjMT/ZMbg5E+J/ozR6u946
Sw8w65XGSnLkeEG2ZsrU2QrVq3uEsYCBWNftobTbaHfbfWZ91MsjADkgFT377CtQndu2NuBWpAdm
/bl+g4960aWhZmXZQbVD0qaZwVcLGyJwd3+JmH/NMu+2B5h/FSOlkfISU3HGP9jSJ1urf8dp1q5e
y8j+T5Q1L/7iCeafRsAduLHzKQtdeJM+GZeqJ9hEgS5KKDs2IJuc3QGrK+O4Mdz/KsUppMXTXapZ
FICQbB0ay+eHRhX8kHi5e1dEvry3oOLZ+owg16GH0n1jshgIiyomx4iablsrJOKYxmqD1MG5+TRO
+ljqWLxB2UuBz2wTtpL4tfB+5mGZUza1MCIY5MwkuYE8v/mWp6zZIUTithc0T8mUDNjQBki2UCfF
W9SPjwXilgDUBS25ctZSwT6aEPGO5mGZlhXnEKVVJnTFQ0YH8KKnTW4/EP04pd4NH4rLPS73/mvC
KjNfuK12aShz5BN0DeDZY0y/XB8m/2mcPuhl7DIR/HX1WnH47TiSx5jrqWPD2jzIHe3Xm7bj07Gc
8v5TNKEGVYCECOo/SsKmVfIJZkz5B+cr8R4nKSimayeF8ohw2CgGhEIAgpgAPkN0fBxi4sm9cpCl
mHQe2OrXf/hS/5m1ihPnHagZCFsCxOy99vokYF69G12+UsFZuv6sXVhbx8L00RjGDlOH0kPWjA1s
3pFhVX7bl2geBgz2kxk54T5YoNY+6S7xIGn8FVmZOrjeRgu9cx4GnE/pkFcubgBmvj5OvIoe4sZ5
7YtMb1SMyaEC7n1lqbrUXrMPU4UAgD42+DAN5j5xftZgXk+A9d72ILOvEqKaAE6MuiyUDQCbdEo2
goGRKcIi+p7Ea4P5oxXZZcKdfZN6tJTft/h445X72wil9y7ja6bfhfaZy7Uje8j8Hgz9sId/l/QI
FQWKq/h8vX0+qoBcpojZssNg80EA5MvCzu+c73Zd9N8rf7BeWd9wtQdnuqg2gDepXzabYD+6ftOF
pcJcz1UODSYBB+YDOahtAXlCgGnkACPtQ5qnn67fY+GVzKP5DKeYsO10ChvqEZjz+xrspLWIzoVX
8l9966+pD9NS00bU5WdbI9si8eUOrJl0l5HIWWmipTvMBgVxNWGyke65E32gJ3ly8ykAXu22byiZ
DQtu275VtU4Vxh1DAA/yI0y14/q2q/9nkPyreQrZTRRxKZg9EHY2JL8LHM8Pzcv1F7vQMnO5fs6w
ju07kBGYN57jyPta5PpkJ0lw/fILfXMu17cZilyXGuWZei+6ekNO8K4H/a+Eiun6DRY65lyvDwN+
mVc9mUI2aHsjkTzAejjKrl98oXHmMv3BF4nHEXF3Tlxw9Lj/ZfCwf65IsWKNXmiduU6/l5ExRYXW
sbIerMNnT0egvL4X9cqoXbr+7NvsZuD9Ic7GhOB0R8jDYMWLcR8rq1pp/IXv2lynn7ZuWVnwXZ+9
CvKiaPTurNZPQPcsHkCQfInKckXctfQiLn//awg0UwInsFX70NeW9pbn3oGRoUKeXbuyilnoRnO5
PshaKmPAfoe6jDdl/gQ34I19aDb1UAraQ8uwzY0pp9tWmJMkmCEQHH9j28wmHwCu00zFMHknmCg+
lyNJtlK603EsOrm/bRzMPsg8QxUjmy7Nz9sHpLD9kFnxA2keK5df6kazLWI1QAKTJGh8qE3E0Qwo
wWqroJskacezpBocVN78vP4oC0NiLghHOlPJkHdmQpQhSWwj7OHOBzCwQS35+g0WuupcEI78uxaR
kZcZz4EqBGKnzvehDllbGy1dfjako6RSLlw98M113rYFkaDj9taHTva2Xz970zjV6r0IJ5dhC08j
2PC8wg4DORU4h7AP12+xMNT+I8D8NZZTpUVsHFKFiPzeAPmbwb5905Xn6uFJ0MYACCtDnOJHMF7g
QMZYa3P1ws+eS30LWO09kKarEIRdgG5fLf3r+q9eWDPOVb45TkWR6JNibWJ3LwiieBiROIqQnR7I
xSlgUUlxeFYdr99sofvMk2UjqMZgbClUGKcjFASXGBEENlqB3TorlbcPDTZYA8/jZAnqPITX7oQw
iS7bu7C+oGDeRpsK7vyXBlqUI/C5WVjFPnuOx4Sd68Ft9loi0Dx2Y7HDIWq/H3zbRRxeLP2TCyNt
UMCfBKVbAtFwWSXVV8wMFKmCIGhjZRQHbV+Iz9dbaOk9z0aAjjKArZ1eXQLQkaojWYLDrnJNnr90
9dlUB85uin7JVQigyNaX6ntmOV+v//CPX60/N9YMwu8TG+qQM0RJe4ci3dYMvx0knNx2+Uv3/WvY
kmmSiPbw+JnVfYcJDfkeCIYNTLv2CV6Yme1Lk/11A14002j1/hQm/VsDXxmW6RsUz8FqT1Y+8h+3
kJhzJzvPrTtEnGXhZLNfliTRuaXcCprC6XbXG2kJYzWXdCMtVOHI3cGnDHXPbVZlSFKBv32vWl0g
j0MALWwNxU4MZXqOyUSA6kc+9fWbf9yA/lyUHXVW1Ssk40AmsisihEQ4b20tt1O0ohVZuv7l73+9
oAbBIIjJ6VTYjyh0EhDwA97ICsAp5e89me9ve4zL2/vrNq6t+ibpLH7OAZD3ik2Ux0ihuktrufIB
+rgb+HOZdmf6FAm3HfayUbtpcGTF37N07fP/8QAHxuXfX8+F1bVFDv9NimL6NELSH7UrI/DjDwWS
1/69tD/wESmVeY33S13AlkFT0cSV2cayXHOc2gGJEHBPfuq7fE2JuvQ0s8lQWbA6+o0Q54x40ZPt
RsmO5MOah+vjdR+gH/8+ENOw8tA2i85ibDaSsiDiL2D/gVKN1Eyzds608Axz7XYE0rZtGHfORiE3
ElwyGCFaurI3X7r4bFZkDbLTECDpYCZ5dizxx1j+7+vDYKFx5oJKQYBWKpAEGpacWQ+oUR6xr7W3
gBgCxx+1z6VbHK/faekZZuNapGWK77WRqJ339xnTp8HyV8by0qVnY7mwBwZdlKxDlgI83jY02rRe
Hlz/3QvjeK4j1wpePbDJvTPSTl2wvAWf7t26aqdNaRXv1+9xaYP/rcr7c0F5K7C1AhoqOhNsqxg0
H4ir2iBeB0etn2+7w2xUu3lV1Z20SJi41tZkbAu//tkH3drLfl6/w0dSPN/2/dkgTlBsMXwckV3R
9ODUtU6JSWmwt9UE7A0vCHL57F/IqfkZdc3KQy2999nItqbO7UkWlaFlokRsx7RpgeMdyvG2Vz/X
kyeQBFAPWQphPiHnXoGcHSOB/ul6ey38+LmmHJb3NEbIaQPje36X0WyHmMCVtf7SpS+D/a9vmxaY
r3EECk4MA9Lc+zJVK0WApQvPxnCKqm+ZKVQgCTIc/PFBxa/XG2NhAMyFwePQ2zl2++6Z9u6XsoEK
ANlL8L4gB9kemrVC29LPv/z9r3bhCFRJa3DdoeErtm4KwPXAvLUt89LFZ59kR4yVZyEkJmxjaCMS
C5E3WbW73jwLY+t/NMAQ1hcQMhtYm+AMRKSOkwOkWdl3lWYPWPTBn9ruZezetnSZK4F7mTuZpXCY
LuW9H5FNzN7zVe7kwnw61wKLyAMUBzkr0DNXm8Lyth4D2mC48Ts8VwRbkkNXV/tlyBmapCrEBqEe
az6QhW461/06U4TIgxabH4KYWWSrTuSdt18IUjmuv+el688GbgYMNy3tBjpy/6EGBmYsw9z/ZOvb
ppy5kHWaHNipi7YOQbxNN8gw+M2hSLztp19e919jq+ScGdvJ8A3OkKiX8VbvEgoRv69Tf59CinD9
NuTyOfngUzlXgpVpOmaVjVSatlLYI5QagqR0QHiLA08beCEVToXFNIRWTenedQii40mZmY1n2Vlw
/TcsjPS5ZkxrRGxfvC7nzio/ZXTaN/UtPBd8RN3ZZ7pIetrkLk4+kX9SgQY0bBHZXa30roWV/RxP
5uh+FOkAYtyUgtxr5dvaMU/p+M2dXniK2h4UIit3+ni+ovM9IpiBCtRuj51bPlKzjVKJ4KKmhSLW
ZslByBZpWx0K+imh1TvprTVeydJ9Z9+nvERicC0kPcdmekVfkIgIlTuBbLhNUaJPjN03OxNIZ1J2
ujI1f7yAhrXy336fqRR8v6m1Q171JqiHAYjJKLc3kIfgpkJ7+6YEdeSWnkfne0o2Jj3L0bLnrkge
hxiLklissOvI0oPMvl96rJwioXiQtNh4qEbpnX7FcidwghI1wt+InpUP9dP4UOziR7MyIX0839H5
XtOMUWnAl2lCe2KndPIIIrvZuBPJIIOYNtbK9+zjAUvnzmCaSqdtJK/DzOH2aUzq6tXK2RpGaukh
ZqvQtMJhv2Uzci4y91s2XWIbYvvUw8m7x4mht/LqP/5sIufy336mRssUusTrIQiTjB9V8qSszzf1
qrnxjU3CaY2v7DAW+VvB0hc3sVamyqVfPRsdCGssLqeb5Dy5cbpFYOYRJcPL4q5Y2Rkv9Nr57qwv
ZQThkjEXQyBqeT9gZAaO47uNcjBbDRVZ6D/z7Vlue1Fk4RgnjJHBkrXVqU+HNUbb0rXpv++VDcbT
GWL3QtpMgBv8Qe7VjT1mtiHL6ZjEqq/ssEvL8a6H3XcLkq13EjElK1/jhfl2bvDNSCfarm7gTe4K
Fsheo3puEAQW5JUCB9nLs2qrsh9xk0E3xoq36/114Z3Pt2WoxzdJbiPLvoeaY4vE8c+ZsOmmQ9ha
3pef64rx3W13mtVdElfoDMcMJmz819F978HsV+hnXP2A5vq2ITI3/hruR6nxUh/Th+73kIilG8jO
633jrAsM/jt4+d9VEyxI//ayyqlzD7hNO/QgYdyLqsM5EKnVH1QztHVn6jR9oE3jgGGbxAj/gvks
P7YE0vItdKlAY3ilMuWGXULvcWakkOaIPb5PuINrec0OgXDTNwRFFJt0Gryg0IVxkDPrK4Stwol2
ipTtnlO8qe0lPzzoTcT+OKUtTgVx+LSBlc1/YDxC5pxfogzbacCEOhdIqmQAwLrwQQiYEKJXl6P3
JtrM/0zAZIKgakj5i/JUth+FkMiZzdV0bw1lfId0PGx9fbfSSDOrEXLsyRgAtqT+CcRsvy8KTEKt
A9Rl4o/2HjDsAvmrpkG6Wo9AsVSbA7Le1C72cfENTSbvKAnxXoWPqMTO0/ZzkrPhHpJEfYb5aQqK
Sz5tn8E9b3eiAZu7i44WKgdHPycDNBe+tREgvL9jbeIeuGb+phEQsiE7hX/u8xI7Utu1D1hI9EGW
0R4xn5W9GXCote+cobqzujrejTQeX4BARPS6Jv4npO0ip1cjbu3cxpzuR2WXEBwhkgzkbL6rXTUE
NXHyPcZntUeqrzmAjNO8KeOwQzYO2WvjMu8M6UaJ7EvR6a3pUrFxa5/97Lg7BGxo5IvCucJ5Smod
1gjca3lPd73o89NYD/GuRmbHYepAGpdqindFSpsHkXnkmeMI5ycOwNNHsGdglIE39uQiszyI7FiD
nDGN92Ik8X6SnsGlYJ70fOdXY7cdjuCYu0+BvOYtgiBlkXtbJyVQi4vkySotehpjy9p7ovwddw0/
8aayX4jTQtqPKD/XzuivKBJthdRi1X+jdAKIV3tQJuYKfXiDZFOGNNy8fG8mHFpUUDyfctW0gS+L
NBgm7T1lXPcvZYfqRtOVYufL0XyrOKlfkRDXPsSDG9+BP/8+Oagmw/idPXqtF6EBxuS+9dpXV8n0
rA3t8ULqMhxHWNsS4qo9gBxyw8b6i8eb5EEotDDJZXlCEHZ8grIOTr0Cetut7KHJlfDov0XZMJwn
hoBVwggLKHx1W7t2ERI/CY7c79YAaV0jaJwa9pOWU3mHQi7MhN1U/kJaRoFs27HHEjFpDsy4yOkk
NvJGWVo+Kowfd1tbRt41vKigEGd4yFJFW/RoGQjle+eoAfJ0KNtkn2lPP4kclgyDPNAAR1rDnjhl
cgSyA8mDmFKQ613DNm/oFiCnS2zLWAWscRMAJSRyklGNKp4LpcZnzbskkLmGeHB01dEdia1ByhUD
Egs7s0OZkFbw02kvhBsf5t0Roeib2C/Mc+MzGGeaLNoiZ02eATaZDiVrnRBgoD8RqxxEM2RRELMG
kSoIXz66BG52hK63CJJtPFmfwOvuHwRMh8hDHon4WtopYO7UcxBqjBi+BN1U+MdR5tV3YnvAemV4
P0+jQcp10Go6EJD7c/Loj7X/UDgi/u4S6wtClhsPcwcYa7hWZHYVco73pZraO6Pc4lA5uImFpNh7
KSO9d9Ny2rqVlwSVGibQdmltnkyCXpgUyDyxIdMNkSmnd0IkSPyV3GwY0v8eLqlUDwhrbfY5dkv3
CSlY2BFPfUGvzpCtYrNX9J3hk6sjEM5tq0XglhimRoDdjtDsyYjpkDfU+jRGhfzq0t7eWthsbstI
yzs6FswKIK7GmUjHBu9ESvAlcT5yydrNpIuJFMqoI0Eo+mYcNcZmSRP6uSkQhGklOEu3gJr73g4N
DdwEXwNImlEBU3kqkl3KO3zVxkiLbVcCEVtIUW3cpBi2XdcMRwG34aNpAJofkQfwkLqyOE49N9uU
CAKSInXKI0wJSKVniO8dqoI9lYkF76Qxeo8RjG5aYyxIr2r3mT10hwFr8XRTRC0pQEgQ3Ql5CvK1
cOMWyQq5uS+gLA5ImpF9JoDAoQDEAJw09o+JAZJBaOzcElirH/MkxgEOMhl/tRODB1Ujeg/EBLSK
Y1iQubze5vA1b2JhR+eB2YgIT+1o2qdxbYe5EFgDYflVqG1UIHBSjF33qcqb4sWGRTSoK1QGFdK0
71VKy89VPsKLamL4k7LczTcDes9J1ba9zwdq7yVrnvwWqUCIpjYnNjn2d+YR9xhlHiIeJokkbmgV
Nj539AYF+OneTyZRbpAHkV9MxPYhS5h6rkgcn0fEer9xcWEOM6jbDA7CD/3k4yD3ElOakMk51VPa
fkb0GT5dso4+9cU0/UxGnR54nHvPrGumQzGqDOPEFsjv5s5RW8o9JT5NHyNdt3e6kGXoYPL+Br3J
8BnysN9jQckpY24LCMygii2Q3/69bsfxwRFW+6N3JOSOTayRfR0jeNsxExIBTJ6giUcGI+Sg8DHP
bZ5jAkcv2uWlAtpJ90iLdohrfW3yIXvRqk5+ANiRB8h/dh7pJcyyayHvuKTzIEHcULSk3b5ySbto
a7kC8XcEAepOlDV3HYWJUxsTwWA1EbF16sQ6FdNlMdbpRr90Nu+3VckzKGUkRc40g3M1puYBcGL5
x9aIfc+5772BhZ8F+di3+8pO0q9xm6V3Cc/0J8zb5g5TLwvsCI7OspiqO4Up7lhYlnhnk01VUKuO
nr0ei64q852AtF0coNZVHLM+z7720EDu7aouTnVJ+qPWI9KSiEyCkUHndCwVM0FqJc05Q6Sq2ET+
APt23MRAzqraP3EkeW4s3uhfKYX+c5qy6mkSg/N8faW8sNGbEzBap3OmVrQ4JUtpch4QuRAgzlpv
mT/IlQPEhX32vAjeINTY5Q3KVxiHZ16kGmka+qmp651v8bVcu49rZFCZ/7tQ5j48uKpvbYjEG4SR
dvROIhA5zvQeepeT5XSAt1C2skNbeqJZ5YDC2IdJFDu0umN3yO0+eXEO9mSuTpFVfr/+Yhb2l/N6
eNzUwkvBuUOxcpLgBcDrLuWKCGvp2rPtUcXSykunzD6rWr2pxsMUIv1pZV+0dPHL7u+vgrJf2xSB
9QqCUzepgkny6aylLg83Ncv8wMkhJdgCWQHYSWN9R+L0r576KyWJpaFweaC/frg7QLsgC5cg2ATO
lQb5MlLmD6Ce3fhGZ3s5y7Vrzx0qtDrsEhB/IBZOFcO36+2y8OPnLm7VAwlXlFj+YSlc7Z2MVMeJ
Tvytb7x+pdcsbN//p4LfuC5DtQZDzML5M6AQBzM44Lqbb7VffQKp8s/1R1kYXfMyvVciTr2ivXfG
ZmqrGpxJc7HpdbepBnt/2y3mxRtpe8BC9eTswRMzkl9tOZ4bsZPitsw0Oi/Zu7GNHw1cHpKdsERq
9R2CP27rpnNzdzn0qalLRcK4eLPwNWqb59ZUK6yEhXc8N3UrhJ+bsozZ2eMpTrYNPlOZ1eRBJHNA
spp2g+ifNWDF0r1ms9BUFsiA6FCEioeoChX3D9opA7epKtgUbaQGZP6ahWjh68AvP+GvoS3ABfEj
MZFzBRBP4ELRsi0ocrexc+abwcTVjg5DjeWut4biXOjEfDbYsXqqHOFyHAgR4F7ckSFZaFRvU9RF
SGfOV+rwC3W8uUk+h/6qb6sYIWjxJ13Dxt6Ci2K+lnG5GVm6a/Q30q+UDJfe1mx2ZBqrOUkK8M7k
Oxu/dN0TL3cD3lVqfb0+KBemsLlnnkdF4w2tVYbGVqfKUT9FpAMEp68Z4RY+THw26CcvijN74uRs
kC6zsRV900O3Foew1Dzz9UdVq1TgDDjMsMaEdgPRapBKZSRFGOP4aol4ZRJeaqTZ0gPMXj1gN0DO
4Gr/qan1knbjUeb12nMsNNLcL0/HUZXuQMnZbVh9KlGzfeh6FCKuv+KFUTH3yjd5RVwHK4TzhDxS
OZQByb6yId3VlhNcv8NC+zizkY5wU4uLCoY1JHwdROn/jrIy2bhmLTNxqX1m41owlXHugxiHbed5
6NUh0WuMxIUuNPcZtySnRBuC9UHcoHu+p/F7YceBSXCus7JKWJgH505jbKZQRqAIuoL7R+9SQbon
n0V5WPXToxfLPWOx2VlRvJYBufS+Z2eT7ajA28JG9Yx84qAb3jVXgZ3+6FDGuO11z8a0dCtrcGoc
rE7AevUoUcDuzusf1y++9OtnY5pRy6EpvJXYU6gjz8tXlFsKACTUIyoqzu76TZY61GxA540jkabh
kHNN2wdrNK9FvOp4WRgM/8NW4AZZSzz2z1LZX2LL/jRY1lavCcoX+uscqiC430q/L+xQZ862qJp8
g3Ut0ilxVFs3jtqQrF87bFt4E3O2gp85ZNJtBFuWOgpp7ZzyZwpyP8p/t00bc7xCnMe2SpWThQoH
F8L7TseHDJyC66946ddfXs9fq48KDDqUpoR9LpLoS13ZSGxEMbrsUboRiVybuZde9qWD/XUXy1Yj
jeJxCjOpmx2l6XM9XXBnZo3Qv9BT50bj0q5jeNckOSNf/DTY7W8r81dEDEstNBvGKM0hGB2Co/PI
nTuHya9TWt+VNnnBsdr79Zew1Ftng7lOe6TKjLQJncpsWxcnm1LylzIHDDwGZWWssrWEyaV2mo1o
1JkzIjwQo2BRwclBw79SWq3sIf9z7X9wIDj3HDcZLepLGPhl0E3bYjT1xq5hUJkScUSG1wkiuoNn
1V8SM32npHr0EvZtEPlTZ5xnN62eEQz7Ioj9cr1R/1OgffRzZmt4u7FzLKyR+Jr3vj66gPWhRp8N
B+5aw4NfqfgRQbLxIXJqGVqOA+EgZRRAJKZ/eHEnPrEebFRtWPni1H6yqayifR0chVN6XQGtV02I
xHUUlC2dnsZtjuyVR4f29I4R+Zs59nDO3ZrqjeCifPRQU7wbKkTJAM6HmllcFc+GQJBda4m33Bh6
KLIs2qMFAazSOrqPsJsJUQch9wXjwynDLmdDS0n2xFwQpLYY1RbQ+CEwfleeUfYrvhXSa4OKGnIE
3Bc4LYeYIM7wNZAF8cPMKuEsRNF/ZyL8R+47/la0mBmNuMA9R5G8RQPxjkAm1vshttOgcjAtZ0PX
P2jhuSuz2UIPpPNFkByFZAIFbZeWj4zJk+NEp+tvfGGWmXu640IAaulCziLag+XcZd6zM65sZj6M
d/FtOg9eG0AttgoH7jd9dg7yLk+3ChGTd96x3Ma76kgf81P0CGpo84Ct2n35qFdmn6VnujTjXzOn
wE7t/zg7k+Y4dSgK/yKqGIXYAj17dmIn2VCxkzAJMSOJX/9OZ+XoNU2Vt70AWsOVdHXud6B0sDko
4cxqgDytpiocO8vd2CUVa4TDpU7R9kJZ1SACoUD3ZM7qza3VN9ZkTXi9Vxb2dboZGy6mSFB6vn3s
ZqO/yQrXQBWCCxto0Cc3SF6jMKT3aYyK0TXB41KbaeHUGdwxyCikNRbs/n6ItoPOOEOVQBjIae1A
uBCydS82ZbYEdAXHhsLC9r+qzp/vy9yvjhYMi6Kk7sguSTP2dL0JF/6QXvmd+YmTtb45n6Tzu2zG
KPOQRqZrxVkLC5xe9t111O/NgjtHglgXZqR3dyynyPOb6psYs09mHf5qBD+M5N7JcbcIajiQY84h
OGdJPbMOi7HcNOdrmusttTCQdaAMjrkur/mABO8gj0OePwTV9KkaRVvnyPh1MSa5MuZTn/Pn1FD7
wBJHb26+gPNarXz+Ukdrs92bYd6O6d6cBtOKVT9DVyCyNztxXq43z9Lz9XnuguiQMhIc+VgP+yqX
6sZvQBs1+ChWIuVSD9j/BizlECMjCU6KReqVEfhs761LP5dg+Kvf/jCEpsRPwLoK7COBEd9mIDn7
Wre4OoY4v1v5/MstRPUMJkPKYvDgCX/sXWR3BxzXI0x1FjbBIFc6+fJ8o3oek80wgTWV7R4D2DLm
JvZ3VEak/+Lwp8/0MtXh2rjwxm1djcIX5hJghl/nLo8tUa98/uV4TvV8JeHmbLXugOo+ePBtU2X1
W4Dj6Z4xbIZCORpO3Co/P7Ce+b8+94fOLfmh389BiPEBf6hxNwLbpxnpUSZFfP3pS3/oPBQ+PN3r
ykQBFuoeDcZvlenCXSl9URKSNhObKIgRIIgarZWXLYwvne6Zt6nBEhPAKJfJALfQKc5y+Y1VQMl6
/d8svUCb4qjgHhl2a+4xSdgOtWA3Zt8dYSmy8v0uGuX/m2qqJyrlICzZ2KgqdGqgtAO6Dexy/7kv
15ZtQWZhCezLYVXmwMpNRaN6DoAr/9zT9ZNPy/NipDNmHSDaNiBgBZ/iuVyJTAtzWk9N+sM8NBVD
MW1bgZj/NAa/oeLri7WPX3r8eeh+GKKKJq3vQf9xtItD1eO01IpQkUNtriGLF0aNnpqU1tARV/jy
1JnjjhDyooAAD2uzX9maLwwbnXNdZwoVwLVpoYSGV6HwXSiqs7VKtqWPP//+oXXqukgSZTb+yc/Y
fQXrAvgy0QjihbU6pIt2BSih0XOTyqB9HzDsj4lMu8gHM/XOocjP1zMWid6FcKOnJDgR35VxC1/d
r1XWUbDCR3nj+1V1T4a+2HQWAGUro3lhQOjsMIVaSZm6wj3VqvZC4mTv0M48FJN/Z0II97mX/O88
X7GKc6uHdyBOjiS9l+opryi4Q98+NSV104UUWr40xwJ4Mo0pSrJfouxj31zrtIUmcu1/RwVsiw0T
ZZMueDEEVpw0onKIGumGhu2tNNDSqNYiFnUrm6Rp4J6Gv+qyWDRry8TSx2vRChvBrOxafDwhceV+
b0tojN/qz1WXUD33ChbDVMHZwjlx8uZ2X5HdDef2qfRWdsoLzaInX3nPaQprZHKiKvGQCJ2asxJt
ZZVYaBk93erxvh8gikTLCByEkxsDJJeR/oTf8EqoWogmeroVk3maHKfANoBUUek6kVXfpTAYvj7m
L58bqc7wRFMDvNEqyKzq/h5E27eKDWU4BFawNQmoT8k4rCxJ57XhwkqtAz3NDs7wnd15p8CSYQ81
oNN98ewynOwK6uefOPKt/KWlBtN2HG2Xt6ZAQDp5Nd23wqRbYFbhVztXm+tttjSetJlMS1bA0Qn/
xOQZ4MXPEMFdf/BSZ2jzt1EszXxiE7h1Zv0B6u4qhuJZbWbWMuTtZhBccq9c+RcL/aETE0tcEaCs
qO5OdJ6DbQIr9+8FF1DNNe0UMRhaw94gpeUezsHBymHm8v/zdZs/WHoJS7HKOvVQ2o4cwuF033Rv
VTU+l2sKusud4+uIhtSbc2torPbUDbkJBXJy2808+NxmVk8WjvZITFSt+qfGGMK+hj4VGCIX5i7X
+3+BeUT1jCEtHcg8Dd89QfYQwhEx7Mxd46ehSFkECyi4WdwHRXc2+Fp74+XmonoeEYJVN3EBsT7Z
8J6FnU4+vzVg/Mv21ixenP7dpA88fzXbe4n9V+89DSipXfmzC5FTB0UyqMjthINVCLFqlHXVC7Gs
ENUC0MmqdO9UTkiM4SC7bDfy4TeU9yLOJvLFzNJDbnnbses2FqThn4safxlsHzZt7jAa8LOHVCjJ
kTZVLn8s8/rg83ol/C01tBY0JlPmciy5d8osE5ZXzj5V7dfrLbn0aC1sVCg38rLEJyez6aJCFqEP
rfH1Ry/1kbbui6aRWVsN1okB1VfQPDK6G29Cjn4Vufx3HbuwLujJRBTuOShbbSsUrjryNuv6cgfI
Sn/KhgTKflUmkWo6Y9+BUlKHbWfVewP2APdkki7k+kTGaTcxAN7tLotY0au9M8AzeOqV+BPMYF3P
fpCDO5eZz5xa5sucVcMbqhoaJxL1kH7r2nNdosyz77BO8x5za6xkOLS2uPHGhGxTQY074N6Njdcl
+W1TkeJLUhDclEhO4Qt1vZkXelBPEwYVZGqqUPCxDdovGRwEgtT9ff3Rf8nJl9rX+3ffObg+0gVj
1ZwYqoV+JbhE2aZJXu+l6ffvKZaAO6mYxyNcI2YPoj8biuLAkTzAn0fsRD9ma2Pp/MJLH3JeiD7M
MGtye+SmcdOS9LUMqVO+VAN5phYSZtf/6tILzsvOhxcwc6Qu7+Atjho1eLzLiOP6cjCerj/98uJF
dbT24PUBaiVUc7K44dz28BSBPL9WwUM9edNX5nZsU8F+0l8Jj0uvc/79MyinYYVlB7DHg/xkCwrD
oecFAjORD5xmd65oV3bHwUK32P++CH4rgQj6xj6VI4RrUNOP7Z3HSjtGuU8PUlN/1qG43RDhylSS
CEUC2doScDm6oPzt31cnXUHq2UvMkwtGZ9TBYcyuQYW2VP0u+27lxmrpJVpDsqJuDVF2sMRMXsdS
hgV7dOEy3H/G7gtncT0JPJf+7DJ4cp2wbr/khq2wfgWz2YSW4X2uMB5h6t+GAtOBs74om5PK1Eue
iuk4T1kROVm6ZkO/EIF04GuL5bYtpWufDMe7Y17zCyzztdu8yz2ANvr36xMvaM0yB5ui7ev3qqtR
hQbOeFQr+5swm8fr03PpD2iTv8w6EH387Oy6lt7nqt7O09pUXJghOukVQjNDoNwORGuebke4SHPi
32S4Yx+h++1EHlmgLDlkrbkWwphOfZ3rKakzp3BOHa9vHK4eBu6+pQlb2+ksdYc267KGmXxIG+eU
pCoIZ4TNMpJVfS4DxTrL5s5dI8pfPmL4euk8Zzyrum4mJw5D9v1kJ7dDirLQYELJXEpC7C1+ENG8
XR8Al/+Wr1e1ILrkNjQW/OSTg9N/oa6xMeFrwiSLP/cCbRIK2Te1B6NDEKOa0O6rHZ++BtOh8tuV
k/7lf0B1qGpFCOu9CkTheb7j9a2r6qdsJHsrcVb+wdIc0UI9yq+bxmR5eyLJK/EfAHIJrzfN5Y6m
prYDVbjvorVb2ydViy1TxptnGDOu1enNUI7vztz8IEa50s9Lf0LrBlxXuT0ZM/c05vOtC2oh/P36
/fX/8ffw+/89iq+Tf1UxN3aR5UjSzXb73NqSPjhOSR8K1Ep/BVzdi4Nx7v6k0EPFOYGGcpDtGA4l
Q0FmDqO0DHWprhX7g59uBNxjtrVTNVu7tAPwuSvk/PyR7w3hqEPXuPTR9oQ6El+IWAIVtPO91tj2
aT/eVjWkM3Iin6sf8HWyCm/nxixRpXmiOdLBmH5l+wC/ivE78AHiTjYJbpcGvlZ4dDmC+bpLumW4
XWWBKHlqgnTPBPy6UduIY9v1Tlp6uhbpVVWm56osLFWievRa8GHT4Lasuu+fe/x5dn7YRTZlS1HY
BDZvi4Re01QwMv9WDZ8Dlvj0/Kc+PB08+0qAza1OadtDBJrU945030EhrVb2jRd9lanpB9pqK2pT
AC2UeqdRwHo27yCDDwM1VK/Yz6ubBk7OX2Ze5THIBQYMpngSK8PJIjnZBmR+LIsEjGtfrrflgkzJ
1zEm1SjH8XyIPI0GnR4mVeX7DFZ8SQTHwnRXoAL8a+P7k3pyLJJ32y49Fx+ycbC7sDPqILZzn21T
RgszykCHdTYwHZ8OBvBrv4BlgYlLY83l98DNAljUGzzvNtc//HKQgSLo324KbJSAw2DNBfFqvOMV
Odkozb7+6IXhq/P1kiDoPYKD6wnyO+wk8kjSKeTTyodfOjag700tOnaWb7YoOk9h7+G8QJ+AKKLS
m8wQtx0taTwH81pIubRa+cH/QiVch+1smlR+9OUrHKmPvvPFRvpwgqz5ekNdWlTOL9AGcmra0+gg
DYm6sPGX34w30qShN3le6GTcxsI+7A24dq/Mm0vdcn6bFlUKvyitgoBrwYvx1hu4CAtJbuFlsiaz
WHqBFlcyy0lbS5jZMUi2uVKx6z2paQ2Gv/Tw8+8fwso4B8ga5J1xkPy76kaQVx6CfK1pLk2Gc9Oc
f//wcGcom9Ie8eVlbt6NMDViY79y+FzqY+1w1iiwSoRojYNVBKg7B8v16JYyi7CTb7YqG7xbP6vz
x1QRc399VC0NW20PxL2STDXNjYM9izxuBxTWUF+p0C6kjLt+KlaOnUs9om2JAAsCubcIUpSqZwpb
FDu/45LM2xomSyuvWOoXba4rYkD4S4IMGBMsVSkb0igg9soqu9BO+o5hcsvSN/w6P7pF+0UxiBPS
nu6Hs1xycPgnDm0YWfpGIWt7fygKlaGgg4f95EUeX9P1LowsHfqNnH8iM5fkR6Np45nnx6oSERgz
W9qo25KaX8HZWQkdC/2gs+UAdU/cxHFyOOR6UTnyXyRTf66P1qVHa/O66IRVJzCiPGal8dAFTUzs
bmXqLXWwNqur3odFnJL5EQL/A8l+S45sJ1UhUe5Ku1xei3wdKTc6veM2dot2cYBCKe8ty4Zr3HNu
v1V0rZuXGkibzpNfV7wx0fath1LY5mfx6QGkTWAqE3jtJgkCkg2jWVwihfYov5u9/9Ol+cNMjFPp
VU/Xu3khWOgHZUwMgwclIqybbNTsAVlzXwxrtqJ/lc36oQazTN+E1dQtpnmWzlEwZbLITFwa1p7Z
ww/cMn4VNRmBuMnlTaISfhjMyrtpTUdsstFWP3raiKjyrPLEKNBnoqfm3VDNVjzm1qudAveT1QrX
Nl1fb22zNe6UGNZuKBdGqE4Pz+mcep5PkgN62TzJueGPAcnS32I86+3ayVkJdedN3aX20ZZ+FWQ4
xLksBeaMfYeihEWT7Tyaqnsw7eJnWc0PddGDEM2GlfrgpT92/v3DgioYMVh9ZsZ5ZD8nPsYtzGvu
crZmFbgwnP4HfsjLjJqenxx8p/hRMedX38qTmPrnT41WX4scrJ9AWXbx+UEq9yQfRQS/4KNP+cv1
5y+Ebp2zUgorJ9acGge/4DtPgReWmcObb7lHOJcA9NRMO7Dw4+svWwggOnGlauoUZSbCOOSGmYVj
YDwDyPUZKcJ55mkxxC2hFB0slRxm+0XKNGQWD1tzJWgsfbm2/AcFHLra2TIOM++QNafDVNw7ysq3
1xtmYRDpR6DOhi+RrObsaJPYqeTWaqyoIGTlOnRhCuinIDh/9YZvYuVv2sM0TVFf1aiQn0IP0/D6
91+kaKPxiTatrdHtSGrhD7CyqLeubO2ntMjaO6iBBxhQpChdqkYWM9PPkWNr8mcoPlUEKeAa+map
BbVpDh+QNFB9beDmxsYlF64DkAYpAubHVmuplf3s0kvOv3+IJTVzzX6yUbMUeOifEpdQrIjg3LHS
iguDTAeZ+GPJhra2k0MDECFhqJCwjW4NNb/0cG33n0828GmjkRyUOgA5AZDSWhHs0pO1bcE8OE1j
nZeOAfrwUxIkgLTXZI21fJEjfR5a2rwmho/jXFM6x9Yd+4eEl86e95257SbHuAfkqLirJTyRB9Cu
4oCKd9Vm5LcXjF4WI9rQSNq46zWr2j5Qv/BPJYB8DCMjIysLzMKg0OW/BuWimm2eHHj65LEvtnVj
rU3cpUefg/aH8cbcaa5cs0kONrBlRUSQpQlTj0EPA+F48PP63F3oPl3+2waCV7juT4/CFV3Egjl7
hzGj9fX60xdijy7+HXowTTlq1Q+qAoayNar7hk0eknHj7wAouesvWfgLeuFG77YZS22MQGLnN2Uq
Nk3erMzJhS7QCzaGxh1axLbkYMk77jUbs1UYauPKrn2hdfRqDWo0RuILrL5S0shnc+yiMIBa86Ya
X643zdL3a4F5ME1sfvrz99f1NqnzIu7r4ItRdmtC4YUNhA6UKQDg5zC7z48MXmp9bBKreDRoVxwn
cPy+pWqsrAj8nPFlzp01NsFCs+lECliTgpJCXAP1o8ap6fJHLrodCsnebNP6/al201XfdmHbxCx7
cqhaA+AL85dhm49qSNcuBheGrK5/pk2VSj/zm6MBx/i44Rbcq3mxMqwWNtm6/DkYq7HOuMePVeL7
WwcJpR+kGoNND4hhnNvuvCEtuBSMm22DXC9fG85LY+E8CD/EqypPJCtdnKCr8WaqtsT+1lhl3Pvv
KJCOera24CyN6XObfnhN3SIxItMZ2VCUQsyZE3st6qOttRTcRcU/Vhwd+CNRyN6M0jmfUWDwJuR4
oFWGGqqU+SwGaCyNlY3CuQTknienSy3s2rwxDqwuiF1Rtjd1Reg9HbCXvj4WF4a7XndTlrJzRokp
Rsap30GkTL8O7lz4IfeUUUWyBNHn+pvOUeHC6czT1toMGLgRfjE4DQA/W5a/886LiJMjE3xT0Da+
/pKl7tP20tPoGbQca2xz6iLuKPwtYJxXrxUWLE0s7S+0gJvZQ5ZUR0cS/3ZIMi/uvJ5tr3/70szS
vj2vvaKH7oQf3azhdeiXVv1kEJJuHOgWUI7fvYuZt7Gd2M2r3at05R5joV900f7QjbDCYT05+m4H
5rqVDzunnbonAKXJjjQCiSWnWxPeLgw3XcJvTUCOtcQiR+yZjq2d7cuxBfenvMnIyj56oY90HX/R
JAawtQWsLI2Z344ih+XOMGcrrLil7z///iE8MLu1Sx+E+FNZ7Uxf7UTyu+/SyIPx1PVBsPT5Wpiz
4VRZE0CFT1XXbMfE34qEPH/u0edXfvj2Hrn3jjPgunphPtp28lAUq8X4S+3i/PtsJK8ldQMLny2+
5oj5pr8TI9LY6a/r374wrx3tHGABVSxrBnc76Z0N+r4lvhFNxsrDl9pcm9ZQMIKf2hngy+fOI1i0
94Su+bgvPVqb02hgUdqVbR+lUUGX3cKTYFqVFl6UmWMx0QupgOoMStkbeDobxW3J8iZKM/tH2mC/
FILj0ON22h5vxswoQwYm8q4re7VyabHQ4/8rO6iVCaYwyKFSwZnYc4LvQZFtyCy31BzWhPRLL9F2
mIDPJ8M4gJ3meNUb0MivPdDDgdtBGzy8Xh9ZCz2kS/WJZXf5fKY/4gJ6DFOr3HmF+NyM00X5QdmJ
SZCmPSG8djs5ZyKmDAD+61++MCd03T2hA1wyCsc8jiXK8zJ6srCdNCd/97nHa1NaOmPnVcGQn6rU
BXTf3CkH3o/F9Lk4reM7hAeiD3xR5DGoje91i3Wtyf5c//KFhdTW5jPsI4A4yjyBu/OMRD5J/8xT
kIVMtU809SD3C+DiVwkjNjJjZTYs7E51bEfCZ9z+ezPYEBaJiOuFQ/+QHubRj+Z5R9mamfZfHuyF
TZQusldniKvq1ZmX53dkk9SAgk9JUEZNMot7ZNX9mNa4VO8nZ3gMpqDF0QXnl1Q21X62JL1hYpRf
ZsbH0J+c6jSR2UfHUrafEi5/NrM5b2ZuWId+nEiNQl1ZbizA8Y5BDuVn6MDu8iX1vSwiaWXu5ZmS
iFEHvKhLjM0A8UcM1Ld/cHk27HMUOaHqBTRIj7+D1SS3HqPpgzMw892a2FMri8aILBdVS44hmm9j
Nub7oh8akBECVYdzZ3gKptoFjXOL93vius62FmzeNdDcnYD8UDcOANhx2th9XFRGt22yanxM5TA/
8LFzIXIOLGPjDGK4NczGuU1wZbK5PsYuTz4SnCPWh8XURh0uBC+5OLb97459800U9KxFvaVnn3//
8OwkGWmKqml+AnSkLMM+z7HhY60AoHlq85URuzBJdDpLDb8W1VLMP3N0thLVVmESyFdbml7I8+Qn
8wzY0M1qQ6Z5zWlvIZrrpBbY9lkOgG2wZzGSKRQ2FLfUqvOwZtwD0WMN1/TXKOjSJNH6BmB5Ftj5
kIEkMQGya7mBF/nlbN8QkaZbbxYkLoDm346jS8vQlSXcYdLe3irHnqIBJipfFcsIFoTAiFFVIh7E
ZJBXy62NOhItzX44CR0f5l4C2Ju7if0TO/L8WWXcNePUM5pY5SV8+zgd4ibLrLhjnD/A0tjalDVg
fjhk4RYqb4f0tc2S6RgMcP/sYagUepSTg0kCKy7ntsZpejS2OQoUXkpCyl+TU/MNJQJhxYXWwYj7
1K7u2DDQh4zP8IyAB8uGWYXYT3U7b4vSbWJWdHkYwF5kW83MjplvwM96ylyk0Vm75VJ+76EJiVxm
B7e+T+WRjjTbAdrjHjrZ8bhCAi+urFrej20Hh/UMaTzFZtSTgu77bJApD01wR2J07DsIGvV2DPLP
CW2ILlepazaXhHJ5TBmchtKboB+joFi7cL48GInuSj/wTgYWLdqT7VflXZvBIrMwyq20mvwEhMC0
cmC4vL0gumtg7pSSNW5an6zgPYA9zWpmfOn7tUWO1cVkFxWQPnIstl6N+SQpLHtgnSI+J0YigbZ5
7duEDo0AI8zMZMj6AW7ZYCxABno9hF46eFLT1ZPbYNpbGCwZ7PCCW4mPrtMsNBJQ8GYS4my98pZL
K/P5LeffPwRT4eNqrRqCAujwqS5R0iGT1z5IWRoq1ls3U+OJm8R0nO9QVX7OYMLV096pb5pFB3bE
qXIK3FrJbdY/p7L/cr3dLi0P53+khbdiZs5UBv0MaESwnyRsY8CMti1nJR+w9Hht9TFQnuJNPaj6
PEU5XrMLCpjQNJ+46zx/+3mafOiNqWTBJAuCo1YwPsJL5o60+Up+6eI94fnZ2oa1ltgq4CaKo9Xl
PYCydyYTd05u7CzlbSgEK3D/uzOsNguT1nB33TistNilqXh+sXY45Xna2fAPnE+1qJ07Y6qH887P
jXGctPc9XDbXKu8WagBdV5v07ujPVqHAFramytklAN8dusngMGSqXpKyrO76pBGhUMreU6PiYe2g
6hEGaW6kSrFq77nY0lpgsOlQc1QKqJM01U3dpnHAG8yvZFtWZvKtdvE+jo87DnOZbxO7wPWdJ/vo
+vBfmNB6vkrBNc5ypnO58eSgSvbFMeGUUIjj1L+Nxf0Abub19yzMAz1VlRr1MI2cIaXRwye3KIBl
6STyPG1ePX7uDdrp1uHt5GIXQY+u/DGZvzgcqH1DrTTT0udrUWLsSIGyv4aCUvoVuugI4LmwStj+
+qef56u+xcKQ13ETplWUPUvBoJ4ShR19cIC+euXDl/pXCxFDLwwOUzVxmkvbh6XRkKljOUK0EJSK
v9EuMX/Y3JiOxJ5h2Xj97ywsRY4WOlyUXrdzCur17BRhb/4o1EvQ/zG6dz//ff0NS92hxQh/sjkx
Uxh8wDUKClIDBd6GX2Lj5Tvb629Y6hItNlAvzwISwF3W7JwX4tAIBo0/rj/6b/H8pe7WJryJsGNX
LUaqaTQynkYpo9lpu8h2p9+l76dw/+5NgHBMmFyZcJIbZWc90qCej6iEmW5l177KgchD33rG9zFI
zFDBdCuazHncVI07vaL6LtgMcDTbiylQYYBb4zVO6ELL60ky21JBPk8YqpU3PxsyOblFsM+sdI28
svR8bYPhIL+AXdIE39Uxhf9X1m9ME9AVDyjX663/97rzQuvrtIq+GX3fPxtvwkDN+IEall8KSsAn
w7H8EBnF8U+tVAUTUHpru7A0klVb3EgK+ofXmcF33lIjmrlvRj0Mxx4ScA5/JAzV4T0qI24FSbqf
NaHuIaDKCHNryqKuc2DnwNm7m9QFoCWcQfUJMrEFu7EXe2Rl5A9K/UFlxbgraTA9Ik/XAEOVzwek
rsttK4UfAWzY7TlcbU6mRd4gmUdijSc1SBsFDl0SkvmTQuUBLsE6PNq2HYnyFlo/ELc+ZoF49FAA
81B1KA1RDit+1lOjyjBTtLn1II6KGnsMPnPQQDDTU4ABs0VNSVufhPldmhaqwfu4lX+u997CtNRz
gFOp2qQygGdxmhH+rE2n0qOD2rMvn3u8Fi1FwPNggtEnAOXTLZHyPTCMT365FhR9WnbllKWoz6Lt
sE1mAsvELl/z4/qbprw0qrWISJIZCBaT1qcpqGI/YGHWWvHQPJfCxLUuDQvRHoQ7HwML4aJk0x7O
dL1SmwIwgLqbdkqZ27yh+8xrN3AFv0uNclciCSax0MHgNPSyFYnbUg9qgTX3GosSJfyjwb0aeLz5
YLTsc1sAPW/YgpAijclRKCLqw8ECLGb86rVriuGF0KRnC4fELQpkIPwjtkr57eimPEyAakKdQQX2
x/UBuPQOLfxlcFcmPOlgplfuxfwIp+vKebv+6IVV+X/5IuiswC7Ho1uc/BPxZk5FNDHgsa0fHMbF
11+y9P3aPknA5XVC1gvpnoLf+QN76SZrJ9haFn1h8PyP7mv7nmhdjqNgXZ8BKGkIg4rX65++9Gxt
7k8drLKxz1MnC5eomfmzYSsjfqnhtZkPKWLSWY1Cog4ZLZZX+xG5YDN4Mvsibp10JQO51PJaAPCl
hK8Pxym5DCiESa9T8afzN9ebxvpbH3IhvOg4BwRd2B7RbjrZxqiixiTdXhiWsCLZWsjrecU0QFLh
z3KKrNGyYydnw55NZfMDnp7ZyckPswQ9v03hxtsNhf0QeDYj0ejg5KHIcKYDJ0aKLAJcZz2YQDfg
+KLuu2xCsNWRAytEUOyE3dDvcML9JrKS/8mFVJsUNdZbsytnCAoNscXySe8JaS2QEMFv4qHVwfQ2
8JIKClaYLsYqyWx5wyc4kYUmtPMbgHC95zJ1CYoq4emkRpPd9F6Rn1juF3vH4/6mbV3xp0z94ueU
ZRXKkTsAZwlUfv5Q2jtIPuSzD6qFiJwkKb4EbTrmj8pK7TREGUY+h6OX4mrAKM8k0MzbOWmSPose
Rq+FsJIjI5O/NZJMxvCm5igiY3zb5F6+N6E1jsZpGPdWQYfQycsOGc+iqVAz3Y+7oRrdXT0YoO04
nMI7tkrARYmESPqboa6CPBJe7ca1Y9Sn1LH7L6obsmgcJiqOJlg9e1wH+K9GENBNIgb1VKKuYRPw
icJTlgzPNSAFWzf16QaATtcMGyRfeDjJxkXVt0W+wI/Zu3Wn3EfhRFntSzo5XxMUjzWRr3qY+xnQ
Sb+xSs59WM71sDGr4jYbgxJkiL66t2CDux2459+PXtPvqylxwwbRiYZ9jwwZ/NjlBr1t3EiX2s4m
bcfizk/88lbmef17ZH2d7+tuLofQyrhqN75P6j2TcAiFo7H9APv5wgpZ0DdTCIhKurF85aQbUOO6
iJpJHxk4zr+2ojPwna45hoAhmvWtYQcO2bAaF10htKlTlE2FseXKyLYt9/4eAZpYwj3r5FAldhaQ
cBuLeM0z47b37jUKrN0kQR5+IrSuogpb5a9dpmBuD9Kp89gEsIWMkGEwxpDNs3iGNXO/ETWKi9Kq
i0eM0rjxnw0Xa60TGO771I7tExugXTdZ3bwUSf6lTFy1s1vFITvOJn6E5QXcDed5iPq06vdlLV5n
G15VMVB56X1imKKKjJmYA2wQE8e7gWEEQTEWHLNit0zHNd3TQvAxz6HvQyLKRQ5N5WaLpK8D59d6
pjvm2F8985NcYJx6/n1B785jkvYgbtmNwHkIR4MUoLPEBn/reog7P+hCgNPxIqplNgrKDO/YpD18
CNypO+aceZDv+mJPk2ztOmVhlTG1VabC/X6bzqI4QWSQvpW2bVRhm/mfKbrD5luHZeSmRVuZW/Wp
dUt7I4OCH0rUjcefayRtjTHgkasAkPGOlbUjdR6l2ALZ1p38pBmXqxMzMuVwzysBaC75g41EXxvg
fmXl2L00RrVT99zAKtWmZya2CfNgVTbJb2kkZozL7DWHoIVkiw4kslOJS9iig/mAsqy4kPRb34C6
1ltQZlnGPQrQd4z0n9tW6GyioPiPsyvbjVTXol+EZDBgeIUaqUyd5CTpfrF6ZMYYM3/9XdVPad+i
kErn4UilNOBp2957DWYB6+Xei1Lnw43dsJmywE5xpoPlCUzRV7b+pfmqHUjLhDowApLI20G+KRId
z2EJMrbfr0+oyx1GdWERWsVIPhHc9i3UEU+dmfhBlkC3rjLhOmJjcQT13E4B88tmhQNweZ0DgPlv
IKFMMOaULrKpsrurzHEMfFP9HDx1VIW70mdL79CiYcfylhsKGQaY3ddvjjVMLxDJMY4Oy5wtTVZh
EhcRSyjS62Vz7LNIVSsnPTnM43toqrTbhjEaNqmZoieLIf3Pz5h/EkBU7EvB423fNMPz9bG7PDOo
f15nn2J+ZQ4jSBsdjyyBi/iAngShZA04fKmefm6ZFiatGLowzVhgP+eeCGAp224G0vwiPg97D6/E
aTMbrPss5b+vt+b81f8f/0Gp/7c1AGF3KMKibEmZVx9Md4CKAs6jJDHlyqxYeoMWPK128MngZX40
WPaGI3eJ2+oWJ8aV0ujSpNPu1ayR8HSv0WMjUR+t4e5YWt11Kn6hXrfCsFgaFC2CupkjYjhN8Khv
x27f03wvrfTo1mWoKrvamAZrdkk2PnG6lr1e6DOdbg/1siKjA+VRzKx7Mxv3okm2WUNWQujCFNaJ
9shxpKnb2F7UsHarZuOr2/hfb5pPOtHezpu5hx+FH3ne+9TMoev1MPja3/bw8xz4tPRGYsgUZVEk
YdNiN0zuVyrjndena7r1C2o5VNfj8SxlOkWKF8ADGHiGjmWPqpb2xuZmv+0yQR450BVbZDS7yOjr
ZlOp0sCRgDSHEorMm9kd1wyJlqaAFgmEZWaMQBUq8mWyqSowXeNkgvhMueY2v/QCbeWX6pyPrymL
eokdtO4mHtpO+arIWm5uYdno+s4D9PAyV8GaUNhJHnQmiOXtYD0IwXfCtr5MgpXA60wvVeX/uj4/
ljYGXe65sxxpqhmvHKkJXZVWbWtBd4l0f2aokQWoy7x1vD2JNH0dBQBn11+7tJy0+AA7oSwtzTPW
pysMWFQN47FPIQB6/emX0yhU5+snMOfzcMcRpxZ1t8xI3lzb+jAzsi99CHQiGbDGv1yIpDrBXlET
tJK+QJhz+B+A3L75U/mYddbJM+haGWWpMdoRIW8HBmShX5+omwsoJbLpp+WZuKvZk/kt5VV/n4uy
eb/ec+ZfZvWF3e0vtutTwMgkYWD1DvEpUUbxAzy2Jj3UrkudcEBpHy7TBc/CAbaZBhyJbfs/6pbq
HZQ35+jFY3rnpGb5bIkxy4K4HYoX2y8VRZf3QBjW6fADRYjsncoU7JA0duJ3D5bid2ZS2lsbCAFr
03Yk/1J5Pi7ehWXd205tgFReQwRry3oGkueYv6XFT8cSd4rMfhjn5vxR8wzj6rDmmyeRpqTpWP80
ZwO5bOQZONI3U9a8xSL3DxlxnK2akv6uk0oJ7EZE/Uwnr933XRKHDdTJd0yCx87H3IMNh/J2ZIoh
1GCrBJA01QdgIyanIU/M/WiMw4iztDTeHbAddlbXk4Ax4EISw3nmJdI8qD8UBw/p3+HoJEZlBqTs
293cFL8qoEmgSm4Y92kC3vEce2VYwQB4U0FUbgspna8KkplhlQAzZ/QOw0+etUPOt36dS7fst1Nf
02d06fw7rjL7K01Y82WYDnCRA7UHmPMpD2nN7F+NyH4nroXr11wza+OAo0bgt+QgWR83OTTL4V30
VvVQn3CquYlsGHxB+bNBNYbAceM/MhkSkPbSwKh7nMJuXCgbMvp5zwDBg8RGMThdGfiwytk6kEF7
rOYcp7AcMh93Td33QQ9+HeBrGWxP4SuA+hQZVbqDDTHAskAFjt+9YXYboO08fgCKoYxc0lsHe+DQ
EIDzizp0flb+Z88le3e6Xh5k4XLc9qzYOxa5aR/o5CF1gCxfGQd2jU6ArpYfb4pZTT/jsaii2vOT
feGI5Cuq27VzSKYJR0NriKGSJLkxBA64S922zuHlKUwY8Jylk0A2NyZx37A8eyClF2/zHGpQRAEQ
1/rS+YG6R7Ydvbifg4bZ3jGbY2S2kGIpQjGk85Pnl9O+gTkEdIYd8ShAPXzOaAYVbpicyW3SE9cO
oJiR9JsSBqvmg5NDHSMEqNx6ub6SFyKsLmHhQxR8QnldnZDPOgGA7VjOTagbqqtXSC6zOUmaFkKx
xjupy98WipheMh9KsEKvf/xfMOylKKTttLwcW7ixsuIUZ+g0qUr5oxK9HXSWBT2FrqueiiwRm6Ex
Wx4yp+79HeDWww/LERPAbI0PPQdqSOtPYsfxa9FXWR10mbIEkJguqrdeKeK1C8hST2un9dlvJmuo
wPlwrX4KRS56ICbWhIsXrr26AEbiDT5WzahOFmmtAG4MpyEtH5O5ey0cHyoe/RD2VK3sykvbmbYr
V8PU1Wk3q9PsAFmgoDEuD2ny0MZiZVwXDlC6JAYpqcAMb7rII/1B8ljihK62WeyvsbgWWqCrYmRe
lbpTK9VpapgXGS6rZSirzAUSpxJ/EJzz/fUZutQSbVceDRYbLE2AAoVjECoI3nfOIFrgr3FMlhpy
/v3TNixM+If4pWxRpFW7cS7Cyf3VxAoxY6UBC7PWPTfs0wtaMKHtshcCDcidgM/th+rylQvmUuec
3/np2ayZWZV0tjwlU/ticx5BjT8kfb9Su13qGy04NJPvGxMYBpHKpy7MsSmFzlThqFHf9xZEQa+P
8NJbtGWdeqqEWscgTmJ2j4xYX+I0fip79Tu3ppVIujQG2kV8VBXcNe2anGI2NHeTF6eP8xivUXIX
LhO6gMKYuCVMZj2IFRf7nrlBzz46v9janX2WD9/RItnFsIe/qbd0SYV8NoAmEN58KmYZDuYjMr9e
3YdVsVKz/AvbuLAj6KoK5dyWLSzR2pO95/v0ML6IqH0c7s1DtjFCFvbhHIJIcOfuikMTyUdyqPbw
CN+uJeoWhko3yaTA8fh8xpTuHQgVG39sfyXXvDDNdKmFHkeUVvFOnkjavcZlB2fPkT/LnmxdMA9X
Rmfp67XFDgJcVylZkFPnDdum5V+kzY7XB35hg9L9L8cuFRDLsn2gD0jInWqD5BikimEBYn8FwQPC
ZrcBBqjO4CedVxq1hyz27PtRB+pU4Fbqlc/xSoZ5aSS0BS8Ho84HjwFNnIT15KKy8zipGtSf20pf
VCfi51TVpGROdaoEGLocxUXZy/8E4ysJ66VR1rZvA1CvISnpfILW670V51v4cK9E9PO2dmH16ZQB
OyuhHZyCGTUCiCbv6tQ9cSJDf36F08zKjvSXJnjpJVrCfRrdvvfM3Iu4W7/2KWwf8yZx7k2L8d+m
XyWvTcOLLybnfjh1vkR2ySBblaHuPmVuDvO1rDnNvoRWQwVQpBAjxBghZBLv587tZTAYubNpjerd
oOBaXZ/9C4hsqrPeIek3ZzyGul5RmVXo9GmP4ydqFT7kl4eUBz6Fi4IDCvC2Id70YicU8MS6Sy1Y
uNVJs3KuWhgeok3dc5LPhVfLGOXleynvSvhXeuZTPYP9nKy8YmF16PU224BO3dQ69YnJjxZ3M5Kq
bU+jktW76125cGjQuRsGsYQwysGMTBtpgnncwglkV5Ebk946eWPKaAr5AByoxBwDLen+sTy68VX8
n2XIlQCy1AItyuaZ7RKh4IYkz5V9ty6O1Uy3ZdyUm+tdtBBrdRIHchLpRMa2Pc3KejFk126M2fvA
6Dub3oifwQ/bJITYK2t+6W3aMctzCtvkEpQRkTnfVTxEM/FPbKiHTUtL5Gz4n9okK4O/ELp0Jgew
qbiaC9WeiqJ6A8H6Xo79r+udtjQq2iErN4mlOKyCT1UjCACK1S+LA8Y6TnwlBiwsPlsLu3CXRaKL
NVYEfxxZPiWuefShXVP1+W4ubtzBdfKF5XDY8dkwsJFp+mDOVjRlcqWDFr5f51vkwAlJWqOymvlu
HBm27x8INB3fkYgWu3FkHaBAJPl5fTSWgrzuxtkyB+otnYJ0Ql9+aUsy3CVWTu8EgNVbi0nQj6ln
ZYeGGnOUxE6/S2XzG8a4cuvZxNh0sFcCp6LLukNdEUsGbkfh6tn29JA5QLw7SNJ985XV3IN3cRvi
g+qki772TOAXsO5kX29aDp1czwZr7s0an6/3ysIc1a09jWyqkbN0cfSAJxv4EB81a3/4rlrjpCws
ZZ1m4Yy8MJhUJAJr1twUTgpf9xhSh5kJenoBrYcw5l4elsNYr4SqpRZpO5LZVkkMwWgSxa5z37Ji
3xr81Vt1WzIXAgbVVnXlkaZVYKJHVdk/gxX1arXjdi7NPPJgDRCB85CEXuZkRwgHtofYqot34Q5Z
iHNIFxh0aLaqguXIbcOnRQAjb4Vjd9CMQtryl1Wkj13P43Cc1zzaF1aozqRQOaB5yGMBTlxOYdW8
utII4GobdsUdx2H+pkbouiIiy8pphNwqTLeroBmegPsPrGZ/28PPLfuUEchjeKROM3oIyFBra089
DyrPQrrfh2Xl9VcsHFB0MkFbNOPZ/NPFGcgHvedXb0HXNd80tzEoqc4noICD9n2i5ghujn3U5qUK
QAH3VzpoaYjP8/xTB3lt6zjD7LsRbMi3yvcDzq0AdZLAy9hmyG4cY21LhwWaMmlu0IhnhvHmOU0V
ju3Ij13i0MP1YVhY+Lq8CCwgM/AiHBDajTsorIWU7htrrcj/18/xwhVBVxjh1gAFDWi/ns5uDWmY
jrR6zgxwZnM3masdjKrlDzH44xQQu7DzMPbOFkCi4TnUDppBvImcWb+5Iu5mJknzh1U5zrJ1Ya+p
8yzVU3X/kNrtuoJAtz1CoT0sQOoPwOfoAuyju4bMQKF306GUBWzlK+jpMWflGn652y0dHjVkCipi
WcKjsva9DbFqP8KEgqlBNuYrk2ehaZYOiOp5nkhABO0o863+ZXSa8d4WzNu7k1MHsBQdw9zt+KZt
GgZYfIUUPKHu9+vTaiHe63wN1K5kWYnSjuKKZYEl8fC5a1dOn5c7j+p0jSotqnwAJSTy++qZqqbC
7aa6p8x8u/7xC6FJl/wY57QzCEgUp6p+hAflHpDvUHbN1gPM6rY3aPG1amwQx1MXvqdF/jED4hWm
woemggLhDxDplX76SwC5sPz+LstPUWpuO85ryzKjrG2ivjBgD+3scTRFNfJQ0fKRd0fIUlKXhHYz
bSdCN23+bXKTd3CKAkm/4ZK3cjlZGrLz75++JLMdzwIUY4xEbuZfgR+g277nDWyR7GQFw7T0Ci0k
zxYBdGAyQYSqi4gZAtkIsfO9lQYsBPy/eJpPDZBlNlkttWkk6jYw3N8cyiWp96hcF7iPNXrtUhO0
U1iBk31dDH5xGuCGUIFMiGKCDdc1uYEaYLKy8V5+iaVDo2CB0Rj2aM8APTQ0FB4X276u+Qb0i/K2
iWfpGCnHBUCqrFx5qkDNSCDlVk4/ROba/4lY2F9Ai0XEN/zJns8OJf4vGzVjKK8BgCygOCOQhoQV
AioDBkfdJjRo54ZZd75NkKI/5ZLJle9cWujmv7NydAT0cJ1pjMZq+kJ9EpZJD1x4Ahf6H9cX+uXO
pn9j86dpY5G4hsq7PUR8nkmUzbPae7NhbqXInZV5v3BZ0NHC00wsl87xgL6e/pjCyTdDIiFXhCNK
GcCrF157VtFg0iqoFN3UKt3gtI3jwawtoU429AW3fTJ/Tc1mwLWuWlltCwOjsw5kPsEvzUUr3FTZ
T7NTsscajJRNltAz2E6mt6VgdfIBT8FaKmKEJZ6ww+DAQdMnNw7LeUZ8GvmqKLrEHCGSg1KU57zA
lSdoYPumQGzxnuJ2zf9sYaPVWQe9SZlsZJWejBmClbXzClzOytFw6dHa6XN2syFNHWuMYHFyBwRg
lKRi7Wxy+dmmvjP5Dhy6LbeAEr4JUMgA/Uc4nAA+KyDCZJWn0qPdvUhH9wixmbMEQDPvLJBZP8De
5f2WeF3/npJu/o/P4xoF4nKEN3UG4lCBvmrEdR8JcJGD1vI3AP08SNh2K+HAx6B0+P768vl7UPn/
fRkt/Hdu5LLjRu43/JjBInwLAIr9TMfaqgPP8cYtBzjmS0yl/VE5xZ9kwDl5BqFump+oNWawbsAc
Qgf07/1oVa84VpFApIwkoVFyHnDX5P9d/87LFUlTn1umTHvoGaZt5LXz8NBWWfLUDIkNjbAiuStZ
Hx+pnStUKqFQ98ThkLKyQy2MhE51GTqZp9Du66K29I65FN7Wl9Mxo8UTdykqh6uw54UX6Zs6enNm
jONFhZOBzIbjiP3AUitwJQBatyX74fn072BDIo1Rs6BNNDBx4j0g9fGEYpg9VtuROgSFt2Sl6LrU
HG07k9wvk3kUKupBfdumXvk1KdVz67fPDURON+kMTdjrM2NB6MLU9zUT1BqBK3Z84twBiiaepUq2
A+SE/whp1TPgD1nza7Yn3m5pXOdPoDSa36cxYY9tZkpINbtDkgQugfBcAMiVffBdZ3qs47I/zn3W
xwHscPyN50n7Z+ey+aeH+li1yfI229F+pDeFf2SW/x0amAO7nV2bTeSluXhQxeTsmsxYC80LFzBT
r8F0AAmixsdk1ELaqAo8b+4e8hHmuYHhcclDZVPjKct7gCHr2Wc7RdsUiWhZNX+uD9PlbdTUjwbK
cKqJKKeL5oKTF1BW6SZnjfHgNQM5lF3XrizYy6ccUz8PpFltJj3r+siCD/Kr29cS2qGmHSQFN1Zi
0cKGoZ8I4PzudjjpNFEsneS7U+ZIFqQF/7jeUUtPP3fgp816BCoWU0EiEMyOu2utyn+Ae6W9chRY
GgbtKABxjsLPOZdR4tbJXs7UehkIdBImawS5l47919taoeU1y6bAwRsiFBGNoZtDfB+C/7H1dMvD
8Y//7SLmFAkMntv45AEUWvJ8w4zf159s/i2I/f9+SPRMRVwn1pA5ePbpmxF8wJkkKINfUGgNh9AJ
7u8339JgJ4P7j9Npc7/Df4/H4+64u99s7u9fH5/LMA6Oz8HP/f73/vn38Xcf/G63d0/74zHYH1+P
wfH3nReE230RbB+iaLvd/nc44H9fo5fwEO0fohDP2WxOhxB/sw2j8HC63+x2H5sv5z8Lw83HZnPY
fByAa15ZLguBgejeqxACGug4IO5Qx22/pY5vf+H10G0qj6bY6Cv30YRix9ZghRlUWSnDhlD5er23
L091ojPL6BTzJAVq/NgMbO/GKsyndGWKLGT5iU4cm4bZSRRU645T7O/HFM6ZhXEg/Y/cpSGfoehp
PA9p/yQtQNLZHqpV/xHHBdF6LfF+OQ4RnVtGq9nuhwm5DjIR+zgakwnzC6P8aSQ8XymILXWfdigm
k1UD7MrYkSikKK03B0z16wOzAOUnugSmQVKokDc2QN3wrT94df4t90cglFkC46GAZKb5uxvtJD4Y
di42eV+T186eilfBU/fPCFfpPasEUA0pNMdIAK/CDER1aMVAtHabNjmugdVwGEYbfHWR5fA8NJrv
TQ/puWCaBXRtDcgTWYHNcF0FMQjqxARSvcHgq2E/o1QTCubMQZGqqgqScUgf3XYWUOkwq8PcJ/mI
IgTje1Ea/m8IWvGwyGwo8bqVmUMBIG4NCNck+Ap4JMiT51c+5JRtSFh1IBpW4WzZLhL0A+Af0HMY
Bmh0N/kWwq74i8y1ukeLK74xJgrblDJ2H0gs+lcPafANCq18c6bZh1RA8L7ph+rRVW4f2qOXbJWa
1RD0Bon/K3lWbAba0s0IL48QAsrNHYytyMrwLUwMdj6UfdpCkEUvTGWSJlJxW7HAJ4UNhegctITr
02Ph+b52uEvTMbESUJDhr9ukTzyL8zCtZLbCl7u8ReGW++/Xu70ikKwd2NGhz6P3PM9z6Bmwwl2r
aC4oMhKd7wfLDmhdQET0OPryoRuMPYuLI2yQjoYJVohXhZB+2pSCPsUN9aDJb26mkt90kSV6xit2
vdl2CxNhqcL9qHlU8dv1Mbl84CZ6mmsi5mCXVt1EeW2ofUb96YAsl3xkrLUeekmKqOWOv73+soUh
0l13S5pAFUPkZVQjnXOaRNbe54Ptn2yCvEsAJ5LbaHPI+f87FxKomjkq6QFxrMlvEWf71nTygKwK
wS00RL/7Q88miTPHRcVjdreipHTjFgBJNOzBbeUaPGnhJTrPkZKEwXtmZsfa3Mj+x6xYoLoH8eP6
WCzgyIAZ+bePxjSHeqkr8wgmd8QG/chRwwGSqaUdzBl2oLBpW9SrR5e2ZlDDbocGWRoD/2C1EHep
0rxzVq5iS3NQ25DiduhppdwiynpP7Iy4Sn+MXU/NkLpjs43nvjzNZjvsrzd8YYfVGY8ObIJanyFO
kMqL3La+Iwn9YjBn5UK2UDAkOr2xn3IyV3XLjqOA2kxQQBQkDqdkbN5xZhrvnDi1jtS12mezHKHY
7Y2jdYpLezqCDd/mIWSShk1ZjcYGIuT0bbR7aKiAarTyeUuTSouS7LzTQr28hqW9ZHCy5WaUJP18
X89UWcGsfL4SjhcGVWdEgggVF9R1imhMrVLAuQCXSGPMy6PrsnxjJjgm1mAHr0yhha1Fp0WOpC+d
tHAb8Nbz8cBNofYd1BRWou/ClNEZisLr+7gicRN14kz4VzxgMFlGZnqNfbQwKjp1aipa1bSOLaOh
mre2/2Y2IqTx4+y/3TTndQJVMgsYkVVI4PTpXQlD0DL7CT2sG/teW77lyEwJda8mMtOyemgNmDNk
SZxvrn+6h3B04WKlm/06jTfnxTD00cjzADil1DSw2ZpBy3Y238WzvTJfl2aQdjjxva5T5Vgid+pD
RMy1e3XKMmHsrrdi6enasktcCG12mS+jDnyOxw7rHcEuXYM+LUyf/yM59TV8KwH+AckJEthGg2yW
lPdwBpDAjAGSfL0NC6tAZzpBkLFPinmqoyymB+GAITQzXkDFbPx5/QWXk7VEd/91mQ3W79hmkbDi
ejulEsrtFWXFtgLD9AfkDd3Qk/UPnPGSHa2Tfg3mvzDF3HO3fjr30sp126aMIVglFMQoi+6n39Ys
lLOAtKSbJBtfVixKDG8t97gwG3Qm1MDBplZZ6xx9AjG4WACAA/F9sRLiL40T830dOd8OkrLBKtpo
mM9sm7Mb1FaYGVy4RWN9XB+qS9H9/I5zV37qMpMYDJp1cRmVA8r/aX3Gtyo7P1p+MZ2K2rED1hX9
y/WXLTXo/BGfXtbX5lT1M46iqcLemMocGefWdo8yL/OVGLb0Cm0K5Ekf1zMSnUffvIPP6ZZZB96r
lcW/9PDz75++XxTKJ14vZGTj5r2HgBtF1UEVIJm31Uo16tIUPo/HeaZ9egUECOVcFiyPpJnNE6CW
pvye5R577isqiqA0CxmOijl9ADkJf+Wll6YxXqqfspvB4rEveREZ0r6HXvFLjLdcH/KlR2td5qeu
aLO+KSOnKrzHjjh/ujifVibv0sO1zqqMOeHUy3rogIJxiu38Gyqz8cqXL6wMHfiqelY7cYab5zCS
4nsRT6BkyMHO7+GbIu/6GZL5oaF8duNip/8OvF24OWd0OufChh/F5L267vStls1KPWZp6lr/Pn7o
U8s35qGM4D/WB106VkfCGjNI/NV79cJo6EYHhqNYN3jCOVbEbLcxd4e9GlR2Q+L6vDC0jXcUEl5T
NGPHovLADXz0xRiUZ6GF+fn6TL20954XgZZULpArHBtQ32Hl6Q/fOpVi0+pmOGAhyZYAN8a9dH/9
TQsdpaPmJ7sze9qbWG652e4VIJt3IO8Vm9uergXZoRpty4ZoQdR0qttSPjghtxqxMgwL8Ylq80jO
lY0DFirTbY5EYEVgygHFyDyQHsQlkUmrQ+p4P1tavd3WGu0015QcjChmyWieq2eR5q+qXKMaLy1w
bUaZE6ycBcFtxoUMZ+hyWNyWPeRGW2jnVqkdllmzQtZdmFo6CLsc7RgeVOfcjCHeUGbc+6m9nXLj
IHr1fr2fFta3DsEGUaXtTAE9yWwyXvik/vPY9E1NRr0SDZeer82qPqlT4nQGypM4EjRptS0zD6i2
+XD98xeWhI7ANqYeGFQfnz/R4UHUsEYqgABeWRFL3a/tQZnKS+jTNU3UppwGsI4yAqBA7noqHw3b
WxnjpRacf/+0cXcl77LWxhijsDzetUYy7AtV3oJZRHD6W/v+9PSq6YWabdwrExv24PGQ/IR1DoOt
143nJh177Q4c2pHAr0bQxejDpsl/+qxMN6Na65+lCaQt5GlqMpilcEzQ4V267+30WPAVhNZFyY9z
72grOTeGojDgpwUBmFLZG0i4uRuJwUbUJsb4lVG3+Sao7N7qcWBbGMFlpwyAgAMbzHFn4ha0lbFb
h21rJYEdg21iF+QH9LOHIB4K+nR9il+sSOEr9bLxaOO4Al4UP5Z5gbxy0bXqS+NnDsMlzwJ3qc4g
4MlL1HKm3nfunXauYNCQuyd3JpsOpg2Awg7xm8ELsr3+SQvBXAcvQ6+xisGJBSZX8NMIqUqZeE/C
bJ4tDvUw6XwBkGteuXQuRFsdyHxOuIOLwqzorEpk+TujRAKyJltSfwBVuvKShZX+F3z8aZn0dgLL
bSA9jhjnX6rNpgDVg4eKV798Z20cFyaynjIezTEr53ryYAJ/cmt/rywjBDBqJVYtPf38+6cWdJlN
SA3HlWM6sWFXWFQ8WnOdfOOzYDe+QotUEnx+SJK6UArF3FbSBfDVjfeSKP/GUdCOslA2I/HMLH5s
TCE3RlveIxdKg7EoDgOE2lfecv5cPZ+E5aRjmfwWNoMwXedH7r+z7g/gGNcXxdIIaIHKqDJUh6C3
dGzNu9GFe2T/kuAMdf3hF5PK56/WQpVbOQaZupkfIdcvT8ZA6V2dMBOloCRGuElMuaFWUf8CLdHd
QhbND80pz0+GlPN+mEFFt2MbYlOcmdspif3t5JH5tiuCjtBJuZFR00TDhWpCENA3an5yqnJ7veUL
3arjclrPTEV6froSD3mCfFB2tMjP68++WAI5h9ZzPPi0aqQC4x/STvj0Pithvjr3IaN1kCHQl6re
QQlNBcrD3Xas4AEwSbJlc76Sb1wIbLqmtw2JNZ8pkx+tunvk8EMcnS6A8e5uyiIFZ7frTVx6i7Zo
4fhJUlvKJCobyN4XxH+yEovtYsd+hJITDAwm8u36m5YGSlu9Gbo3q3wRg6hhpwcuS7ljU/07o1a9
MhUWVq4OdUMizmkmb0wi23+vIVJO2JrF2dK3a2u3MWN/NguPH6mwviMXWOxinLBdrtTKMCy9QFu+
AqwsQ4yEH4fBnsLUSJ1HYPa6Z86L5Kbe8f4P3NR76XwGLRzr5tCB7UOqW9TGmO/p0KZukO3ot7kB
9TsAfBp/TDd1OXQr330p6Xt+unZD4BSw+27Ad08E/Pi65R+EOt+7IfkxC+sJOFMzmAwn8KW3vz5R
L2/2no4eGju7EtwwvCPLRnXsTfPDzYoX5TddMCdr1M3LA+7pMKK5clonZpTDrnHY2NVzbsP0dBhW
toPLBzBPBwllwLQ7VW3Da7HJHhLa/MyL9hG6lq8dgV5nSt8Kdw31cHnRebr0tGtkNVK6aIhF3fvR
AU6Flysbx9KjrX+j7zS7sFKBUsKRiOJLBbEVCBKuTKqlR2sLOvVTVYpUphFNcD6n4M7PHfxHrk+g
pRmrLWbDN2qRmE0aWblfviBpnDkhEpYu24oarE4fd7ge/i1D8zHOzD8qv5puO4N5OgQFrjKjhfIO
BAl9gtJECq3H0zTZr9cbtrAydJBJUU5MGi0a1sKyI8t3DgFyy4VKqLdWaVlYFjraJOWqnzA2aWTn
LXCj40FOQA7DN+WmOOvpAJOslqUPFxHj2KTOEWj4zRj7X/zUP97WQedmfTovIMKCwXFe1dA1DerE
DBryzSu+GO2NA3Cezp+ez6Awh6sm1nWeZyJoEsKDDOG88OrXNPHM2xaHp+3UDVQtpwGc7KM5ANqY
ObsOtuO3dZC2pOOUST9WVRzBfmYztwdPNQ+4GAbQQdnd9gZtZbu+8mTa4JiRl3+c/NEwnSeDP3SO
uXLdvnxg8jxtcVNhGvZs4ljmFNXJrOLfHKZ7AZEwOqrku2iptTJVF2K4jo8ohNk7FJBq0FdhmoTz
5czufdpspgIre3iusnQlXC2sOR0aEU+2ObHR8472+MiLJqzO3Buxdmlberq2fTsxNtgJ1NgjM/s3
AFjiYMjNV0etjfdCJNehFyCcSJ9P4BlVOT14ubURhnq5PpWWPv38+6fVJnunB+EBq9nM7ACGAYEC
UhMe4isDvPR4bTHD/IILC4acx8mxvzsdUiOyLOIQDuW3KCDi6MS0hdzN1HUN8j/OzmtJTqXZwk9E
BKYKilug/fiRZka6IWQxhSkoC09/Vv9XW33UMxG6k7RjN65MVubK9WEDxZY8N2NWpS9OoSrf/osF
0PkCF9MZWQQSpgQnciamTz1Eyc58RG27stdcuszyoAcbK0FEvJi5iEAm4yR3vM2i7unfvu7FRCYw
fm4nFGMQAtRmO2NROhAL6Jyw3keizCvPcCm7MAF3LT8feRh7DjQ2/ng3xM9R+Y9RzKXggoOy2nCS
sIMN1U3qO9DM7AfZiivL3KXUwiVijJcBy1zcx+QNTuEyX5b6t6h0lPljIJ/7aaj/KUnPLuUVbcsD
axaDGqId7ab3er4hjn7UaXftI1zMYhDmR6CGdHeEQGvoskj2/tYXXZ0JN7a3nUr7D17ZtQtdzOcm
hgrC06I6puw2UI+seZDlN+q/vT9c/6fO+P95KRZfTOa1nVlM2Vwd397uD97m/rZ5IjuyO9mszPts
yf08zMfsVOY/aTZmXkZyuUP5KY8KBFAZEL+FLIIjPa4v4yHZTTewtRKZyJ/Rco6uj5/v3+Vf2z6w
IsQXK4IAZcA3omyOouYp9Bg8hPW7q5INCj3y6AH8sQnbPm4K8PLkz5gmCO2StY3/LQCLL3Z/Ufdn
d368pImeUpjCE3FwHBRf2v3bZnnpYMusnKw+m5LFbtzZGRBM0SSf4R5Eivff4JWJd+lam1pOqA29
9phwS7cTkj4vaqXNgaJUJrN2iWCPTLr2o03oPDj/MqouPWxL6zUl8NAwWXPmnobLvmXVPyWwgNb5
c/tEk64BszVpjh1p7D18ZGEglPhbPqT+JmIub3F+377/0v4+9f4f8YWrJJZzEKYHHxYEOwK626dk
qNI2myAiO7ne/uOWioPhnw/V+lVApQnSw8iG8qdBdQhhgWHCy1IgndH3OsTBB+Wnv38aWMz9eSnj
mXGVM2uPaa1AQMcaiUNXAojo++/s7+FHdClDVqada9PL6uhL8h3YqFu1DFXWtc2/dHMkaXQZKVdQ
fQ4DaxD5lcHdXIb3VIlP79/7le99GRuX1gTOaJYgO+OBbJ6cNNrYW0hpMjsE396/xpXXfxkW+4zT
CDiBBLevnueJFUPTf/Blr93+xczo5RKLltUo9VTr0W+ew6ndRBMsZKHBe//m/56CAHf+z7FjuS77
pIeGPaTprTTVlrbRsRUPTdxlE+wymyH8OTYfOVFfe56LLXbEzJtBwksOnLoneOC8LmTYdeRM/Ug/
Ys5cu8bFxCMenQhctcihncp1Hwfz3bQoiCmSCA6jUn7wZa5MisuIGf0svg4nJBtNzJ+Zim9o4J6w
8X4wbq/9/MWUDmbcdwk1y4HFTfqGKpB8mroyrbLRb+zP9z/9tWtcbIFox/A0CtXsUAWDPc7p0mpw
abWXAfiBZerfLnIRPNvYpEkrO3YIJu8+WM1r7Y0HUCE+mHtXnuEycK4AroNDVRkdekcfZeN/Ri/C
bho+6lq/9vPnI/d/DnZ8VjOaWdLoUDE/g6R705T4Iyv+6d1chs4GjWbKKhYdZrbzcVqsILeOjdu8
/+t/jw9wgPvz3qfZmUBgaToA7lva9TYtv8RMnztR85Bt37/Glbl2KT+G4FF6M2bWoezKn2IA5NUm
MEWMk67N6WA+iA/OM/f/hx6gCvz5JIxVQy1qEh3QV/Q5oGKAZYB9ev8Jrr2li2BZQpmdwtclOgRj
WhgpvhIFOfrQ0ocldgh7m+n53y50MaNVM7M6ChvIK+dQvK3dog6lGHXRpXP1Y0RXEsiVXftBQvza
U11MbW9RgDoJGIYob81hkxKT9IYDWreugI5/fv+BrtQ8YYz252dpQSuBJCuID6FLeJi1zsY/1jEu
VabmqtrEPCpzX9hgO8OWpYh04J4haYEmpkk88hHF7Mr+RS9uopKhg95C1Sch9B749O3Sx4UN6pMf
r7u2T7G7nMroXxh3iFQuBfGOmnJI6VKfQnA1fI9lwVpmhI03mLa3IG5vpa2ylslP77/iaw93/vf/
LD8hkyMwtzD+cTRme88SrG0i9Q8VSUFKx+zOoG0gZ2RWGB9UI/SP96975XAGweSfF56U17LJ86JD
15ZeRoNltmCqhUDWBnqo7sFFo1nCSwb7Sb9cCgU3lZewKT8q1V9RKkWXJ4ImYrKljJPDItz6Kawh
6DiVGj3SSGqGPDmSntt9tegIMlCRwpCVTVyIwp+CMAvatts0ZNFFFMXL2yKHj5pOr+wGl7iLUTax
7IKaHtDb+li6cc1Vq13mgQX6/nu/stDR84X/873PzYusaj1ysGyY+0x5mmxDA2/5DzbjvxpYY/xe
Ai8GGjZLHaCjkP1PXdFsRG2fBNQWQGEAN1DlPWNQLI1n5WBhS5jVBd4mGk5WfW5hZOP7n6hbM0Lv
W6Ti+6jfAzP/wXZ1ZSu5JGRMvhvoVEF+zlv3OHtNPsX7oVvuB/b6by/3YgFe6nkwi6Xo1lyrz+B+
nLqg+uC7/c8j6S871CUdI9a+34RzdWapLQNiTZI0uefgKGmtbIolTPrjspK0AJeKbvoEej/h9XTX
WOhMQa5TBUEa5+f7z/n3UcouRym6JaPQjB5qb6hYCvkl7Ohhxad8/9f/2ruOvM3lGNUqtWG9Im+z
MrZR6/pZDR47gkx2K/z2tx/AqODMy+O1/QrH3jkb5qjK+nL+ILv1V5bO+foXwUBZ1yWpZ5ceJdGF
EM+RB8dnouED8dNbRcYDeCiNAPPVa05VczQ+Dhg2yNYhAAxPFmEUPWhqNpNdbqrG34KUfdvO4q5e
UYDVe5OubzC9+qCl4u/zmV2O6Y57g+Q0aI4xn3/XTZo3/vT9/e/w9+nC6MVoDmrSwtm9a47oAEO7
JAT8vix6Fb9O4qPD2t+DCHY5qNnYJlMw4UsnXrfl/EUwfZjo3i8fgJL9YDhde0MX2zcwnaOpIPM5
YiM9hdYeGjF/sKBcmZTA+Py5moIK4IfBzPCK5jBn8VCgN2Rn+7AQwZcy4l979Sn0VDY4FPYXvfGI
Bm3qIznzle9z2da2+B1jcLriR17D62UeUMLsY9tvReXGYwmzig+e8soLvCSPTEvpI7eK5Myo7QMa
To+mHtwHH+fKSnLZagH5gYImPuLHBLphgG4hBWlxwUyiOFe8P4yvXeIiUK0mOdcDbbsjlOpog47c
98rMP7D9797/fXB1zjHL/1+b2SU8JUEHNJd0jdDQHdRbX8vlXrFK7Ac/lWs2yVZ3mU95/0MwOc17
pDbNQZer/4JcBfoBUi+akkxJFb3QxBv2IxHe5yic6+dOeUnmQoZ8lRc00Pu15Us1rIC41lFLb+A2
xQ/zEJcnPfj1C6Xd6uV6HtlNxJa6zObA8ldXwwEr9+ou2c0VnPFOiT8I9G2LWuaUh0kuiBZpIYcm
HXO4uPt5x/2gGHiMuoQfh5C7iERupzmMcgWHs/1M0Ug7Babal2B/Zqlr521PVtT0IBBbpgy2btUW
rXxqP6DiB8MR3e3xGklR0UFmcJQkWE6XsxeuXFAJEYQ+h04MO+ktcjssJYMBZkR+uDhMTqLX3mu4
+HyGK4YSP9RCvP1ik+lHWmr8ohAyb+QkN5VPPJcrMNWzkIBzmBnKvSJIZXkflHFigTkckxkmOU39
c0AvYJrF9Oxo0Dc+eR4nb8qYdGiGqhSq2tVqkbFv6kwCLJJ3eF8899ET9NOSJvimK616ZPqC5pPX
TaII1+WXXecU3ziU9ElbaTdyFgI2PHFUbxNQqze8Q6cVTdPlu5wbkzXCxmUBabj6UbrKvKatW76y
tg6eBzAanggdh20ZVMmbs1p1ReK3vBiXle2E7dyPuFmgpQ8GFQM3u9jpHlAn8GyrzrcbmJO4Ilg0
H+C/YdP7lSOX1w04kSOZNLp8BfL8TpVhEOUGg8bLdBcnRTdW/u+m6uLPNJJjMUdLdwgWZ791gWA3
aRcuLwF+aRMsqfnlNXW6GePYFLBCwekyMeHnqJyTEG1RFkxhtJa9qCSNT/gu5KmLNPJupYP7cCZn
uiJokQMczWokAYOZVwe8e7oLhjB9Op9DfrsF5pfgONZ91o7x8GN1MO1DT6r3vfN1+uClCn201eRV
XwkJ+50siZYZ83rkBMAcAD9d2+abkPUMgK9g5HsX+MpuUyWD28WAvpv1XZsmhV869NhVrI0QI1FA
qDweAX0xh405WDqwJ4WmMvzPlOV6QK6YJJ4IQE4tYUfdV0TsCFka1McTndUJn7LKj9sxhwJ4RqK/
K/GjZVJuFAXzmffh/NyjYn0Dpsj80MYgl2DSxTzYpJ7vusxIT772XOnfdNZwbndatEWy9OyGeCHd
hMHUdWhDw8m6bslyTBLMuqayZt8OwZcW/lD3yvRmH9LBvlVhBS+AjugHnFSn7Zle8yBxfNz5AzYJ
By9IkCXWcjulYBBwAZ1caNLomEwkAJ4rircOHXV3wh/dQcSdy0TQnc9oygSbAJrt7yMiLtiEjObJ
JEOEHqC+zwLemlvcKfuCoG3cNguRd3U1QaI4sDEnGj3pyhQMjg6pJuMxGJVnMgKN246Lhu+IirTK
a+lMWkTGprdi7soCt0xfjR88T6LqMlC1+bZDQ+PWm6e+0NHa3qaQWA+5tJG+m5WAl3ALnacZ/QUT
0c3lPmhnaNtUA4eqzdBqvvGBATswzsO9FvX42+978irRSr1HQ2dnUTpx4aYNB5XHsk3mrG4F/SxZ
3O9j50U4jTal3oV8Wg960f1NmJpwl1CkyxGvTgXtkvqAep8tYqrIq+vslAe2TvKmLj10mKftWtiq
Y1ucfIcjS6y+icjif1ooCL6W+/GXDtbVE3AI8ZBh6eU71qYD6kfQ7G3F2WEs9hlqCojqMzELt420
F76snkgeYA5KvpE56dttsMScZ2Vq5BfXBvHjQIP2wZvksHPMlK9K1Mtr6S1JPsPyHN61Estn5Hc3
q03tyZCO75leqq2qfLEpA5k8iGSst8RfmrcY8/7WqDIpZJyImzUdQK/pgiYbgI+/r5O+w+5RqyKc
xqpQfezfzJOX3IXCLHOWpjx4VD6p9ipR7I41icuaZZ0P3kDaYrXJm5pM/E2hpgn7sHN1OYN9vXru
TQUqTUncXMTGG+ICj0YKLu14aKEMe0THCMHXjPQWnGm9UUPZFB6j5qUypH+aqr55xIEIJOA08kku
YKyawRAU38P0Q3gHTX35JHg//+j7ZDLZRBq575IFNOWp9m6NnatD2KMqHEfW9jBNG6BvWwlgoVi6
q1NDkvEuGUf6lYQtPQV4fd/7ijdHz1iMpMjB/GOiwYGhH3njV36/jbs5xfhPqjFTLWwIOJxUcgyh
cYsguPzpVjOTPaIr/ShLlt6UiLS/VWMICBHXIerUsgl+hfPcfzIwSriLiZzul8qLvi6d0K8eXFU/
yXKkYuP0EhO0vOhgQxVwipkCWPglgeLtzOKN8slb09euNPNaNDAiO/sUJFDyV1G6Ex3ntyWt7dbZ
CrpENFVvfA/8eg18+Y6Gk/rqOo9ssUi6TRgiRqBVV+ftOPT5NM2igLSh3WDvnr5r7JGFVItyGcI5
GNbJsd6BpxtnEexYbycCPzsP9rQ/Wbp6W+WiZreqFGjMBPPJTECSJ4FfFwDvJp9rNNYVzpSiWBe/
uVtWB7DpSPzTgl67Knb6u4omPzdJZ34GZp3UtpaUP5RR77/ZeZK3RGMdCnyzelkXGXj1DaC7V3kZ
CPl1DIdoD783mOKvY7DeuKWqsiXth7yfvfFGrWF6b3vmYyLM05gt0xDmJRxXcfJcEIv1cEp9xPG6
yQF5UBte8/Z3FGt66k1n7uakme66xYvyVUGrl3n+VNsDR96cFymkbstd38h1B0sg8s1z8fyAQx7f
ohOCAkU6Jwdo4rpPhFZmz0m5DPuEDO4RWoVoG9Zy2iDO4gidoGVoqjYs/MB5bRYgfddmEpFXmsko
wVuj0YzyXpnq3YiewccmXrlfwBy5Q/PPlKS3k+Du2cZw4Y6igOfJrLw9jio4hfG17wtJgjnIq6AJ
10JRK94M4ZABcpmMWADMlN4PKsQiSOdJ51TUdZrxsfG/6j7Vn8vABblJ5/Herx0ZCyGpV2VpU3MB
xkfQ71oFBXSme1S0sz5cdb/VCY8PFETTvSAw2tbI1XRlWKxBBCtLz4c+Xdhp5+OButyYBlxVNXSj
2yI0ot+92U1f4bBIHoUAXSZbBoUmetmG40PDmmYDujx9rKY4/eamtPvlynooamyAQGKBZ7FdEf68
aejrKij8G/GaJkBBZ4LPAcQpHCkpWEhriqwRdM05RbHsbWgte0aChoCuBUO/SsowKqpYhhtTmbrA
bIvvO5aw23mp0EW3tNLcY8cKEEbZxL8jpknVxk5AvLFyTrfA45kH1q3iF9H+gERHIIJfSpv4boGf
Nc07VNBuojAm5+8S8TZn555JQyJ/B18QcYxWxV9Tvx5OlQFkC/xZhwWZ10cY0qg+S6tAnYPk8NQh
fqZ7SazrM1SWh7EYqyC4R49sNWRpl6IJy2NowCIejrQhCWWdDzUNfWwmkbcb59bfWqt6lXG4ScPz
kpHPCsME6J5jjaatPba69I0pDA/syJxsddvrr90UQxwWJAAfmQ6ApXCaf1R15Q8bxXhdaFGueWnU
+r1ZpUA1Ult4gnTCSz+lhidLRrgdvjSeF5cZTH7C25nT7lbRpf3cDfGyqWkQPq1V1B35LDtdrK2J
ARqKAgqnuNr9oiVMHCN4t23E7PYRrXcpSEB3lK/wW0i53PneuLT5ksZ806qkQtztBY9dqN2uC1H1
zfTiuc2UlPoYmkSe0iVRG01DsktWxB/NlAIj7GCeSdySvFijl4eOcf+hIcQcutRWxawbWgz9zO7P
a+itXiRkNJ5AI3JSNTdjR2H4icRhfwoUx+ca0Nq7WxBBcUw3nZx8YsYNrWmyWYnTvxvRh6elH3o4
PIrlB7qaq2OC8bCHD3i4bbp0eOxqAbO8NO5OSrJ0m8jW5KEXLAX4GPG3pvKTR4lzXp/53DM3VVqK
fIwqvXFOYUJ6EhbjgChQpfN28VeTRbwmR1eN40NCxv4XNNo4Xgy8AlXKmmnbxdGUl3OzVIU31PI7
sVCMrImwTUG6aCjSqpKfh7YLbsAr9qe84jMmKalW90KWft3yvkl/DJqdT4xE8KeW+sMdHftyukHT
G9uH6SoeXUzGPUz/FPydCYKjjrl+2pXW704+dEQI1UetN2KS6574ploK31UqHyb4gs9BhN2CM7Vj
QShf4N3s4cF4/csTFNVR7fPbIWgQx8MotfY2jvrLr1FU5JH0Q9fu4AMXIIh2CC7yic/9TblUDAbq
Td/f4CEDltOYYmp2HdBkaFFQp9l4dcaGej4oTP8cZvFyb9qOgtOobJvZrl2OC1bDA6okA3gVraru
GvhZFCh7xmMWm3ZCNNROvGjTbvrkt35T0GlpnngSJN+ShQ95HPl+1uCGn2LahD9nVJCeVOdX+1FH
9cnMdbJ1IALdpTP4AVHpqW3Hh0YXMmyQFBH455d19BEiJ51+8GAG/wWMrupnBSumT4nnofwBCyV0
PKWjRef8siIowOIMK0mZNOh/baIeveVcJ953Ffozwl1YfypkcQZ/A+RrgwGbRmsAtEw/rplO3fqV
I20dZqYVzSaIaXRK28jglKN8KDWGRsUKmINYbQN0HB6Q1/RRJw0QmKRjvHFB2R8MTlxNpm21hJk/
IyRbLahlKYP54JR00ffIRQkWcNsPp36J1GZqcJSHD3RQQPkVnCJM9W2dyOVNjgQOkTaxLot1nZyU
ZmsB07YuQpIjghk0b6W8F4uVD/jP/CEaEyk24BrzOuMkFt+aNSJ53MWYKjOBCVDIUZlUEud/6sDP
6ZZl2aPWMm7qUNMfSBRERzHKqNu20TwXc5eMN32oyk0JHGpROuRpyj6NkXcA8Bnu+yVLQIwPya+g
gXKwM+GwjdwyPAyJDrdwu+FvoAJXN5YhePPjqnuJBxz+hdbV93HhaqOMSjbG2uUocNh0KK2QppAs
8N5WW8M3BfmhoqwcqJ0N6YCh8on9RUJPbCGUNxTYoPHVAnpzNF5DXEbDtjpN2vQbIKwYwuhkeWUS
6bq87pbpSzvO6q0suUsynHDorYjVUPiRP2BHR+YmxfZ19LVjN7AziJFdItCLDsiR6zQdvw+9Z0ek
aHoUgJJQtS9w81w2oe3njABTmZtucgXO1WMBx3sElZW0BtOj8vRupdrdDY5jVa8QeDm7DniL43jU
QTI+T4vjX3TAAlg7rrrC6g23gRl+yicRCXoaUFvOW9ApvvgucVsQHeZXsrLlVDk/vsEZXzzE+Jmv
HjA8rytN4r1KeXgTeDVyPnEggZP2bBJtZcWaTWp8PWWrn7QP50THyVvq80giHIFKYkSTu26mu0Uu
9TMVYfVMmO/D7GJeD8O09PsKp8DdpPo+x0yBe7MLm/vSihIt2rG7V4PGjiOsv4Wrc3cX6YmtMD1N
x71dW/k1Wmx3fw7yiiAuozFbYdn2U1LBbuHLjE6NheDYCADeJgT+pKgVAi0YPTU41XUhXhy2/kC2
885rR79Y4ZUBzmrZbZMIubRsmPxxEzZj/ZzU2GKEQOknxhPmOM4MG5a0cBD2hnTNh6Gk4IyXZmvi
Ev3d2IG26JoMECbDsE7Nwt5GXUjrDQcE4HOpYkRcrppVNqN7bwdmabRZShSkvRVfJUHD85OPeGcs
pFX1HYbG6OeT6Idnr60kokhLvafQWXmf8nTJkzbUn3XDvR0/05Fmv9dbETZi1084b2WwMKdHFHUr
IFx47b4OCIPzeDYDcCQ1QuEVYNI71H/JG7ylzU8g0tPnwfWi6PFpczfr4VDHmPlZW8IHG9Nftn1R
Yy/lmfCIeuTNON9hBoMxn05yG8TNdLvUPDoQXtntYGi5l631wFZx3p1dAqSIjGMUS8yIiEtLb5XZ
NC9jHsbQFhBRVxtfSg85tS59UNGcJBmFsqlQcUB+wIDQzhhpcfrJNm28GcYYcZ5UwwNVbXzb+V7a
7tM5qbYwzvGQlkbEhKk331Z1OXYFdBVzUbNWHEwXlY/U8OZUp3g324gJPBULB3+/eCsJC4sG8402
dLiNWzRVCGPrHTzNBWoe1CwF988RAxPia5R20YaQVOpshET4Ji5NcFimbtq0iN3e2tgTt5MNcBoo
o/Jp7mTzKbBa36JFzd8b2Jrj9dJ1xdlLIlVcLnG3i1zKDjGtxCEVi79lyBbCwigcbmSqgNpyfP6O
1LXKmUzOMnp/PALTCr8HBx4iciZwigLpCGd6sVvQxfw5msW0U2nYHnUJ6n2O/Mr4Bev8dN+vhsBl
3ugTBMHjKWw6cgfJVH+PhFH5yn0lbmNGqqKa0dgTiLItUq832PoUfagZDla8HOgrOCs4mA8BhG5I
d6w7BubI7xDNIxvrRfg7MD78Fza1ZsoQq3SQOKM03q+Te1S0Uy+hpSojFsN96ex4u/Cq2jVI021h
bt0VpSDRFoCmJqM0cXdlOn9LcRh4bhKZFFinYIMOo6ot1EzeLVvG4CaaQHWZSNW8emBhfEJWh9yI
mdAc06onRYeuA7cFD7QuEs6HqDj3rN+SNkWqMPahXkb+oWMb33nhD3jyaKySqSD3aEVSwUOrAZXK
/Qbh9sSi8lM5VebeTW7+VBr0Dh26aJnibQTnyLdWYdvOo1SvOG3acvqhuZIPTURnP49WJLczh/T5
J7+yIbqCdehngDW1xxBHW2/LRB29pGkDa+EBSYwSDssZF3EGuCl/jn2YyWRCIjNHVi9GsrYJ5M5z
YbmBbMRTRU9me/TWcKo3E3F+Xuue2cwPtMzd1IsvzBr5DNcOCLH6iQ/fWlfB7BBTK3pkMRQgqkrK
Ozt7QJZhMfzl6pF/pZ1wCJMH+dkNMLreYEHWXxqUS/dpWxkYE8frR8WrKwVSci5q/UeuoQSgujMd
oMBfxHMfoJMzxVaGeowPgqhAxE6DD6refxcCsUtTRg0WJhiInnfo61TeQmRQIzx33UPqNRpeObZ7
HD0+HPp44Tcx7dP9+9Wz//n1/612dqGOWwydUTqr+mML94xCrzwCE5e7YhUwOOKV7razGzs4Gjkz
V6iwjM12XijcrVwY7vQw6W1IwM8OKRdwpzBwsVugzNlVOBp+0kMw3S3BIL+MMErIXTN7u1Dy3zpM
QwRnNbjqMUtO06AOalplmWPLQW5hgHfR05S2yM1Vuu1+dolCMoI3pcumtlkxKOQIbFhVIw/PowkJ
SgR+wS3yV8uAxHyg4DkgG++3x/vqN0fM81C1km29qZzJMWkri4SNmVZsPEghGevXYCygojRKHOwQ
pLAb00TkttPhr3CMzBM1lmGedeWjEYA0Qtw3vswTIvC0LuO3sA36zyPA6JkgONx4qel3kUbawnRi
vYNlqzuF0rO7epwdy3zo6nPCrMjhEkJyws0XnP9g+shCmrElLPMPPuuViuiFdkADTY9Vp0Z5D8bg
B8OCumhG7JXO98GxT4egQOFl2L5/sSsyQXbpyrh4sgywBXbHCL7gJMfpQf6cnSS5Kmu+ie300yrk
erM1pJDqpROCEYMkzLNO/PkD7eUVPRu79G5sV15irQy7I1ysth6JV7SmzYfxLImskWoPEvGSarvp
Wr6L5Eca7iul+Us/R8m6viqpa49lGc2v/opSDQyoyAfv9YrA4NLD0dIAFRHi18cundrTahTdMj+1
9wQVZBTQ2vIj0dgVxyBA7v5c5taYVKVAEuioQPAYoFI+CxpSFsaFY8Q8AWJbFx52g3zFpl5Y6ugt
r+kPfMoZvchVwPaj9cvXlrf6AR2UBLmo5F/f8Xlp/s8SDMCOB5d7bzzC/eENGej+dTGr/fT+0L32
Ac+v/j8/vkwVXSj8Y496hTQusFP85Ie9/idVM4sudo+EgeUXqbPNDWgwYcjyqfrIOfbqJzs/0X/u
fA6SdPSNGgEyV/Ebc4Y9+ZgE3yNt7Jg5L36JIjchkG2CvdWg8CUGdSbYcyBb0IYLguFOPYyh1+xi
16Ivx6vFPymT2aWprUYsGdaJHo8ChYAc9JbXRrVpRnn5TB3x88qY9gPtx5XPd2l6qahZq2Hq8YLT
MmsmhPDhB/rYK6qVS69LY9aumy2ymJJxdFSifeLbygLgJ7uBfKC9uXbzFwOboQQGAboB89OvHwYP
7HC+/pNRJObpn4MjbLs07gUGh1MUfYJP1n99f76c7+0v0cL/JHv/GXUaZ8+66uRwlOv/MXduy3Hj
aLZ+lYm6Zw0BAiQ4Md0XJPOssyXL1g1DtmXwDB4Anp5+r3T17pFppXLK+2ZHd0d1WXKSSYIg8P9r
fasfvlI3YbumKdhtNsOqDlGMMXv4nNvP7x/t1E1YjHHCRy+mKZRPMzYdVn/F8I/ZP2PvOSVzpIuV
j8YrHGvmtkaOgpUHiF6ihwFsb7GeKtvdoPeSwliBkKoJZgpodrdYXsSHFN0YRHKgM2SCzMnOobdO
KJiW5EL0AUqImGFAt1HZDz0UqPWoPxal2fSeC39hsh4x6Z8ZeKdu4mJx4LkpgoncrNpLu9kai9zF
onZCr5i/cQHzJ/rjZ1YhJ15gPzTKr0ZLN9UU1n24oKd42ttKbkD9Al78C03OjPNTB1i8t6y6GkzR
xnJflhmEEJUe48eajmIDM7x/IH2VDKvfGopLjCU8JF6Dtr/c0wqRTRe078Ki9M5cpxPjfImURFE/
peXAsH7iYLuB9v8Qj8PXqShe3j/5EzPNj3fIq/uQTgSu90QVSCCiG6SX36Dud+YOnPro41d69dFE
yMIyyYg7MIr8ErFn88bHMvs3r/piAoCyU6IPixeoncg1m+8RgLYuSXbmOTh17osJoNVe3mcDADRj
/mQbpBrZ5xBupz558YQxKxGWO+KT27yHxC0LuDkXm3diyP9Yg7+64HXmyqrzGzSZKIl81H2zWB7h
eTdVfkbqfmo0Lh4q2at0zka8VMU0hpw+9GYOLKha3h+LJyafJQGSElTvpelR/6kdlBSawc7BpOQZ
vRhSnd9p9DayQCR2f2Y1cuJWLJmQVQycEIn7ZA+uTX85yx6bSDR01+9/mxPXyj5+y9d3owMaQ8Mm
v28sUgeYWW9axypDT53bn586/eMweHUAmleiSBsn3VfoTbKm2iDx9MwL8NSdWDy6I0nR9MJbcD8g
6YFXbI1E0oDNHD0lsqK/uQZehmp7HvVS5D+n+3aeKToBxbHAls727v0bcOJxsBfPsEhdC9aoOd3L
mXx3Z7Ip4rwNUoZukOTtOQvaqbuweJ7nvBuxpJ1guEDPS7ePwvv+/umfqPosI5MlyVRZWTxFNArk
m7n9WXQVoi/Vgbdg8+j5pUSkW5rfvn+0t1cZbOm50nyGWsp29CExPvYjl2guWhkLBXAMx6dOoc/5
/oHeHlpsaVAZCJqXcCvog9EigoO6kSxC7HM4AzSSsTPz1Klvsxi/upbIS6BWd7CFJLuyntLt0Et/
bQOWsG8KRz+iZSKgdPXPYTNPHfE4PF49jBlqgTouU30Y2uyiJeLeOOmF5PYQgkbYohWF16Crovev
4dtjji2dJQocER9l6h5c3joYqItux5l39qm7sxjNKmnBaLRKfeCVbS5Ri23DWKseb5K4DfvEztcC
JfAzqNdT12wh/4dBI+2N1+iD58YynBFKGrRxnx4VmEVIKjAIfLRLPpHxLIL07SmBLf2iuWeVMcuI
PkBZV13RYipvZN3NkMRLigKizlfv36AT34wtLqPVtI1njUl/cEXUoBO+mucVkmevodN+/wAnRsCy
rIZI2KHuEa96wNgODIEIIfv2/iefGAHLYhkSl8uh7TG2xFDuMsgM07TZpijSbxBt3kRNbM4c6Pgs
/rpfZMsCmWQis2hc6QPzgIjU0H/NEeWb97/FCQ8pWxbI0F3E7VTcHCQa6KHPCARFpDQXkCnV8OnB
NsY1bncuSorOm+/eNHmCzEjAr6OmI8NK9UI/eI7KzqzjTxRCmXO83q8mCA+Eu4rFfneIRTsFeZxu
TDOuIPNCypKdfa6t5h6C7TXEPCvfhiproHN75tinrvRyoUDpxCADwdyUJKHt3NTjg6jOvGRPDMRl
HQtQtBEuLoz0Tn0R6bOTnqmPnTrn4/FeXS46QFTKnBgdP+geXfVQ2B5qcOdq4KfOerE06OIEkj7H
M5DfZJDQjltYJKIzI+/EHLP0TVG3njrqCXOYFR8h5oKYyMW7/IDYJph2eF+v57TuVr6i0/NR74yX
A2UVergy200sG0KalhDl+bVZQWNGNymCTL+8f24nTm1Z+yFoeFZyavuDX8Ir6dlbDscbKbbMJr83
HJZFoI7a9tyOFh7qYt9Cb3/OUPcjCOSN2YIuxgPTE/EzjQ82Ybeqd/mdPPT3sEJFxTpZ9wFc/2u1
gy30nl2IQ7upwnOZiD9qPm8deTFW4BAp4hHg6kNy4VyLjd7xdb0eLqGutq7Sy/rQrcudvBkuskO1
oodkH6/8e3VmhwISztuz5DIYJRfuXCTISzzIpLGdcIzTIGu4eRjRrEKwLcFKI3FFdUPHJu5gV/Hh
/3NGyAGmviOfLWnBJeP2WLKLvmIXcL2l9sri4zFnPAXLPcxcll/1Fi33Q1GXkNMjUzwYGiagoI4r
P+i9OQ07O6sBQJmd27FAX71AzkVk2QbKM97biNpSNiZXRnZ2w0cQvGj/UdU+/e6TWB5lRs0ndK1V
xAW6FO6QtpHHfKglfNlfWUpCbCV7J0Ajyru3texDw6EzK6FfORS6rIIRUq11advjCv09BWObGR9U
36MA1x67CQjC/MoNhcxvQm76ZTbV7tpr8+myViWUcAx8jValHeRFQGIcVWdIqc+burqqYXb5UCJp
AVpp7ljPsdV6F7TpCXYHpYwmLWgH5pxJvnm+7aOA2cD5p6S5yl2AMa2ByxCC2C+89Mijk1AZNHEy
33g5EQg7h09qdiDpH0mfVVFcTEMYW6Tcawa7zaxqfQE8bFxDX1dYG2H33d0RW76qwfe+hlMUunk+
V8lmSnrnExZ5yOq2KcY02paHtknyyIMWPhj7qXpsqzZeK5XqK4EQt4NX5Cisj5a/A04PRjK/glC3
M4mNwCfjOag4pChaFl4Jia7rmGiqaOnCtSLxaxpGi1Wfxc4F8HzkQ13Dkgg7ReLvna55lAOmD8xL
cioP8EUIbKsGa1i/PzOdmpAXS8EEwkSSeLW/H7MHqLBWCH49s1I69SJZlCwo3v8etxp/7851BnN4
t1K5hxBsd/tbZ77sM3TaRpgd0f1hSofqsij5Jwgo0jOsyB9lvrcmn+MC89VrMMtlN1GNbUXsAn+h
rFg+z+lRkNggcDsuy3Et4wqSaNiZImVX3rqNbaS2Il41VCWzbkZwn6OswovI7sbyoLmm16MspzNf
/tQLZbGogdiwgYY06w8DHWKsRbNNlQGQpIVuoiTOztzCE4NjWStmFlT7cxvrg4BdUaRXcfnw/r07
MTboYmxwuLFFOyhn34A1GRRokcHFUwRp5515HZ5ahi5rw8pJ0aDsWmfP/Ko4CEcdmWRjFc2WsCHH
MweoeJOohGF0CyN0JAYUEWxSXusConZncsqNJX9zGbhsJExaFjGZFN7N8y6tPhZ1Gkj3zL7xxEBY
lqlLLAKnNimzw1hfO3598MW4GwqyiY04Mwh+7NHeeBSWlerE8kZI+DAKBjxf98OUphd1XJJdHdfW
VvjNLINYewyZu938gLdHiY0jydYFBwgbriGYtae2u1XdqCPMkWlUTtxflypvtgWB7A1Wi3Trx6qH
57SBSb9uEHaTyKMvRczbqZvNGjpretvY0xBg6W7WllcjGAvSl0efW9Me4sBmk8M3cSn8OLsqqOts
05omoSeyalU70KvX3BoiNQv/kJFeRF6bkCsKbSeUqXEBySb+X29ldAsrSHublHW/mruRhf7knyux
ntiYLkvErcCK0jJYRvVRXq2KOvIuseuGEPjsRufEw/pDhPFqxtIig8nwKK2H2usqH919DRnW+4/r
j5H6xhBYFoibxKBw52OUtdBe6QDKVV7tUlS9PwASlrZIU69ZtZaSkU+l4+9120CEqdPH0qBFZ3ny
S2rnBKskq5v3KSC58GSm3gZGaickAqrl90/z7SUb4I8/z9nDTIHgZKM+OO1URzVgOqt0LLNVSxnb
5iM1j7byIQj3kgeqi3OsgxNzGTn++avrDl0wRGKq8PFajp9HkE1Zbz9MPj+zdTh1W49//urjC5jm
lR5RtkvlrSce4+z+/Yt16nMXq+sip1jdQhxy6LpqXcpphdDbMy/PU3PS4j5404QW44gJw3VhUTBD
aDcKTuR+4zb6zIg8cdGXHYSk7FxtrEEfqukKtrsAfmm43H+PWc+WHQSIOHyZA7N/gKkZHeWtbr69
f9FPXJllXtUUJxCk2nhGiTZ7yOy/ahhyBJURZprf6iAwezEcTZPo0Ui8CdIu8KtL64hpKK9h/wtb
dGN/72ssxiRyXxsfAYnpQc/uB+DoXmo27vLYXDnZb67ulj2EehjdZOic7IDjTEBFzNBQpz0/M3xO
3YfFCB0J7DdWWzX71GdyVXaahL4Y2IMSHv84A4x75kk4NUwXq+vs6LOeLIM3fzkj1W0LSAD8Auvf
uwuLRZQ7sKqH+xSDKa6cwBHDPZIcHvPUj+iIyfb9g7z9DZxlKhWkXZjcXIxY2q51hdjlGv7g38sf
d5bBVEpkOmNgURxggAfQr259uEtL58wa+dSpL9bIFD6QpBatPvjuHHUTYvR4ZNiZBebbI8hZhlBR
C32tUqCEXk9rb4b8NhoSZOOeubVvT87OMn0K84SU2H7j1rplhG1pCHDE793PxaMrsV7UCUUhvsse
7eQFtINA92cu+PHC/rpKcJZRU5MBFXIec8z7EKxjrUfSlTkqTUZUQYG7UOkWgI4pev+LnLpEi0fL
a6QN78eMN0A+XAumLjpSnXlqT3304sEavcofbZ7oQ+O727RD7UST30KTOcv8p0SlGfgmGDYuvY/V
Xe5/ff9qnBjry+QnJgs5pM2x0pzBoj3BfeVIcuMmZ14qb69enWXsE+VKdTCXq71iSXKnS8tDapXX
R8Oci5DGjhvaPYxlrjOrM2XoH6K+NwbTMgkqcXF7ZVvJQ1d0ELCj3TLfowYm1jMiBKMZJlsT9NCy
Hwj83gjzjZMrRKlwtIK71KwSVqQHD8y6jdMwBzW3bhg+AxeFblPvzGxLBTQNIVQscMVqUaMznU2D
vQOKAjYooE66S8DFDfb9ygoLx+sfLCTTqzt3TOaPv3fHFusvP/NZxTnGrCc7cQuSFFkJUFHWNhfq
zGD7UaN94xouaWgw3eWgcIG5qCDPrUPOSxRsY+txUCpXO1fy2g9ZUliHwYLSNjW8iQQUlntNJcA9
CWZmCOMTUkYubH0fSVOyAJUA80niAk2w7nXNF7+u5RzmNC9ulCbWZ2eSPYylvTsAaDKOfw3v//w6
/pd8UTd/nXP3z//Gv39V9dSmMtGLf/3nvSrx3/8+/p1//87Pf+Ofmxd19Vy+dMtf+unv4HP/ddzo
WT//9C+rCpWd6da8tNPdS2cK/ePzcYbH3/zf/vA/Xn58yj0yMv/xx1cFItLx02Sqqj/+9aPdt3/8
QXxMXP/5+vP/9cPjF/jHH7gkqkqff/kbL8+d/scflP1J0Et1hGsz2J6d48MzvBx/QvATyNBdH9Aq
4XrkOCFU8Jkm//iDsz8FfpN4tue5Dn6G7VOnzPFHzP/TtqmD0CxwGYTAL/3xf8/sp3vzP/fqPypT
3qi00h2OeZwn/2fYeeAVcAqHLT7RhaJELGswwBWS1pa9HYIQiT4s+ES2XmdEVnFAsKYA7whglhbG
JSZu4nh2V21K+bihhiLr/NVV+9e5vT6Xn+fFH6fi2LhSHAtitO2X4oceaUJNBz94CGnitJIFTIam
be8mgQnh/+1Ii1UH4q7oZGoQ48qxBK1E+mmY52127ab0XHz3WxfYQccC2RCMCZ8uOeBUYY9rVQQF
rVn3m1zlPSgRKPj76VCsqqRHlZk1Gm2uiQfxPIzrBi5TDLZ/j8f/5ZV9fQ7HBdKr/ekM1Fjm2jiH
xEvSawcxCVEMtNrdSJJz2tif11p/3UTCXO4SB5Yf8oM4+epQHBFEQ1xjPIl5MhcKTWISuiK3KLzC
vpuEpCHttHn/6711TM/xOB4HImy6fA1xOG4Zx0yIOMW8TeCjombjaUU+WblN4UFN5zOLpx+1z8VT
gyyOI0CFuvAiL7MzJtlMVQ7LXoh2jnoUxJgLmZg5W3U9AHlrwBpjJ2y9ClJDVFL8iPkIht8BHij6
J3jSS3fLJeNkVdpu20SqqmYWoAJvfej0bN1Uri3r67rN8zSADVv1N15W1H9PNPvXnfIJnnmHwXn0
Y457PSjAUUAbXzgk9FhOp6CVSb/xC3AFA8cx6vP7twghEr9ONAz7BN/3j1fMX6ZpHBm/INcJP0xm
uMGR9OKNfiCBsLllhMEB6mAZGkdAeVlFOEjqXQBRRoFBqzmaL+kMFmIgLRUPYT12SR6QRNdwsjNA
AAcPvZnA8CO5sXc8kDqaVoO+k816vAfbGIQ9XHf10MMkXz4Ar5MmoS9NmYYZIFMi8CTr+22MouZ3
WleoMXOCnmGVlHDz4eXfVzzyAO6NJkdY0CrWXNAtyBKtilDO64HWNmkF/SKIXsO2boDXDau2IUVo
Vfn8VKmxRocuY5RfwonaouKppfWh5T37Ykqe1OvYqY7aQYgeYDVtwLSCKxmiMqClxFcCvAygvXhm
rACZjOKOAIe2aT2sAgJNuqQJ8D9tju9+bUC1Gqw8Gg3JP2moJG6MUwJm4besfuAUr5rLoe/VLc8b
Xm4mZZQHpuDsPfhQhEGwmhb02mu75jMuE5eBGKj5JojjTWsDSxygHjOSDIDGkPxlYEeCwED6OAfc
oOi+umzyHtPSuJ8cgkptoCC33ddcz187CksmsDDK+cTzar5qs0G+kIkOtz1SPuE5beL8KXeEEhFI
sDNwR3LStxqVQFT+Vc0/Th3qzkGPJLUPWVspE9Zw0n+YLQscfYGK9AeR1+Ju9vojfaanqD/DlqPB
bKTFvK25KqoAiBhjYFsWsx9MotMC/CtkaMJzeASa4aJ4X+G3jrPNnFvp9+N2F8gyZuUXDAnbqKQW
8EIe8V0e0p1A1UdDBAkCWO2q4g6vS68ANSylACoqz2fzxzGWNspo1sjcfVIpxvap6Cn6z3M5wMDj
OiJ7gLoWAFMhWWcQtj5A7KxA+XzoqIsupJf7rN7Cjc74jhkI49Ze37kJYPoJvPtxmnHkx1WqgT4P
okDQSK6GqkSBn5FOYofectdZtSWc2dK2Afzq8JJpQEDx0CEn2AaMUYlS6FcnydNxNbcZLE4IQYXv
2596/QTajWnWlmXNdqh7j0/H6j7Ho8I8eJEAFtIPztxjZek7U3pEg8FKBRHknHsrrHG656KJJblo
AOsA8i+H5wckJwjWeqQAXckyifmWJs0AmI0r3eEyn+vWjSpa02HDoJce1wL2GzdqnBhDQYvJtkkA
7KVfHfjAefagGs92A3AYAVEFBKHxN1M+iuky9qbBuqStmaZHQJ78flXVDW/WNawN40uM3cm4k0OC
/wAIM7gmBHh8LL5QPGRoIQxFd6VYVZqPnRsn/TXVNE+u7RaGvQDLMnVgcko6IDyksW/rxnIeua1j
4ODdSbWA9xSglGqMTgiITA3qWAV8Kwmo7bf6CkPAf7RrdN6RujN4fuBVHOgrSmJ/3o1jq4FD9zKM
YBcIlcjxEvahIjRhAR1SBwgxhBpc9nDCyiDJbTi1dDp1kJw2vmW2oKaAX4WATcwgmDQVJ48ctLsb
r5bDF8LN3H+KS2SroalfxTHYYq7bInVYDcCs2pcJ7Rt08QGC5iWCIBAPs1Vu6oIpiv6BWyHarm0o
4KF2RTx2XeaWmXjk212BBOlWpg4lO6ghbaAEZOreF7DV93B5zx7eghUHvcBJXDpcUqDHys3AagxC
QzkIAXEmjQAaZtT3DXNFsi0zAht7YQuEcxl8mBMwb8wfJ24jQoJMNWCcljauu+4dIzcqHvPyknU1
eJjdBEvzB8MnYNiqrHI/5sbt792+8i8s0iaXeA3NJkB6XewFM5y9B9WacZ3kbhK50snD0QaKI5n7
+qFTTvyBJSPALLLpOXbNxDVI3SurZ0As4vU4NMhIH6rprgMg4iExk7ro/UlH7iD6j0BTGjzOMo5i
D0tkcCuATRghg2nGK2QuPCsWA4XaxG67qoYalS7dztgEF+mqS/x+zegA0UQsKdgmlgdZf1sW913a
92CfGAJWoOxWTS6AOaqBaBmyzxJuhog5BaJ3TKL5FhvtFIRR3/+UG98CtErCc81oui0dcZH7fnxp
w7WxUokVpX5SBgCCOPuxtJ9iLMpWtBjaB2GDEIvt3rAVVtY/8z6zUkwmPd64rOcYBXCsoOfXd+s0
L5K1tutt7DWPzZyoY1lwFM9dCbO4p4pyi32W2eVtXHz2RzpuB8X6TakxRY0jFxsfRjgQT8g8rVCT
/loB1JPncbFtVbKaHHAKe4qCeC5iqME8mIQvs7GqkYzidIe8qx07ykj8xAZGEAszIGPXCC/+Qvxh
VzlIHc0r+hU+cZ6HYOs+NTnI0npK8d7u4GA2ZWsn0GsP6HnE6hFuIfcx7ub63sH8FmIhKW6tCWXs
slddAAnc9ywBM97yE3Rgmq9w1bXgO4IoUPGdL1W2sWj2CJbVzQAQ8qYo8T7Oj9cK1GS9kjkIJHM7
GT+M7bYNSFH1uzhp7XXKkz166fe0AICpUqQO/app1kPWeduMxXw/ofEDmFTjhKnVH+HOR5qezZj9
KQa2o43iVk5H9LBzBWI0U0EzAZfX0iEHCLinAPPmzRMDCvRDRaEeD4StGx61MUhaK8DWbhBc767B
LY13WLPeI2KEXA0px7uFNtW1cMm+Tf1tWdMacBL1JRnoFWyie9rOFuifpNsJrea9kt51ytQQ+qa7
SOix5Oz5CJKrjhMIYCIT8Kh2eVHDS/Yda0LxxZtnKyr9OQ4T14fkAhqfQza7nYtPoIje7BGZgoUg
qhnHsKRJDXjz4sV5kUygeE0Fi1eszHcjwUKAD861ybwX2+Dv6GqiW95lIRC634fKXWM5pq/rI2yx
r8Smpw6oxVb5FZEsbQQ8UhO0DrtOBtl/QoCVtWNzcpvP0A1B42wk5P2pFdm1pW6PEuyAtBAkQGa2
djoPuPDKi4wABxxllZVxRx5UBsiWoaNBaukV1n3xLuUDApQLgUSsarpV0FiB11U+SSQcfnAqss9F
PYQQiG1KULkCPxaglqLL7NXPzAeEI0b0stVnOw0qUCeTTxqIkskolHKa9lArG4z+RD6XGd5kKDqg
MtbEV2Vhrdy0blZV1yDuh0B9F2N9YzT52jUA3zUD9PxILLA3SY6FMcJzBfYlYxZC4w3yU0fxy71k
8UZmGTCRE1LtPqnJ05E9Td/tIk0j5AhHnSnnMG2/1CWgwjSmVdQBHarqGqIQb3qC4R41PdesZrCu
jyB3zKyTApUFsxsYXVJAQyKHB4EgenelJws6xBZOpsiGoiscVAMudzm20B6jM6axHvV1DmYnVomf
JJcIykhYMn2hpkGSxagneYtrnYlQ5C1mOWPNQIPG8sMEvdFjAh7oUX6XNrhqpYRglDqJyAPQbe0X
TydQh2WuScE5xphrwgJeGLCH51JXAV6auPRVMfAIKxG32hFk+4iAW3w2n3zwt9KNDQmEv6tnT19l
/RSzNYmZusntFrCrJvadLQwcyZ7iXYs9HdgK6ZF8Me7svPC31ggjcDjPBiGFVVflXsD8xPkioXQr
gOQEVwj4XQeBGK4BUy3RlR11yeR/A96G9ND/GzZAnwfcIuABbEiQqaS9J9+MjAZdNfF+V1OfXHUo
6OAyWnZ8n9kgEUdF4tE7MaUgRTkWya5sPXV51HqOeCYIe5w/xCg4UQxq3qUhIy4IcfiWGSR3LTo0
EcpHQBbNIsYal/IZJLyYUdJF8FnYH7HJ/VCXtRRQYgicmD00BVzBVZIh0V2Cyhv0rAcvpAZM8Hsd
E5qDF8XkCNSIVeuNVI0NuK+x0h1xevUkHbQSBx7Tjxr+BrrODBjjg++BOAd4HK6SR1vUpgYfiNew
FtK9SOFYAfaL9i3+OKlajHRUPSGhJKb86MJ89DGVCMsNCa28eyJGvMYEKIopUhskUptmmDeeurrL
cK1AcQzS2DJNWE9edYNQAJ+tpIlBw+YyH3FwTxdPiLwW7rGuXW+BFp/MTlPWvMTwaz2VQ9Xf+q49
PAnFml1h6snB2K4aZ+UVPn/UkOikwNo38ybvILHEsnr2xhBgNG4jW9AHLC6dDfnSgxz4CEE85iMA
kzPMu7kl58iZWvehqy0XS3YMzB5E4GK4Y16jvuV9CTmoJxtoZczYTBcGaHw7ZHPbY2NiGG9Wvt8h
UtJSRL20YmJPdhnzewd+9y5QUF+oEL1biClz4bcm8tC5x8Q1gtCMR7EavrlYMrTgWHTIu9BuT+4Y
8DK3oHiU6b7DQe6KAYuDANUfq98wrnO8Lge3CHUCnn+A2Kr5S1xydTtZsgaAEvDlj8fo9q99Yc/X
ucPAuMNTVnOMBdnclxnV2OK6CR+iRvt+FkEdVKCIZLo5C9DtHLsQCTvSifyYsye3isWE703Tr1Zn
ey7euDEK4fhCHRj+iU6/V8Au3RoH9C/oELyui7BEmD+JWTWIdhAeTDSdhmJ009G6gEAqJh6CCsrq
m2UMyzARt81dX4zYidpAeUBoh5lWroqisr81oFuB/DrZgxd2VLpsNaRKzatxmrD2nOdh0uHMp+ki
dXoonGo+Wp+LXrQECWlWrUIoqOMZCt+xy9djbo0qKPNC4CIjSxYoxri18lUymLENdSGcNfa4eF0k
Qya9EIYMfueUcybg8m/oQzF5DB/bCYM9ma4TEvg2rA1bNGqQqmLRFsw004OTDrkbGbCbc+H/4pMk
6xysl3E9w5MJuH1P/emSFyhHB75Ls4+W8ktwETOW3HpYoIJRyocWaMx56OqoaUSbI56kRPCt3x73
QFabzy/Cga5246tj2xvlFesO1tQjx6fzoA2nSF2AraVuhwfXal0VevA+W1hKV80tmVOZB+kw5d1W
oGhRbmxAcW9bPfoMKRAdUrVa0AZSDCyKMnGfaw1GB6CcYLfiFY6NWb+eS3+U4VC70OKkHA4t0J5R
x4DEj5p1R+L8TH31R1Xzp3ogMOzCxz6UowJ5LPT+XGB1FXiaQHYnUVGN9t3M62xXovyDtA2AR1eW
YybkpEAMhdWKsLMuwk5ZXdWjJdemp9Z9hn3kZSfnhKzfL7v9UhnFeQE3Q7mP+h53lhmgqc+7PM9l
gmyn6XOfZpDpQQ2N+UCmK6zH7Ju/fTjG0c0glKJoR5Yyq1w2rWtGBJP7vMwjGk8k6lFm2LrC+S5A
Uj1T9z1e1cVVR6WZCM8HKovYv9geKIxpiFlMIz0ncffcqLgVH0tZqRU6oNb0RBHmUjzDKleuZq7d
MyXNN9oVKMFgdYx6CvPYMmS8skuFeiKaCBPm8EDgNRJM2rU3VlUNZzojv9xGj3ObUrRTbTh6xNJ/
2rtZDrg4DjUCYbtuSgeAzcw4EdHusG2q4u/JwX+Uho9fitqug/6T6x2/+qsivme6wubHIj71wOyz
42Q84LnHTGxZ45l7+MtVBDQJVUSHYPR7AI8vDuU4A4SeSYFDSeGGno1FTcWxPQB1l//lE/lbjcnL
FIaGTn3Xy7bjT53K6/ql+qDblxd9+Vwvf/P/ywYlOlj/bggdG6A/NShD/EH7c3sSv/9Xe5LTP7Gg
c33BOOYuNN7wk7/ak9z+0+O2zT1KbcYFfuPf7Unq/olpjvo+SljcZ2gc/rs9iXYnMFoeWl02OTYu
0dT8G+3JRdPAgdfleGSPCweMSpzJYiAykHWBrOyirq3ZJUFSyD616e2ri/FGd+yXg3CbY4J00XZ0
f0xePx8Ee6sc0RtOG6GOx/fIfuBb5BLFf0uEdGxP4eNtNGxthvmRL+UZ4GVi5WUDjo0Nm33AJAko
B7aGaY8EOWVb5EyLajE3/nW4Y4uKC8FscbxDrx/hjiH0Bdsk1ArqHJzkKfdR7OrRlMCKKswg7d3z
3CD0yDjV5v3L+faR0euBGxNM4aXMRWmYLFClwZGLvrjIGunvRhcuXzl0U+TkAFNzZBDtMo4i0PtH
XswlP76zh8OinMCQ3bJ0fvcTyeOywJH9xvGCYehLAJftLkyElmdkR78einCMGMjUMcaP4+fny5vK
2BQ91lkROoEqVNjorBsfRFSup3PiKeL+ekWxsHAJxSCkNurbx5+/mo5LVcVdlwrY+eqRQWemTLlH
w0F+SEniVisrrtonAQhpB5SXg7i1SQxmV3BTIrMgdjY9QlGyICsyftmglvKRouaKrKwpT78LrCiD
saoQ2NXkKkIZz17H4K1lVCDnpnVspNiquEzCue66T9NcyEfWx/2TRZL0Hi05xwkRQGBIGMcamzBa
dABjw0CK9KeEjYNaCyDxwhLk+ItE8DQO3TnWF9gjICuImQb2TpJZ80dOKfkaz61hq95PkUxCQLUe
gz6h/neotVFWcpsOBaWmgasbAFEEx4HbjAS43heXALDL59i0/kfd0fi7p7Crg4Sgrr4Npm7IDmU1
TiKti/IBYMe5iIAjQ5OvNfMDsnkFgoym/8PdmSzXjWtr+lXuCzADJNhOuTtJlrQtW7ZkTxgpyyYB
9n3zaHdaL1Yf85w419pSaYdrVhUZ4YElJ0kQBBbW39lfkqaUuLhHLoqCzrMWN4xN2/iGt+f8g9Q7
AKHcGbV5QZ2rb5U7GnOYaw/7ZPKVs2IXu0bc01IZEs71GBsSQTzRw8Blte22lB4ePAp3AewRg1B/
twjnxDZyE06+zugaH3rs30kAq7r5Bz2H+KfwjPpmSHXdHwSKtkfhaHUvRqQ3oQTeuV86OfZbOmDZ
s69GCTQE5nozaqO+tfS87DpPxHkYqwBS1ZIkx6YLxBUNPbsPbaAdnAQaH+N06WCevBldDGhDXArH
/TD3HB8x4CXubIAuidjQuKjzzL01ZdtOYQ4j6jnIs/ZOCaGqA351CCTKrKlvjGRJkMxkS9FvkmrR
X6O+cjUoTBcFu1EX4PKthkVToeJzsaydnA8prcwIlcHQUEMV1XS0Wg7uwBk2qUOwwBbOLaSuxAAT
RObMfXrRjdPyPOe6GNCrLF276c1sBvAf3ekXJ6ryawa1jj50MzwYoiGlB2DdwWbfJ75wM5kVfn+A
ynM4EP1AKIQ3WA9epbONJC0s36sSu9ShInE+TtTw1Pud/NSICtynXIZfXddqOAww2bZ1Uog7C+fZ
4gx170RGu24SAeUsG7EDrcznSPHyS68wGpadPbfbGZtV3QZ0dv3DGHxZHRho8xDskYatw3D0btgX
n6v6xygh33GeDm6d4HrKj6OuAapv/OgeC/rMMvZTm/1rgf+jOur/tQrJhrr3fy6QPv2s/td/P2Xq
x9//9fwz+69NWcTl7/XS+q//VS6Z/l+uLV0T8pXgT+lQkfybzWXC8/JgakmYWzLw1jDNf7O55F8e
SaMcxEysFCwLte9/yiXD+UvYwoIP4UuP4B1OEX9QLqFDYIL8z5GIGbOSUjyCNflfupg9n+xLUJ5N
VzfVnkDSaSvjco5vAmuW8nqql7q4HhpDpKG/tGm2G4Mlma7AZ5rHxO5VSxaHVdY041dIdJlH1tsx
6nsm/bKqxAog+JI1Z56DTRqU+ec5p6riO0TStEtb2mxW1o9kNsb5NO9Ka0xydvsk+gXcKZr9bPb2
fesJSAekUfQ3nSwjfOuFXORF7weOPJDJMg87pEGwArRHq3g7BfH0tVZekF/2CLYJbPCaer4y584A
h0EdDVCsTIiiZpnFm8GhqNpAomFVxh4CiIjs9QrKd0+EJXGCDWEuS0Mmj1BsESinc4CwpHDUTWDM
Dtl1Vl+hiDJnYI6hN4hEo+79LtCHc+6SzlyFuvGDrxj+qMcaAI1+AsL329QvaJr5QWb+KrsO2Hf2
mhUVsUsMKqcRa6hSldnHpDSJ7pGVRSde4sCjSMFhUaMqMjsSUAi3ouW9+NW90lPT8EikEW4JpCG4
x6YR/nmka76KIp2I7AyovjuSF2CgmMQcujs5qd4/iKpvDgoWzHegQ1JxArfAsQ7M8bboYShg3bEA
rEzslICtLWDRxhaVbYTKzfTfDb2bT6Ubqzls8SFe21IrD9xbPHldSNInDiToxDYrriqwkU/8njNa
ETTmvhFenR+s2sVohcao1p+mBvz405LXiAbVgH77cu7RA162va4VCeCA63RVl2DeKiSXsKBwTQd4
ASpCaYhVdIPDtOFgqTOQr3pwXHyxUT7BjDrg+CS6azrpfXetXG3k+8R1q4nYiEb4W9+SyEXa1DIe
68wz9JM/a6vdwTdQ9bY3AiTOlunW5q420yG5iLWsNZiDTe+aDu1S7rKuNrtNLqXor2edBJAnFGS5
sJ6yudrhYzg1F0Y+lsgJBp1ixlwNyoQG0NWxcV+Wo+vsY7MiMWPG2lljYjcasGJqOmuJ8hwb0oPG
jUwhHfc+QbNo+y9OZiFxndj5x2/43eUVcSRDp+4zAhn1Dah9ezWN3pB/UKqzhtt4Iolp3c678bIe
J/DWig2XLPo+ldFjZwWpDWQZGOUhmJVPiB0TyNm380wB45VwEe+cEaLMJhYzEpeEfBFFn3J0iAtP
4o4WvPYxZweI7RckDQQg3DpN7vnHrMCFjI+FPElSuuKSuPbIEeaB3AXnl+cUwAN2qgoAaicX2UYQ
PQMHReUZAYGDm5i71Bnz5GKiU68PgcySEn4gaM9NHJFCvskoFvJbizQN6FD4kFvPpSZ7OsxF1Hcf
AwJkIIVOU5HsnVroeNdFM8E5RAuUBfmbmeguS8x8k11VrD+1ZEnPSdp2nd9Y2djqi1EQ4Xdrmaw8
FxOLRXLZtjg6XGRdoUgzYh5FV00yDP6hWEhCYud1anvj9WYTbVNl5gYxdElibsvWnpowKzNlf7ZJ
5iSuhmwZyFvT7H+1g5Tb4e3zjwqv9a9Iah1QehMW/i2lkfKLM6XzC7qKSdZgO5cPYlyvnreSvzAS
6i28biJIOr2ZN5iL2RF8uFoJfjq4FstNgs8fb8Kug10d+Vm2Jzm4O1pOBzREtJR3mxDr/Vzh+1hf
5HOKtn2MdNKE5egpohtq7zadGdeQTLDyIXHL5ldHVgLJHrbd/Jonw/mlLRNXi7QuV3iKSoePlXQR
+I2tb0HEb8tnWvZMn8whVY7FSEwtYVMVkVMSjpATVsv8LRgF5VlSukjt+X4nOySaQGdb5Sy4+QjZ
+/6l1YvRDjMwZ3XZ+D5tyaWIpq+jsJOa3BriIPHgJUl0dBpCR4ZGTUTUytKotjKyIZIJJ6Uwja3S
4ZzXKNPQpPH05XU/r4TPjhzKZWNrJtsmAf/6kpu+/KlGm+RAN+jnT1SZaF+jiSPThoOcuE8Sx7l0
IwvCUIyNQHABlSqCdWPL56bPxgwfY3deMZcOl7ku0tO8Jb63LGl7Z901UJ9DnExAmBnhjX5524+9
ZYaOM8t7HDwatRmk1QVhAchigW7nzXVeETi7gZ833zWWT45TpwKs5TzIcKxF8ySJxZikLD4AKAJM
Z5Ow7msun4ZuXjjJfuln6wPeTcNIimkAaNcT0UunzsiX+8pU7Z1PCNMDDA54BLDZfMzji0GFkVmJ
7x5RyixmzRR/t1jLed9Tk3HOw8MbVgZS8ZzY0C67X0RDYoKofQ2zRDffOunHN8StmuQ4YRZ4WxMn
+YAUbHwoMsN6JBE4KFZgMP/Yc1qLN24ZmGw3dR8R4xTFQ42qrsm/mB3mQiFZjZI9xs+9dptGRnLZ
aE2a9cGeDYgBME60wF3Dq6G9DZU1x7tqyTnF4S5iuZvakt4z7lilgJbjDnck+rb3lXZgiVAApXHo
JpUmhtkf/SNFQNdcgMgO1iYmRm0OK38B38yEGQkwwd677ScUM3iqqOZTZ0XlE30ROKSJO8GuUZCl
000w1JoRykviN23tcTTtTGU+2GPR/MiIbiUsuLEV7rAAyYe4K9scMoKaPnnSFk9WPKsvmQpA0Qt/
5XRUk0K8TnaoJQ8yMMvbMpOMLNB9u60swqDDqHY40SsRPC29k91bMLs+mMkkv5ZB1qdbe8rKZ/p2
uYDASag1Z/RJ1mygk6r3bpCVRIU2jv1Qsw6jFuHwwEt2TU6vjSAzrse7JSf9m42DTtDQ/lCeR0Ki
NZXw4MkMJ8k0075rX8Abrudd59pZGaKInT4bKiM7R2a5HraGrYePMHRte2dS0Px0nD6er7J5SL4V
8djnoeEJa9hUVFIUgvPsk/1GvgHRZ8JPfrRDDg6RNIb9kUMdDjIwMYsxDIw6TfeLnOB1mIOtu42A
LKR3U7pwmlvYjK7KyoAjMMGi8remKNOdiQOMfRFlgf6IdYw17rOaTxZBLdsp3DWnIjzcLcZvpJC5
H3ptyTFsCAdBa7vM2j80+PlUUPDWRJk0H6aImLm49vYYSVq02Z0qu8Fjqkz3JmSXTzhVwPec4St9
zLMgwamqAIkP/dJta6oQZRPjgYLpEXqq/AXXaMq3QmAKy8TU3M4UGzCQbWM8FpQFQ9im3XxDPhDJ
c90sFb8GG1iFc1JLznTDUmT7tlKREyY5ebkQ8sbib5X1dQ4xVK5hs1nrj2FNB/V7FU32V8icPeyV
RBdZqBnRnhwC6RO4URCclMdZOm7ariUfszGn+afu+vE2131PZhsBpJ9Ik25/SHKvOigg0/DolS3b
hx3I3CJXUsFWoWimTlUuhkrhVPW63Hqtm39sWkP98O3c+Wb6eiKRmpqBtGMWWOrsGH+k3UQyL3Hn
qrYtOHhBcxfnebqEYw6JI+zh2ttIuGr3Lm4T7xsNl4GiS7jJs0hsjyQgPSxfiNQtvywtTjvwnxwN
RSFphQM60VTPqfL6DFIJNKaQ3JI0C6csprWl516SWu+n83ede1CBk3/4UsQkutHOcYr8U9yzrZGC
LgYow55Ib6dAAq/XIsGQrHFpGIU+7EIcinBO+FFNTtljgVQOjx1aFXhJ2qx+jPQxGnyhUiRqTWeB
/TZscGa4GD0kprb2/WQzT2R/kS45s6L5jjAeSruL3E8wLpInXBsGZAFj/NHv5nS5c9wWERg2SaMb
EnnFG+1FQGaRDV39jkTNqNxmqqhMdrfmnyhXO7pu0DRJzNhdcdXSh0oPUTFBGidwHDDfd6z4Trq0
MUNYopnGLG7UPxTdvp+JNdNvC4IJQiH8nIlk9J51pU3HaSbISo43ne9a2d6VafsZnFL9UIXJoWSO
svGrWzX9Az4i9ZM1TIZBupjNGtVDGoEI26Wf2zIjFBVy21yHsh7SB70UHIgMzdTZ9BSqd3YRWLcz
RJRvebpi+qBEpnOwOn/45skZh+OprLN4uxgxwVNDTeFS18hXNx6WIU+4xFVDSM6PIzcxbg46HBy7
+ztvlXoyEqmfWrK2HonpXFSYGaafbnrP0ddmgxIz5K+LTznk8e8cb7JhU9A0PTqN3T4GMDYtAYmX
T+OxHxQtR4WMhWa5k8PjM6ChfUlxRfwiitJ4EsEgV6Kcch4XjLaQIsYW036e/EXvYzvpPyHvG8mG
pNy5mcc8/7WM0/QwDfHy5NGcwRHNE+3PPnHqcc/Eyq+8oqCBWGeD7kJfR3TO4hb29WZsxfCY1UH5
XQjL8TYelZ8O6QH3/t438wGCkJNlVM2EfcS7JS3cL50lm/E20B4pl7oiGPeqzztFe2mkFIWhuua0
KcN85hxW4ZsrY1vfJYsyvI1VDs66gOXDPikW6sFcufxFMfoxR08rM28nOGE4NqMZfrBJMSSNE0pz
vGuFjH+06WA2BxuhxpGi2LJu+w40gOxpJeQuSuEPfrZHTlNk+nY14ZAubiShtPAG3Fos28WmIZyS
KhJUnZSs0jPxAmpzF2enxU/ICy29auvXFIo7YpfL6CaAl0JYYdrZSCTWcpVfmhLxbSKNkVrKIIjP
HDZxl2XLZmz8MkLotsTWg3ImhckpAUIOg4ej4L8aev9ft8qs1cfhnV5Z377UOv7z+//qjhlgF39B
gwASB7cTAj3hf9pjwV8oG8AZHc9Duwja/5/2mG/+5Ts+sxw8hZYn5e5/2mM2TTXfodtGP9Q2wRut
P2mPneAopiUtcPRVXUjgmOCSL7ur/hjQ9cDAgHi6pOYA59a42xnCvKiDeCmoG0TcQGrOMZNr6IEs
Z8gYJ5jRenlX0lN3eESwwGBF+X+DcUQLP47TUnSTuUCB6zEsGqkTfWx2p4UGyG9v5Q1U8/XDrnJD
ufIjaFgG9snD1oClZsFxDas/VWzmPkt2np3k+8DQ6sLx0RYHxAtumyxtzmBjp5JHHhTY1rRd3AW4
NPDxywd1SYaO+2Sxbtwuxo5oqtWllSXuhjQbzmu0Y/JtRaV202HaeOHOPkRfxMrZmQE4IU1wF1QN
6382QDRW2ifYcYGmxe71YF+TvSuOKIj1HWSghuUHMi2pJSgb3h/xFVL9n96rh5aX/i+zntb9v8ga
Lx97CEpvKOeOfiKlzc+60d9G2xeX6dQRFpt1NoI07V+8f81XcwpkB7DAslHxoa07zQxSnW/ESRvp
m7E01IcY8s1T0LvfVRDkZwTqr4aTK1nrg7EFM7SnQmGcr23REDpws6SlbjDVQy+3lQWp0kR7xv33
WVCdnBnRt54OObCDQtGi1X7KQ+mroW1iUnlvMt0Vl0vcG/uOeEn4pzz2/Z+PJI9Gbw/psUcL/+Tt
JaQBJ9pNb6YICh7O6Obf0hiLJ+rx4Zzz9VvPRdefBdHmmMZ3+vJaJVfPY5tY6Aor0F3TOHIb+aK/
1HQyzpijvvXaWDmhpbH62K8eC8GGZ0lQcRadap32vbhRo9YHR4OB7LBJBSZ6fyBffwasNqw4K9wB
au2ffHdSwkxULS9NkTr+1VHa/+pHfkvOlKCgSeoS+894rrxz6P/rZYcZyicoAWZMvsbT9XUmaTTD
FoM3GAzJ38AOoMlELoV1jCBwX2GG8d01aCZuUGMizKy96as1p9GZx1/f3ctVgLtwYMDAjRHQI08W
vz4DVMW3ggHvxfRRMPJOUj+n9GoQAPslUnqrW+SWWiveWKJO9++P/qv37fCIEk6CvW6bEKpeTq3F
mwLDz8aZxkdWDh+6FNPUXQ2HtXawHBHU0k1GnO857f6JByfD7bgICOFwcVVgzFPvvK7jaNdUqjl6
qVrp0UVtpJ9pnhCJvKmbaiiHUCeJzMGmZ/MTIeWl+aGkoMbZz8hdczMjz3imX1GSnz6UY8DBzkSp
d+XlTjZfe5GyCGdHZPn0/nCdMje5b8iD0gt8WNl0C10Klt835dGr0lhysLhVpoi35YyOS7kJKrAy
KaRPtiXhfV5rREQMm8ZnlZbBQQdW1W1GeOtiI+wyue+i7hwD78QTk/FkEkvmMXAi08j01/f8W7EA
XxHZqzEMt4OaezrDUN+TTdYZ7jGuVNftBrtrvsR0pds59Keo3neVa7fbqW18jneqqqa7FGdX7lBZ
gT6aE7jYmRXz1Ux3wTPJ18RYCb4XvMSXt6hglZfIHtNbweHW3yQStFn0jr7NW+TvmCaOrb0PMLms
Dq4fNe0BNjen5/df4KvVxqXGgbwFqduyGamTm/CdErPyDJ2lm9eY/SeWenJ0LdqdT1jn/Yzdwraw
veXh/au+fnTcDdZSFd08pc4pr7Zz+qYZDLe7LZu23+MuPVzSIJ5Qpk5p6ClrUzq53hpIF+8qyB9n
1vQ3rk7cjwlXYC1l5SkrrozccVo7ArdxILIvTjeKfg9NdcQOHalG/PdQJqAmYtVkjZDWg42u5645
w5p7tdBQy0qTal7AzcfkeX0xv01QwFfTZgfobmm5RsRbo31jGs/PPvxqOrRG8+39IX/jerQp4BbC
RwUrX+H136/XeP2SwVnVxxZHbZSE9MwUrYW0+mgCM/10o7lKD+9f8vXiwA7tuBCToR9SRp7WH7Ov
YUpPfXGMKXPpeZTR2oWjqDQwey76aIaYJJOGz67KbbHD6NXt95S+TVWGvWM5EJtia7iWKXknc1jb
NRz4M9vNq1LCtSGKWC4HfhaJ12VZOQJTAnBCnpnz/HZqZzTgRdNHX9Nomuv9+yPyeuYh7GGU2ViY
fxDKX74ELq8dlLDVMfCKOQyUMSIRUM5DDMHnc9353ywZ09xPBvdqBroSZz72UyYcqyIF03py47OD
5XBqptLoHCQCh4Uj3sH6mA5gJBtg4FJ9nNyojm6SyZ77r4ntmgUKllRXYGKpjfKWxf1bi/F5dOG5
jo8sCFnepl9oWGznnuPYPhM5JxCQUlCGwce+IKywhyZtGdh0OvipVX7k2Quq0MUE3GkFcbW3BfP8
JvVmfQeEjS6iV6q46/zFCg61M/Z4uU9qmbYtAd3FLgIsWj3WV2EETD6TzPU2Mj7rUlk0XWKve4rq
TC33rtSmHcZxwMyBBI2yk6a4BSLsRV8hyQYSs25YFwiKvCj7Gfd9W31I6d/ILwXg+CrMzxoS0ROi
abftgsb7Ku/sbNwjBODgY8xuXe1nfG+mq6pqBu9KkqB4O0n6zBtn8pb20oATIS8HrefmyBQqzf00
LMgC0dqi3fAwnPY+ZaOoEuPPZxfHVSlhG1MTvzJeYzOBJlZodSR9ZLyam3K6t+Z8vI78lao62239
08C8Yt7qxqRXLpPM++MtDc4MbGeOcCuD2T6pXUUqILwMVDHNJGncGVkCNph3SOVEBrExK1oUucK+
tVUV7S2HLuGffl98xR5rKnoGGDzypHrLMMtzvcyKbmmXq2avS0CiENdLJyNLM12aCYkNocOP2u/r
G4I33WwbtOBZZ4bhH6HGiyLW5cDFGst9sPRhQ/XyO88cd17KwFJHhSfHKm6wlfjsN7K9hlXb+qFp
5fk1+7L3iKuRcVUALzziwxBjY8Dm7z5kuqr0vRnlpfvNyWD0fNC4IJF+/v5wrcvNyW1yWJNQ0Kk6
YVadLEctvWDOF0N9xImECWPRLN0kOVtTCJ7OSs22Vf54/5L/FLIn14QlvhK4aeSw955cU+VD4QXB
UByHdiEKxwDFv1ekjzU7ercV6HriFGYRYqWs9JclATzZWIUx3oy0yVGxGjJOnTNb4z8b/ot7WstE
xgB6ME0mnEFevi7SEFzLGHMTE5omC26rKIE2MXOIt65BX9pxO2AzgId7gdr0biaF2rjx0grf3E6U
A3KsRifZvQ1ygQ1wN5i4U9QG+T9QEor0K3jgWB26fB6DezAfsNhyzufbxpzF9GnuoXHs0T7F4kyR
849x/clDoTwxpWBf44/TDV/WBJL3hS0/6h5PdjHHyw90bYX87FlRfJAdQfcPihDdaBMkowqugtxp
s0u767sH6dbgXYkZqWvAS9t+aHBiuPZG2hWHJsOU+NosEEx+CRwCHz7l8ECNTVN4+QMCMXXOafMk
J5cPGR83EAwL6zKYnegiXr6dBFmb9vKsPyJ+ay3Ic7Kctq4oy/jTMLYecR4opnHBQDi+iV3QvbDL
5ugzuGIsd2mksSFyJ7c7l9nyai/nXhwXPqCP9gYau/3ythQC3b4A8ASKpMF+AWAS3y5qdXfHwWmT
Fln+DfY4sAvjM90vo6/OlC6vvl5ugGujO6Et+3qRGSINS9ALpqON/r8JO9xznnO3gRMzmnH5WXTJ
OR3V6xYB8ou1WSbol1G9n+ZRSPhKjQ0f8Qg6LJ/EOFzNS6z3wib3RHMsh8/opxHCcC8qP4JkeDe0
TrL9mSXk1ZllvQsXORetQrrnwcnIT5NVw/L1kL1aiyZhq67tbmsUk3VlLGQZbwb84hCMDxbWYBiq
FR9WPFyhEUX5NZHH4s7mw2QsUt84OPTZW2NVP27NINNjODotBiLObDpnwgteL3zcNeUXmjBOzCyA
ayX6W8EPIybqEI/SSsV6pdpm1vDE/oFnctlby22E15PHTaZbMTTezmiNadoQEntnlCRNbt4fwdcz
xzJp8FB/0hbEZO5kAG1lx32FAPyILaG3T7T/bJeddS+CIr5Ns7YKzuwzr3rpPis+FTZqP5A1Ojsv
H31RngBJ8ucjy3nzy0ra5WPV+vbBV1b8Ga4c6dpTwPfh9Y3z+P6jvjFX6OTAJxZIWlbi8ctL07Jv
aGMP7nFph+4rhluQfeY4Nr1dBO/po2yzX6oM+q/vX/WNAQZXt6AeUYyZ9ukJE2XDFFQQzY++nwNF
GypJ9wNeOt9yWPA3fa1+vX+9V6cY2gcrboTGC9CIVeHlU7be0LT4mzrHZXFYCWtruu+7Bor+ANn0
/Uu9XvZeXuqkxFvctDGg5DlHt8gjtcFTqy43wim7LYj/uI8CTx1SNA67SU76qKXTnpm8r4srJI+A
BfTtPRYh+nUvHxYAPs11FIjjZNd+emnnVdVewCBYcEYI6ubCL5Sd7Fzt5z8gVpYkuHMQXy4hp9qE
UZXmk1wGfVcHU95vDPxy90WazOfQk9fzDuWwBMRjaXYkyN3LmzQGs1o5GxZGKmO39cXUb4XbjPdj
NE/9jWUs2SGKW+ucDe7riYc4DizQFGi7HeSuLy/rBnJqNBX6cRKJ2ES+V21aKCB3JZ3WCxoN8eX7
s8F+PfOkXAWv68pGI+u0nIM7N9lVNXjHmXXVPKSUFTKM0szFsQLukXeVdAKDPV+406XZj+687+I2
QKs+qQ6jLFkXxkYrJ8Lak732yClqGq/lgmvFzp5t8bOylD8fvI4Mm94kxWoTe2WNTt2fvDLfRJbQ
29KCc7MDdR+dQ9+Zw/RoKfBz+kg2piVWjr9NmEcw4retZTjpndM79gGpc588FsIYP9MQbIrvs9la
X225GKwM4Dh+OKhqvEwwNYDb6kpCP8a6uFN920fXI8fkMmwMUMc5LMbO+fn+qL41qAFqCNqDAA+w
Gl++RaddTdMa0zt24GXJFt+HyNjhCeaBesI2ss59Ua/XZ4n/uksbhC60D5j88npdLA1jaIVzNPt4
weOktKn+yBqzwgZjjYNXe+1yQPMIK43j/wAPH+GYuqx0aVzAzLa672OZU4LocsFEY8V+t31tFWao
Asyk95gVoCnw2py67f2BOglrWWtDLIGF5SHWWOsRcTJSedUUU0zq2hF6kceN5tgeWktrHz06ps59
bPcGgWSTYf3K055ETuAr/6NZd/hVuEUizZ2am/TQECg3rJ5C5ZCGIrO8/m8jKEvsKPwi+8yIx3hv
vX/nr5dRoGWa1EC9aFeQm7wc8jhVvVsPFLV8ErhfqBI+VuHJq7bEHQN+XbAtpvp7MKyhuH7+x1Ar
w8bkQi7leQG19cnq1C7Sx1K+7464qHt3ZhAl3/Er8nDeUPYB49nma9MOkGPff+Y3phlCTCgEgt78
Coa+fGajy4xl8Lzy2CJtjLZYa0Rbr/LlBZakEUy7pu0uWR7zizwupXvm4m+sjFQhci2ZaTgj1X55
8dIuHeU7WXPMi8y6EDW6yI3w8ffUtCEfi1icM7V4YwdAjs8mhYjXQ750MjUDDOXdfNbDsaxlO2zx
PplwC+lJ/1NVMm6SgdSACKj7yx8PMn0PfLEhfrCAuOtt/VZmdmmNC2jSkxfAQSl75AbyDM/GXvXb
MW6r9rmh7+LcIOwrys9eNHdn1q43XjKHaWoeHhCA47TM7XGgogwr+6NvWG26EpF6iNqzcg4zMpWM
GefOAlve1leH0nDEOeTnrWFfKSq8YaBMdt+Xzy9HmVcZ+pSjtlIUNXanlb+3/SG6k7i5haZLAw4f
PQiX74/7G/NrLTLpIrAYQc85ed0AXcFQzQHPvdTjJeaTkBkTUcJfjhSr6Rjh+Pr+Fd9Y/Gw+JdRv
FjaPa9vv5aMWbooAJ5rH4+R7aroqJln8Yo3P5Db13LT9AFctfU5XCPFgZkH0Y2y8wdg2Nfy2jWUM
rv1BjlaKKqhojHI3x25a0R/z3Bw9LI37A2ww/aXJB/zG3r/zf6qCF70JGDzosIGcaLjQBz/5GEdL
W2U5F8tRm2q8sxDKSPys8OFoGhlV11Oc6o9JTHt6s9h+nuwMlwJ3u+Cr2Xxok0SR5p5grx6Wk8Cx
F4GQqMM5ABPeKL+ugosKrjm+RF5TyQ+FWVrpY9W7kHfLbPJ+iaUzHxZn4vtT9KGDg8QGMQ1HdDnu
mZ319aSwmYVUR7TyVs7SyUFryjyzkp7RHZmqmhxgP/oSc/q8wZ5JbfkqhjPl2Bu9EuAM5OAwluEr
sKW/nBKdmaVGIJrhaPo1gUJhX0xwD+HwiduuZUtm3enV+IHvJwnQhOEytrUKx13ti2v5YJVmr+5M
d3Gf3n/hr8cBCfpaYNDwQx5/WiUauaX11NrL0QoSU+JQh2AAey51NXAm3qdajOLMyL9eBrgizWgw
YL5J1sGXA9FMVbCMxrgcOxt5zWhn1hW5MPeRjz4Ov4Fe/IB8ei4Q/K3H5MRHlc3URpN6sqmX/pCT
xdOJI1KxeVsUqb2KQ5JHPxMX4+Q19++P6vp9v/yK6MX8drmTJQdjrCZyo1EchzmHFe0G3XeZOI+5
nq0v71/pdbUCewi3EroFqwL3tCBNfXsySWkTxyqfW8R7Y+Tt6Tc5GRRhjxo4tdoJJEvarROW5KWk
GzVB8T0XevfGA3OWZnrTRcAb4fRY3ZNd7c14IB89c8YAFnzegvsXi10bT92ZT+mNd7lW3yzn0PFY
Ztd7+W0ftRO/RlFRciQZsuUAjWK2Q9vJ4PY3rXvJOSf/Q7MpalnHZtMk6HEFbyj8X14xiRqbeLfJ
PJq1UXzSXor/14RWZRPnPRTusT1XobwxnGs7iqqIvgGF6Mli0cSt2ULRso7FsEzLDv3B4H8UmR2g
M7OsyD7DgFsXu5Pp6qyGKh7HYtDWUzSYaAErGJrAPJaKBSY3ZKAP0nUb60zn+3UFsjIIQTQoPtZT
zclXaGCfAFEotY5jh905MjzAn8wZiXlWePFFhrjEj1lv3byjd/z+d/LGpOEL4RDl8fnbvMSXr3CI
pZxq2rHHNCNCF5e16FLi7LFDcdJvC9K+z1FF12c5HVOTeo1uCEYqPPPLC6qahqIPjHqM68LeTNh0
H8qg7a/xtEquzUgHm8BIrbsuqayb1dMU/9F+9TVocn3m0d9YcB32cjozEFrM4LQ1zMG6LqQezSPb
cPZ5acz0uaDiv8Cq0kBlZ+b2sjUNyzfOfKdvTWI60lCm117bq95iP1azEnVtHkF65SHA8pbQh3UF
cmXkndnG3ryWE9DGJV0FmPPk9dJ0stOSnx+RiA7fa200n02N8yTdBgK7359Kb15r5U5wvoWPdtrk
Lg0dJ8iEzGMl8+l5FQAWG86xg/132UP5PvPNvPX2UPQGGJYJNq7TDq2p7WBp6J4e8TREvjnLZGfr
ot0HrVi+AfAvYY0K5MufPyKsEDhA/0zh02ZVWdl93zeLeVTSpeyIU0xWrBo3DsAWUNP/i4utyAUO
rqvFw7rF/baed61fzRHgxrFMF119EKb0dgRStNi8GNm/rdIwOXs7FuitdQDod7WQ8OFWvTpsjn4/
jqlmKXcdHaDQjHLB4Tqwvtf1iBxpUENyZr689QapMVkCKD9WP4yXz7ckeWKXRiaPnuHXW+WVsghL
0oG3pv7fpL3Zbt1G17V7RQTYN6erVWtLcmwzOSHsRGbfF9ur/5/Su4FPiyIWYe8cJEAcZK4qVtXs
xhyDTq7WGM6JI61tPEArpxToGNUjHCTthGUTDK6Gbuhmk/cnrvS/cduZ9oP6SXuDkzPN5+ufcGVX
YQHBGVuAY4E3yB/z7hO6ZATePNnUVOMmu4Uq9rVqIRoWGVVxzmdqTBtnZmVPMejIANIhcH1Ti35n
0IGaYoypY322jUrt/u3b3htuqDta3ZkzHVDy1ktGboQVhvOGJtyaaWIPxwRZaTjs7OVa48xKOpsZ
7M+Ko1RPILby9MxEV+6eAaql/5AVDZAT5cOfxD02HGDw1lEoocq+2GQ7TEUR8YZ/htUIjuPWybuj
hn7M4xy69We1y8pmo4i3doYI6khX4FnDdS6WGkKQpxqtoX+mVKw8xYYTOIe6hCDilNpznm5s7Eof
znbklZQIDdAZy+YX9AEqBUI1f5obMkA38nL74OSw5cKbPt8RoMWnXoOaYBC5uFMMyKI/RZUS3lFD
0V6uH+iPADl0fgi8yN3l7AEDCJdf2TWyEB7jJHuKQ5tvXfbCgHW3GOOXspnHe7yKuG2TqXrsJnsI
mFgb+wN8Hc1/YCWpUyeZAhEEnCEbvcqPERR1ZYoZpE2Eajxhlz9LawDAMR3XPAXMf0AmG1SEFQC0
HkD9UAPWB+VLCp5qF081I2wbeyJDlsuQhsNHBivHfLh1xtK456VR3JqCQ1+9asoE6h56gYe6iJxz
pKX5S9EU/VHosSmpjpu7wUr6jYfm4+VzdZcCGlB4cKpkWJfrpxzejHrhjk8ENEm3H2NwbyMlkWcB
O5C3c/XcYCxVhY72+to/PnCcRwqyQJhoazFxcGkXsi+GFr1qeJoCo39Fyl3cMgfUKl+B7OOCEeBw
wg3H/9EkqFIqVgTlcCx9qFKaU96EuYjcz3kIHUmT6jChiwRyYiN3X3LUhX5cX+LHyy7TSObX4FbC
B7zdzndPKsORg4AywoGERZSvfd9b1ETt4PugBuOX66Y+3i4PtKXKvcKehqdduEQzD3G2Rdp8gspv
vu3Msbjt6tJJj94AYYmZBcPnPurUYyRSqLlrVLO+WoaIIJC2tNiPjKn8N04ly/j13/UhD2LKAryp
QacWXAtgtcuvrDdBLYC5NJ/yTq9fR08dmW+if1HeXLfz4dN6KAaRR5o6p9lhpOLSjvDiwtSCbvrE
JIc7nM0i4saYghTdasPiNZxRhPn/Z3Gx4UFiC3OqxulTx3RGu4cIK7sJQtE+xGBgznGsn6/bWx4m
7qfs+gAqAEjOKV74qtpuFQaZ4vyxKswUJu7OeESG5rMWpb89DvhmyiVrZSqTet6yY5LV+VRAvJ4/
xg4cVbHJSDuwvqz0Ac5GO8sV9g+tLItpn2qhsXFnls+RtC3nthkRIK+lpHX5IbvWGvWhc7PHcaQP
FWe1zehf7u5Cu9OqYwxFATKdufv39c1dHp83q/L545BC1bl8jNKiNr1KibLHSczqPbxb3zUGkgHX
zA9DXqVbl3Xx7IPnYT4NtlOOK41kukSXi9To5Oq9SEM/GXvYPbow2VdqYJ1KBGO9G8dKnV81sdIn
OPibs1qIKDnO0Fwdry96sdUffoXclHfPUw+vUdu3TvB9Msp2uMmMagRAGsMC8GzH8fg6zGYyMgDV
mPXG2784y/+zLHfAlv2pD4NHWZB3ZgYtz3dmqnJ9V02m8dxWBO942WwLmb9w8G/GQK6RCfF5GTxa
PA1wDal1g56XD1a3UV9UvdCV3QgFj1QQTMN7sxVu+kqIOJyLqmi37u3iaP3PPC6eGV7mrHieLnfZ
geCdMLIO/aARycmr8uTzXBT136kHDJ6gprA3QkwZR72LKd4MMvnAo0s/ztSXaYqhTF44lE7oN/Hg
IsVB/fwIaCwxDoIXhJanqTjjoU8gPNsLhuNTyJlS2ECvH661T+zgh8ijyQ25V5fLnuuq08q5Cn3k
EoKbwfCCgzG11qG2wUX/iSmJCSKlJYtY3CbFyrA/W6GvjUP6rdEVEDE6JBU7TfTOVpq0ti5cDaEs
82vU9xbvk6FNY2uLSPlu1Nr4SF3PzE5VVlfqIYZ6TP+9lPPtW7oER7J3TYK03EVc5zCj5Rh8j2B0
AkiSGtF0GhTo/49Muw7O7/m0N3MAwUlv32a09MVO6q0YoYFMle9WnUNS4kBqk1aV+zShgIT+5lSe
f//LyVyAQ8oLzFm5PCTUssKsRz/pu0lYtKs8B26prA+LvzxUrLWNY7JyLyTjpScn+lnesi9jNvqk
KpWrfAecEe1Z53yngee67eYKbbje+6swYudkpMoA6yWUNtbGvVw5OURmPEQy3eAfixsBm6MGRqkN
faFNyU3bTeK+i0A7MOqDV72+scvET35JjFF6ppoPUm7J7WlRAiGl65TvnV42xScnVJz/qBkW8cF1
YdfKhwSqsTlVKSB2aDuU+9qVOLYC+Et/qNvK3Ep1Vp5BIAlAQOSkohz5vfzU8I/lY5ZpHK1KG84M
L1CyySMYPqtRdHcae7CFwFj73nxrqolg7J0P+52nsdK0kZX7pt7/Cp18zg/UND1j3/L23TizEn8O
mIo5BoHh3jTGlvm1z83uA9rjI8hQ5nLBoZ6bWhYHma9bifFP5g7z0xzN5o+Ch/+/61971RTFTIbf
VRcUxOLa2k7YtYbXJH4XR0qwV+FuL3ahoFwMS2BWb2RRK/6UCJs2L5od5MBLh2bqYzIKpgD8bO4M
eEAraByf7MSuhq+UTR1vP3t9j4SaprXnxqLi8Xx9tWsnCT+OQ5WVTZq/lxtbgS0OwsxN/Co0pW6Y
NUe/SO3MvxD9s/pTbo/RFoZ4dYMlVky2HqgZL76lSRyjaqmS+GYBV+4eLTcnI2KjWfYZgj/tn+sL
XLMma1I2VVWJ+V5YC8TYQNJap37NbCz8NmMdzs7nPHdz/Wc8DObv+xhIVshUVSBSkvHkcj+zLgei
ozqJX5oGUmADr2RxQCpzvqmdMtoCcqwv7v+sya/7LugMdEaVtTBOfEPAfPEMd3UT3INKtv5zRbRF
L7BmDFwSmgZAQaisLZYGE/ps9koe+0WVBuJlhNfe3c9dYRnPkCxClXb9w63dDInUZdqWN+cD7Iq6
WqlMzRT7umL0+c6qJvSECwBCu9yg5nUOB9crId7K+/Y/9NsG8Qc3g04cR0bC3CCJvdzbiiZ5GVZO
6rdt48AcPzlnDcHgY6m0xnMM/nPLzazurwnygPa/bsGicmlQmCjj6eCS/UFr1PngpYzn7/Qo6od9
rtabHcdVc5TSofmQIj5LH9JXUS+qccx8OzIYJm0bbU73SHjle+EOzUZdUG7WIoym0C8TbYZYqeEs
YpMpgL9TZEnme93g1vfqFM/G/cD0xP76oVl5zhDWko1EJn74eIv8ALqBsG+g8EN9d7SzkxabVoKe
wtBMENgqM+KZTmZukYqsGjX5atD+wGOwDLyQAXDqHtY1vxsDVM2TEYjMTukQpzyIMjXskzajn72x
0pXP53ETpRIGGb65TExCtDgsHZ5JH77mCGIWjXojqg41omjwPTLMqW/cx9VV4qve6IWIPhZbO+nw
ls5tmfpWDWWyV4w3U6hDwIbSQy6oKA9iK9mTvmd5aMA2MA3JFwUXs/BNGnjvZIIDxp8R4ngxZ15b
KqozGtJWzSsLezjcmmdV7Zz8972yx3g/OGV8IiWUxd2fGfpCVqrKfCrJeX2yYIk+OmmbG4/ZPKf1
Php1I4aOsApUd98oee9+u36O174ucACZPngQZy3HrbN66GEMsXNfz9PyP7f3lEe7N+wAxdP6N4Wg
ZHQr2XdIGGQEAgjx8t3xlCARcdAUfh3W1kOsFcVXUqMg2CWq+HF9WWvPgGSNoDNGc4Fw8tKUYgpC
kW4u/AKyaeTQJ+HAW+cQWl23s7Z9AJwALhEcU4NaPKVlg/41YoOFH0au9ZNWsbuz266AGaOAEPAP
bEkgNjWRNx6cyzXBL2VXne7lvttaGSrCc/lU0Pl0IGUwtgbYVtfF6wkMmv7Gh3w57PKhYzIz8+vU
SrXbNB3asyh4Is5obhd/XV/Y2vXTidOIhT2O4bJwybh95JVWlftpn9g3tgLlJ1o32ed0gNdjByv4
a2Ma4+11o6srBAUCrJF4/03l4X1EA+B/LruMg9+krfmQiaz7b7Ia+PAtAeT3cN3Y2pNGaRQuKElp
o6mLaw4B/ZhpKic/yYrMOTcFtNDQOjYAJtQZLkk4ZhlLP103urZCknTaRB7hDZ738rx4WREpsTlz
XtQGJt7RA0FaGpN7X4XOFppg1ZYcmYa3gZqAubBF+c/WgznIfc8a6PrajF8dSwjhT4pmRH+QlDKW
DXCSpUl+loWx2HRi187swjeoO+cnuH2QQoAGvTlCqx65d+TEv9n2enu63ptc+CQ4OqeqCofCz1sI
QKQgbf+PHqGKs3drtXsZano017/e2pEBVIMICchpqgKLFkwCdzAE9qL0bTUKmZDyxk+BEsMG2peF
fTtpSfHlDwySKPGISV4ic2HQmtu50ry89CMnys8Dn3Nn2zGs/HnT3uOe5o3nbHWB7+wtvuJghXlm
QrvsDzVujxXyESk9mq/E3sWPTKvcjdrmmk+gbE+1ERgjgMLFWz21HJewbUrfUfMmPzT2iPx5W7r1
HwRMRAiQ7TJNy2SdXPi7XKkaO0R9KeD4UdPVf2caPPZtmJfPYvJ+D674diol2JUAwpLEbwtLs5CD
JKi2+AZNWf2I1kH0o85ggt5Y0dqnkhR9ks1Oxc8tTn8RFkkS8374idOEz3lZB1+Sue1uGGR7KerG
2AiKtswtPtQAaBaEZlL6jWul+anPUSwooSQuqf/rYXWwnfYPUk6Gjejoy9PPt1uEJsTN3tzpZuFD
qq6aBydxjJMd5E39xWr0dItKbe0kUpOAmIzpcKCYiwVGSlGj2DqUfhdYzlOidDGccXVlbbi4lcSW
0Jzgkn4cL8kyzxvGPg1adG/8rprQU3P1CEn6rLLrc0Xm8iCsvg32TRCVKrM2lfEH9/u99YXPU51W
hisuodFsqM9hmYbtKc+1EqJ6GAHUg1dFzYbJtX2VGyqxnYy2Lp+worHh+Em0wh+7PBnOuqIN9ano
1S2g3rodMj/G4yAEXTYCa5FT0CdV8OFfVap/vVgbqieP8s9vsp+8XXBJfoJuquQe9RZvZOKMUznD
hew3dZwr5yhv7swRJqOsQAqkRHn5D5wOh1+GsqRBTOBdPl1NNQcKWWDpm2PQ17tsgId8QvHtpqlF
Z+8jy9tCVq2eUbAGwPblgOcSE1jURlrV6GZCpz80d245t9B068avmbbgmdvaPkMknt2OOp7vur9b
izqtd5YXV74RxWAMWVr5c5u4R2UcpptMafNd2hbReUbh6btXBcrhD4yCuJQoc2rby3cG3poqjLK2
9KEZg+pHaQIXWQ5mgBNCmYPKM97t3cHcckmrB9ZRodPC/+EUFglulQ5VXXghD45L7+SsdKnjHiXE
bMNRrO7pOzvya79zfd6MvIuX2AQtQ31keDT+V595nyB2suvgGLdZ/ZiGQmxo6q0FnzY4KEpahJ8g
5i6txhCCAZiT+cOco16cQOemnmpjrIwHCEmtaeNZXTVnwEQpK/ekLItLSdbQItXupT40I7rys28Z
231UO6uy+53sFid/Xz8zax8P0iyV/gsDEKCSLpcnzBHfG4mCGZ2GQh16YASEdePZ8/m6oTW/S39A
DkBRdIWE79KQrdVWOSYkfU5axj9FqYfzTcmUXnGqmEli8s0yups/MCkzP4q9dL2lCt/7AzMjXKci
d5D7ZVvl0WfPAkr+qy810d6FoncHdIhio9mIL5aoq7dnlRWCxWAO1fxApkQPvXbU2FG+J80cWj/a
GZDsiWgq1141sy8RxjKzTD93PYyin1Ea0aDm1xphWNDMmajN7ZySUalzU7dR/DAR7H29vitrJ4y8
FKyzI8lulz3PVthhV8Ov65tVOH8pGBtEbSDJptsw97wv122tXVn6QiB3+ArUSxanmewXhSxDyXzE
jtASVqOoGr7owkyCndQk3Xtp8o+Lkpe9YXftVAP94gqxwI8AC1gLBFEIl7ZHf8n7xpywUOK9po7N
Fshu7VjLEAi2XjnNuSxxIZIhkKOYch8xX2a69TiYfmlxpsKcGxT/WK02bdyjtaVJWhVqGnAQfSh4
O1kJWHeKOdRKLsbnSMxNdm5Kl9HG699u7ZzIy2PYEo/6ATOCB7PQgCArFWmGRGyvNXF346pT157a
aBrcDY+5upEwM3JVQakAWby8rDlSeGVvAygrxDieY9iw7t3ZDt1dLGLH2SfROAZ/spU2YYEs0kih
+kuTTVpDwawrhY9sHS8QQhB0Q0wQ3q/Xd3J1aQ74bgI6zqQpP+k7x5XmFfS7guTXVkRM+6eL0KyI
4R8d9roYI/uQAF9rN/ZTRhjLsrPcTMljL4cwFlcvT1Gxm2As80cnRUNYTYpuF9hziySjO6X7nv7f
A3pxwU2epNUTddXq5/VVr9190hCKsSSrZKqLD2o5I687HQNfjVM0iQKhahWjriJkcKgCbqW2NvKJ
SuzY364bXttuAL0sHPwrz9wi9kqmBDdJ8u+7paIeCdahfrZ74dkHmsHt1xYE27wRJKyulYAL1QpJ
PrOM2dWqMnpHKLkvCmdITqnHcOidoiCo+UNJ5ghWwQbVHXp+yG9tBbnrtnkJJJaNF2Gxz3VWWYOE
XvqzQUUgtBAquveAToDOcbPi79GNWmPXGyDpNrphaw8ETQV6/sxafxzRUO2ptdGppOKewOp4RHCv
He9dm4fvhTGVBDnn6991DcACoosRJoBPXNvlCFPVSvXjNKHu3gzaN2uMbs1Bp+qudmP4EDlN+k+T
9NFdojrNNz0twgccU/5F6ybr+fov+bjl+E+qZ2w6nX8czOWF1tATdGZAg74StPUpMxTn3hU5klKI
NqDkVIEpASDvje3TdbsfTzZ233iTcTcMBywCmh70Rdw7buQbTl+d9cwMkiMX1xL7LO5m+amrdCMe
fTs+l++ItMnICI1BOaKxeEfUeYTLCa5EMm2ROrvembMbnaLo8NVTDOSMaC3Zzt0Ye212moL0P9KE
1kONNRmrrSG9j08aP4UEQJUoRvpKi1DccRgttzon9hP0K3czcyKv1RDP8V1eu61yDEZ7FGdlsCMy
BCV395ZITed8/ROsHEJ+BOwCDEdQJf7IWk5poLByGvpOQgQLT3Up/i2MDvHKtLWPTgxz/9REgNY4
xJMf2wP/Ek3j5ECW0m7S6HyMBiS1pSQ6+Z/ot7yj71xLpc8Czs4x8ufRteGAMCstP1HLg8nv+rpX
DUm0OY19yuLLu1dOKrglLYz8OmKqFS7fNEYpz8maLVzNhqGl22j0xrbqBNH62vDqm5giBVTFcNdU
Gx9y7S5JsW2PJjAQUVX++budcxtVTVN3jP02hUZtR6VLVc8m9FfDqbaZc4cIUK3d0/VdlCd0eZlw
SZRu0ZRhwGxxgWtatQpyirEfQrkR3YO+G396WhZ+GstizM6gKqJxZwxzfy6m2k43vuHq2WUhBARy
htBe8rzqsdVpRl3Hvui78ptjRMNDH4nQOo0heQyizhGk1GGZ2PMxoVpr7jQUQu0CoL+rvRaVKurD
9f346EK4RUREUrscGPSyNy5MNQkCdJX9ZLCKb5k6N/RaRD8f7Zx7dN3W2sGC5xyiUIpMPGmLqxK1
ldZqc5L6ggmc8RECFB027qYZva3iz7olqQdBhX4FaBlDsyiillWFpj0dKpCz4hfaC9VWV2Vt+4iV
qd8BLeDviwcRmbm2dpQUcI+efVLHqPxb6cW/0zw54cbRWVuSZAYmhuUiUAm5vC1ZANdb3lnAJhx9
yI4QoaIajYi13m4gz9beeHj00D3B4QALWbib3AYHX0B77sdR5EwvXjlk8Q8om2L0U52oitFLj/qA
ETy17s69IsLPYkCjfCP3WXPw73/FwsGrRo/6QV4nvhCtetO7GRx8OYHzQQyNeWdlln4PsqLr/8Cs
fBykpg+4wiVgI6GJa3VVlPhONBTpIUQy8hZ2GvUvcFZNu0PMNVAemBWdt5jT1w4SrOVgjiQ9zYee
QdwNUWnVeuLH4OPvAVMSv+gO2kyS0t3egpSvWqOO/laCAI67iFi9aGIqfBgTH2qu7IiIuPfFi6uJ
Et4Yf7l+6deOE687mC2Jz6e/dHluy54pHqtKE8aUIrgT4eKvxI6ZyyTZh21oIdDuGIBwq1TKH4dM
fe5VLUIE8PqvWFswnBwyISElAbd/+Ssarevmnvkz3w3gHNqrY6xVz2UeD87O6EvD2chG1lwbrMj0
rt8mt5deRmciSwwZLrSi0PPaW+q3oUNoIIGX8CuY7mTD3Prq/s+cfDveedKwNidtzvOIPTbS5ohc
m+M9V/MMvILkNt7yYmt3862kJFHjpFry57wzl7fC1RutDH0b/ZjsIdfVoIVdEfb/+NwknvKPE9SD
dYyUxq423PfqSilRAOjAf3woneEGp5GxKOD6lj28oDMkRUuUKkMjGVrF62dm9SMyBMy4nZxO+FCY
nQawtw22olob9uiJWfd11aHYPCTRIXJG57cb2HLcQgW7zSgsZCKLF14x4wlCNSX0Z9MsxkOU26F3
UOYu3Hjg1/aQ4J1yOoUJ/MnigXcGAd5e6RK/FXX8OWmaXBZdEHmu90LXO31jWWvbSOkFZCEIXABb
i6uHMm4edDXh+kj/CR2k2bR+KFNpHF13SL7No7HpO1YX+AZodHHJROaX59NIKYbagET8Ig/7U9ZH
HvLQaSlg4IQL53D9lKwao7Esu2o4zOUgG0z9YQm3YeRHutHkR6gFy2mnw+gh4IaDq+m6tdXNBEKF
NpqUDlqiNe3WEkETO5E/0KJ4RLWgetRAbB5A4STWPlZjYsXft0j5EWSTpHkn673cTI3pnCnpyG9g
vS2guBG/rCZIn4u6G47a0Ecb27m2wHfmlp6psW2lK2FP9kt0oQ7FPJLGwQhxJD+Of81UE17/ZHly
Fs4Cov2hQdmNjLWjBcTng7HwP4Bwj9ZkozBXdDbqyZXV/8FTTXuQqjHBotR7vNzO2g7iWqOx4Pd2
oU37Sqmnv9AQD7wzkb5xe31xa8kOV8CSM+jwaCwrBzpETMNAxcLPtFo96tT8bipg9vd2pHrKzjXa
Eu5qpNtnVHB+XDe99h0pfkI/zfAucevi2KD/lqkIbKX+JIy/M2VUk50dtum9qY3IhoZq9v26vTWf
RK2TjeWFoda6sJemeWsVysh4hmPXr5RWRXHIy7Q49nZp3BDOejde0Ojz8brZtdtPyYu/JJstSiaX
nxNuEibbUC73627Ub8eBQtS+sRliKpJKyTfuxqox0gyKuXLkfMmWJpwybkM1ykCp9a0folE1HCyn
746NY3bj6Q9WBhaVTADQDBDiy5VlalyIBDVqPw0ZlYBbNH92lYyGUWtFfxJQvEH+gMyA7l9OOOZj
mM89fF3+qHT1fOMglPPDrqLiCUofa4eiujPv9D7UtyaeVw8p/DaALyTN1bIjOo6Ok5ASk5AmdfO3
WbruJwLZ+TzH0JLe5BTWnY3zsnpM31lc5IuzG1vu4Nrki6U6McFZSHq0OnwGKGDujWlunR2UvdH5
+rdcewcg1iKoYEjDofpw+S1RNevdbpqYmqCC9wyxj/3FMApFOYICRupunrzs5Ga2ejaapKw2buZb
OPh/JRfKVVQuZP8K4kQgLkDWLq0HRhmpU+LN5I+qGZ7o3sf2PuySpvNHU1TZrocOKxUndOLn5klV
xWy/BK6bJDde0njTU6PR6k93EcAWNz8MRpr3N8iIiXKXTcItD1XQqM/IOpbfojB2zV2TZ4kkRU9j
i5I4qemzGVlBcFJKAp1qBy7dbcx9YSnlSCMtnWoQrGpiD82xrvXuxZpJPXeerqhPbtG0/3qqUKan
SvGSO70atXkPT3mp7qcyts2zF9YQhwZmZ/laZ4iWqqsX5gd1oOQC82aFdugQABVPYzQpIQEVjYHs
XJGoOxsv3p4gnk9flNDUW35CX2UnVe81+1bVkjkzT3Y7sVWZ4tUwmQuvCRH8uX4yLp+U/30bi6oy
nh1BNgpxl98GmsdeZ8+cZKeUYdLspqEhze3nyrvPU/qNGy/Yov4l7eGMqFvJvIjO/LJ+HsRhS6xN
+3mX0JYx3251e0js0Bx+qjr0hLsZHdLovizKKft39lrtr74aWn8aWo7ARH66VVaV79jF6SR0o2lD
85hGAkH+8gUPlTkJw0KLd20CC8bBVEr90JWzou8ZER0g3kyGCDHKzGvtg14XY3kscifc+hlv/Hbv
fwfQS1hZ0MFCT4ea9rK0bttFNytZMEW7KBCZfShjpL8/p0Uag6gjm1RPZgB/4k5iidP7MbSNV1XL
EI2Bks/epSmF6B9G2LfeN468a4bnbOyjGhkrt6vm/zQBF+GLKZjQ+jIE8xT8a/VjW1l7VRcU/vbX
T5W52FM+sCTUQwqeoTfmixflBTVxoykWVhXt4tgt/5nhoCEyjows2ThPlw84yGkQ9y57xtA/FRt4
/C6Pr1XA1Ty0Adyz5GPC3tfI6DmfkjJ3nX2Rw5q0HxCo7TaWt7w0WOXKUPZnekKKJOiXVnN3qKuC
aka4c/WQWVeEuE6GDfaA5Le5ub6VH1YICI7ZCa4L1VlEj+Sfv8u1Q/pBmZ5m1PoCOxurg0Z2E9yI
qehdBBoFZTAmisfR23gXLv0UGwvrHH0UiduzgfsvOcxF0LuoCoYwiJuw9OxHrU2f8iCpu13hBe03
yG/bk8jtaiNq/LCzmKXEToADCBD8/+Iyzno+TCXOGrPqPKPiZA3jY+e6Vcc4RWn+e31vL92iXKQp
x9B0OqgSGrxsQDgi1XvE8SA4mZW0u2mayjkHnWGclSDznlo4Ko+5bcx3ERu8cYTocCzvCIVcoJ9v
AyMeHZ3Fh0UTvdZhvOb8tMFYFSGqYmZbvNCvn9MfGUXt1iNi5nefXWt2kN1Ow7TJdlqvSAbgtCJf
C3awpNhatC/Txp6enBGxncepN1p7rxZdpn+ukTMdcJMIVjO9yMBUOT8PZTuW54APnD+Xc9GIkz1o
UxTtumCop5dKqDbBVmAr9vMc9PH8CwEx+ts3gAXSSdv1g6POX+u4V/rXUK3n8OtgDr3r7RK0VtNH
c4h18xNTrVr9XMBrN+5DHVLzZD9kRujcp6ozTTrqYIMb7KchK6dPbVia+XF0x5rZynCOdcnWrxWx
/h1VUGH3t54Z5maFZqvjZV+jOTPiXcQEIWNflKOZVEwMqINBPuqQ3Ie9VVg7M61C29yrThcp7m2V
ZUNyT8phRJ+a3i2Ssz2VuXnD/yP05lOkjGXQ71MsJz+ZqRHBgx6aTXZgJtDj6WhVG7WhT5GTuEl+
y8l1xuFQjdboHcTc5xZePVKoLuw6VO2sY1br+Wg85dpYT+YvhAiKobmpqzxT4gOEmN6kHwsFGVkH
SYJgMnWE1PupuIVCSnFfPSX3uq96M6TTr9S2KpoIYxk51U/Fqip9H0dFXe9jY2wjcfQ0GEdeiWwc
cXCmOUpePQ/gMHyBATHJrsiTWn9QxqKiKRmHc1QeKF6MwxE18SRNd+bQduVeT5AX+W7q6CDuGkai
hzu9s3PvZgiHXN1bYSX626joFeWTjXwf3kcpvKj9EhWUqp6IXapfeVK53kvYoCNr77vKIohvTSeM
8OkZo/g7Ox0nlRqFFesvU0E+fN+PU1uejE6fEOdO7di6cwUqfvYhLqxw/DpVzXgTek6QnqrSnPhd
Wpo5+xiKnsG6i5yi+StWc807lmIoXIXoKOzs+adbKAG1gopPBjV/5pZmeh601ijEQ1vrkWafqyLW
surgDWlEGcoNLe0IgyAaHF3tpNbd2OYplJ4VLmXcZ46IOxduxlCxnProJJ6Z/EWim3ff5qhAngSA
ZqJGt6PRKhGn1tXQUExRAarMXauqMdyxwhqM+rsuOlO9K/uwR9Og94D/lCiNZdQ2dp1ZUAjcdYOw
7UNoKvlwaIzJTG6Nsa+Uvagq2w4h3E1V/cm1JzZ1V1b1bP7Um1BD+sauo+poBppQD3kIbd6dnlrE
oupAXf+fUU9U92TVJbrocJxUxcM8udr0aOfdAAwPRGBf71N9qJ2bIVD78WEqHS06u4OjhY+a5Ybx
NyeLw7R77JO8ctvjQH8CaVrOhTneVsjUBu7PrAmD9msQizTWd3OTZOOEHx5E0UtBcy/62vZmHN/Y
ZlsN3V3O1KN926dOaoQnl9JYo39upkwBrqFChF0+k36NrXLIWoNHYjcHmpn9PQ2DLr53YAniXTwr
mvotdzq1u2fGpxxvlcYQAazSkXgxx8E0/50EHBBbvvDSBUtmGGbeZPWEfgnYojdJ43cuOChIeBUX
vvl6Uup9WaTtLUJC9WF0ahWiFGerB/XRHu0P2ElAjtHoBxt36fITKdfd9ZN3SoMhuimisr0pHbWk
XsP7PM+GteGLLt2gXB9tRUlpD8UskfCyQKsEdt8LSBBOVVq6e07jeBqjft6bImgf3M7VdmUeuAfF
NsqN8G2RDryZptUFhkOXLTfg+pdLBa+Z1Jk+k5t1URvdpbwS434as+BeVaP6u2r3021GTdLaV01j
7cMkZ+YwqZM2PdiMDG0Uxj+ErcSTYJuo50BDCXJYuux3HxraPCWmJh38iqbQuEs6Tb+1nPj3BmeI
OuCSpTFNwdGB24MZoUsrThQiSTcH9a9iHEKclRZP7aGErKo410bWFQwmJYGz8Y2XWQ5VQJCP1Kf5
xDIFk/Heu6WhrT5WpSOCXzW3rN9nJuxi5wbGu/FEej70t2lMEXIvGpj2dvzX4tYNEtAz1wOuy5Mt
l04jUFLrgR2VEyGLXzFajAm4RiRjniggFztXY9iggVdkrtE81qSGIaLQtWFsDUgsjzisNCYlVxo5
BNEkWPLLv1s+muaTrtemeWMgJZPsgmicxNnVO+2l4HWMzmVr8S7rc2/vRQwk/eb6ui9jPXnMmfKU
RGGgPmjvLDtJig5PomnBYzUBHoTST6/vQn2IPgUFMdJG5L5iCygNihHwTMmx4MUeZzoiqAkZ6onw
2nsICbJ2o2WlT5Wd/J5y/f93e+VxeiueMy9xuatZp/bDBB3GaUD8PDq4MLnch6VSxzvVENVG4fwy
I3kzhoOFjp7ap0NZeZF0TXqMoGkRhuc2adzbpEm9fQQR406vumCPmJiKFk+iGBtPwopVWL7fOjtk
YKQml0sM3Za41zCVU4YI9nOp68OtbU/dQR9V/UumQPKvKb21Nei2gPyxWKazgNlJ0ktETz40zd3C
IQzRPfSpHOjAznkCCIhUfSqzna7l9slTQyUI9xoz7vMx+3+cnddu3EgWhp+IAEMx3bKbbKkVLKdx
uCHssc1MFnN4+v2ovVg3WxChxWAHg52Bq1nxhD/keA0d2lnFNhZR1zTaazpdbSmqInD/+U2QI1cF
0s0k9Gj/S4uAqk81ZTzIHszZP0NfD7jU1kn31il/vqjIdQUsNVZ6Pct/ndW0ibVO79v65DjN0ATJ
2pdEtHM8CGQpj45dtL96K3H2UG+XdxNTbvO4gxYCyEOZh9f3clgx1NUU12F7GrNJ/Zga+vhBLdux
OvR9r3BLa9beiJd38vOINIEoPfEAGlyGmx2tZppi9IR/p2jUfPwwonelktqnUu/kFzb1Vx3/gw9F
F033EeHc+9evpO2NyDJS7+I4UY3jcnI3L+8kBRpkVtidYCBmP7J8NTxPqvZTji6bN5athqChtI8T
3tU76/ssb/6/Stf63asT0yprTwq8CnxfznQYlUoUD9NwGvB6PCVOt3g4obr/Nssw3c4I2x6WscsO
riYTPx/68cbCmPOUgac7ogyggN4fhiMelPJtkpX8MLaRwcT8lyIPvvnyh1XS4nHomvmkYFB2cAEC
nZR2+TFgse2/cfYZCf6I8SyCJ2gcXY6E1VXRV+0yn/Kk0Q9TqavnJcZ7MEtN5VunxO09fS7LU2yk
i3eGvjrMDI0EzlqVhw8E4uBy6ApYfiMWF0dTXRDjmSjeeojA/8A11/n1+ldu7OGeJ3TVkARGBWEX
2PFmpYUCnCjVRu3EDLR+n2uTp4KWPZUFrrl1brWHSg/xxnFq8JfurJ3wJrYOjtqoH4EKWMGS119E
AY0/UtsSqpJWPBRZFv8uFWvv1rk8D0Tb8IlX1BcESg4/NejLaemKAudOiVkFyrSGdqZjKZbvirLK
2/dRmL2zpd1+KAbVqsyDO497chDb4blaARDDa16f01VW4HL4bHSmIbfNJUAjdriFdVy+N+vhR6bF
w4niQY5+wuieSyXpgtfX6PKBW7mcDAwJDQVI0AQgmS8HNot2ytDmUwPgG+WvXMnGAmxLoyIxbNgS
UwthDf8k4AM+vz7u5XW7jrsmVABw3VUwkO7p5bianlWR3cxq0CcOVLxq0Y9lNemnPK5YaaQxbv+P
8VhjyuskVxT8LseTszFR56GKboZ2eweQcHxQUho4zZL+jLVJ3bleX/o8wBIwENFv4O3cXCWKIZu8
RzsksETlvitR/jQPXQxGHeEIScXNCsVO3PfiiFRqNSx02L7bHl/VGfDUid6DUajRUXVr/TRTMfSN
cEg9FGqqHZbl5T3y3wVk3ejWImq8AmouJzQXytBOUmdCRQLRJZ6HDyP/z3GwkKB5fe1eGgqYOMBh
3ioD6c7LoaDIET4jWBIsYRn77TwreLxVk+Nn4RQqO5nSS4NxOwKH5j1A42MzWKeN0SycRAvScTLv
aXY791bdSK+kUPfhrd+11oA5esS1PIRbGf5itKxlxL0p0AfX9t3YxfrXDOvPGZjiN0XP62rB/4IC
SqIPnO0q1uhcs5ApXBoMTVrpm6IXxyZCdjEeyfZVM6587pcsePv3kVGvK8cSaVvzmt5CwXJwOjVw
KgCJXheK6tMkRiO/JS4q9h626ysUkh2IRF4bcCDou17uEt3tswG/Mz2A+dvX77TKrhFhKjsn7byp
aY36mMd6OHkL7JHwYz02XZ7sfPD1ZUoFYW1x873Ybm4rNytffF6GXgv0RWnpzBXToZS5DGoKAQeZ
2pYvljR/+9KumR6XjcHbhaL65XfDBip0c2TQGoiUv5YAbiNeu7s5sTW/NmbzWPTzHsf6+pSQzHPw
KVDxaiIaczkok9tjrTEZQZJaX5GYGwNtxv7NLJx2h+P20pyugRLbF+7/FeNKaZOpN5TKCFSDYFwv
8/6WvIkYMc8W4Odu6xmKfKMq9Hpc4PZigAiHnFOxzWwToAMpikkGr9McHzsLo3eAKdkNCgem//oh
WWfqf9Hw88kk6aeXgM8N78V2zyQGhVzFmrUgKQr9ECeK8TjayXgfTkr8IUe2b2e8F1aOHUrch++2
A4p3E3oWVjUoY8p4ehUZR23ppicRF5j0Tt3N61+2hg7bL+P4g6vhTOJGugktaBuNWdbPSyDdpPuq
9mXRYW1epjsv+/UwVB6o2tFEW4mQW7Snu7TF1JSRFrRqLMCXVpSYDnqlG19e/5zr+4W6CsQdgiSK
SLwNl1vecZVJaVOhBWrusCe4iAL0JOtfalzIwxAO4K5NawhSt94r0F5vEUaGHACVd4WuW5tE0RFd
UkTLpAXkJZo/iFEJEFb5QxthOtdlslcse2k4SpM0J+HOOBibXH5oSeKgRXSDghE40ZFTLnN/NBvN
092ov62T2W6Pr0/tdsS1vA6LFb036oOAhDfBWajUYcUXdrTGXPw9XO13r8NotGSIw0j0Rlo91Vew
HqAFSH8QmAOYtPk+rRjcSnXxxFQG9RaernpSiirM4QY76Rvhs/8djFB3FeNdwXSbyTTJVau4YzDZ
6/FJl656zIq+Pi9DNB1UWVk7h+6yqLCWlvk4LmZ8PEjuIF5cfpyTQCgfBtH5k9aZtxjGzO97Nw/N
4wwN+47x2ocQcedbvbXMr/xT/cbrZR0ftCmwTypX6tVehcrnJGOqdH4X5dOBgmoazPR2vaxrlp1d
s73JIB8QWvM/AhpStm0SPbmrdfNoSH+EBf1tSHMZP8m6b9Ozlcjs6fUt+tJg6BetAEVBBKptTr8B
Ws1ABZg4SZbpXeiALHUruqOd28q3f9dKTaQWYbI5YQNcLiGA+F7UlpA+wpl14+VIEWNXH1YtDcCx
Lr+/+cN4qTl8PD6rpMXmNGR4PAAC4+yhUR0HpEnOPxlk42MXl+Lj60Ntn3IWjOcA4Az7gmx7CwRM
7bbP69Du/AJH2rOFiTG5hQDa7ZAXzQZ2O3KpdvbjVgwGpjIIFsrhVBOBIV+52shGk5Ex9K1f903/
Psw07c7W+zAA7aaiym8Ys18oEEC9oZvKj3kp6O7lVbx4tnTLJ8VkW+G0Vic7++mFuQACTuWcRHh1
6t7sp8nF5FCz6ePrwiqDclrc/FCLavYjYCs3VtEkQSNFtCf0fjUsf9wqAUQDas3btkZOHaoMBiiR
0QcpMYPzA1Ao0P05gNdabtWuoeqg7flYXx2ddcwVYshKkAqo29sd+90pzqrRF+iI/kmM3g1aAobb
SqrtWzfzOhQaMPiPrh3UbchhpH0Vm3My+qMwFS8vcuOQDnl9W852thOXvvRVJPccUhU4P5iky1Oa
LEu91JY1+q1QxGOIcIoHg686uASKb8x/2bcIexkrQJlE8UorFBu4lZdjj75t1MN50rM6GOJWyb1W
qfdytpc2CFBhUPTUP9fH+PKzDLPrjVpGk6/XunF0zaX2atA67yF+hp6WjVaQoxz81htvvcNXON36
eSSLa+j1V8k/CbNJ0yCZ+DQxraNaieWRO2j2NR3R7DfeQetQ4E4RJqLFcFXn0+Xclb1DQXdEm+oX
EgNTccCBBUFsmXSfKqFOp5Dk9Ofro76wWZ5xkADO1iLbtv84mtlQoWcx+rKbajCJaXLsQa8cLFnN
//w/Q4GLVNHGXj/yci5FUaL+ZxqctkSNbhZL4V5xW/cIS28PGLGNiNmXfNX/htrENnaIr4ko59F3
nEzeYxdfSm+QYXtA9rsDEBbGT8qAixoKDeNOmPP83v6dXDyPjbLMqiuNFsQ2Jm5SJ7Flv4x+17mj
pxIU37pRFD/l9jQBKy6YcK9MWvNDZVkuUrfO7D6pQzi9U1v0bnku0tvZDeUxq4qWhrCkEU5Gq+4p
PApm++pnrq8dzzjeD9uFD8khXUGx0de67o9W5vOnQbednXd1fSu2g/CoguAAsklevknpFivPqN6w
5O1gZ2fJHRw4TWjcO0Ns+No0azsVh6sYk3WnE2tRcCBFQNztcosBqpJcrQPj1UIPWtShgHOJJKAG
pR0dB3kqLhBEjUcg/znKS6fXd/gLVxTDk8QSj1F50DfD92LJ+jABylZbU/6g1dqgnlrLmR5sLGsd
XKLy/l1ndqbYkS94cZrJL0FQrF2zLXBj0XIkV1W2XA5M40hi69y1na0frSJvjkPm7PUEXtjjFlAJ
dh3HGGUjdXO+hhZM42Jpgy/rOg+9uLXS3xQ8zU/wIabOG/JGBDMo3F9DOg5H2SRRfVRUUf+uZi1r
PTXGzdUbwrzzBwjPyOtSyDhGzuT8eH1Brm83NgOpIhUo1gP0zGY/VENBSRrPRH0gLZVLJjWffLHS
DjCnjHAncrpehjWaoIVIPQiW7NZXicNmWBKUm29glOWBXlm+wdDglgk7NNJCRXv/5q9jFF7DNWyl
YbE5XZrMl3xYnMGnj6c3WAFrVfhdjNWieQ4rVL19OHSVyPKpQK/Gl5sHuBP01Hs17f1WJhlCpcL4
okYArUM9gjL/+qdd305QnygrkC3ygeyyy4UDQjc7s5rPGMOPoNlTN44AC9vjl9eH2cAZOKQELX+P
s5nCVozNaCXL7A/AoY6t3cVftUZNUaAlRP5TG62tPGgGTmzerEcqvrD59D51K5rhr/+Qq41KHIVr
zDq7lMEphV5+b05aZ1REBoEWtvGxAO10g7mn6s0kmP7rQ13tUsr5qPSQn1KORgttc0mBxTUqk0so
SOd0uJ2csv+QiMa+MbQmPaaLmuxsmxfGgxBM1kjfAtXSbY8kHrO+i1FkCxx4kPfwzM1/DAcWj+PG
5kPc28rkvf6BV48AcdSqX0mQTQeDib2cS/I19MjnVA+mUK3e6diHf1CNzPgTCXgnXgEclFqcStfk
HPWuWty0Cf7Rr/+Eq/hjHX3VmKT/tPZtN9uK6M418mzQg6iM628lvctHlZLAV7XtKmxwpzQ6tr1q
QcvQ650tfb2TmEtI2DQuqQZcSeuhDtKL0Jr1gE7KymIy3dZH6blHwnMW7s5eunrw+E74ia4KIgh1
kC3LRRp2bopF6sEwYQKWgDn+wIz+KeYIhx6IdDf5qPXH1+f2pQ+kVcB5RJkJVbvN3JpSlSNPjx5U
clbuMlTmxmOdt7b5tYowq9l5Wl/YTKA/kT55bphe1dsnw1VMMXaIsqMzcxT6PN0ttSOPlWbIj4Yc
m0CNsvxhWOl9uarvyUNe3YNsFCCokK5oZRClrZPxV/4RpUu49DLXgsXKinPY2+Ht4qbdzjJeH9EV
b8NpgbzBY7l9uErRGzAidCNwUWr34kSmP6zGVu6zqQ4f4qK1do7H9RJy71CvBstKEd7cbpu4nnuC
4REaYUXjuW6s0hekjRg8Jnu61y8NxcsIBZorgZBscxkUlezcsm5FUMO6PGcUNyGWl+3NMOOM+vrG
vJpFsm20s/gi8H6EReth+WuturIhwYGvF/BkocgcReBkrNIpn7S2eh+m2fDWg8B4Fnw2oNErzXvb
ViTASzp76Si+T3H4WQUkdgQDX7ZH0TRGuLNkVyedwWxsXrEYXHlf276TYheiatNUC2a9nD8ubtd+
LvIFjK6xxGdyFLrS1bLsRAEvDLrWUdGwI8zBUGbzKha9gmltwReCdJT3cnDVO6uyzROXjuVbbjsf
OxNq6OvLeB0ToHWkCmI1hKHB+W2r8GhxufZS8qla1kRPGjJ+B5EYzRH34gS3F3RDq2KZvEETVdCr
lXluSmfvAbnatvwGDsbanKZsDc7yci+p5RgpiiVZ2yI2/VodBhr+S+7lcbjXdru6YhiK5iVpC2pR
dAI221b2ih42EDcCPXSzh3Gao1V7bk+g84WlJGbkWFBqs2mLbW5tZXJLxB+5yOoqFkGchOkhA1AZ
KGoi7rABE3ewGfa63i/N4nPnBqQsAI1tPmb1NgajDis5sdKHHgukM2CNBHAolJbXd80Lhx/8B/Jx
BGmwlbfptBOiVtFSiCeAS9VjjXDHAfHu9pjIOrlXIn2vD/zSfIJxIfwDF0ptarNqRgjdYsWLBU2V
6e/0rqIcX2qhD0bUPRhhNXm9laU7N9yL80m/j0om54Ir/HJXFvpspTVI8WB0UM2ou6zxYl1xfRUW
185QL8wnVQO0+CCYYjbq6pdDgd6d9KGJ9cDMkeTxZM5DT5tPuN+gHIpjZNp7Bo4vzCgjMpzGXyt2
6HLEwkqXEWtBPRijaDpGTbqA89XtE0S65l6f4++zY+o7xaIXJpRtyVh0GHmjtsc8tmu8/lhlrvA8
OliDSIMRDVfPSov29PoGvQpJMdkjGF6t4pCRww7v8vOkOgk9c0M1MOAzBpkhq2OJe/fRkHmzctiW
oHUWibvx+Oau0ToyeGnKBWRbVL8vRxaNM5dJX4DwSULcj2a181pRCT9yneX/2DWk38SFsJMASmxe
e7d3OnTGwC2lMgLcU0/LIe2H4p0et/DTlW6v2PfS+hkkqGtleOVbbw5EBkw56mcumGjdONYMjiAU
YXFDu//X68v34ki0qAjqeZgIBi8nMaWebqsZ9hIQ2Ev91zgXvfVeU2JVWzPT5evro12fPvJDnh8e
oBW6sH14l6XRjczlopYkk4Ei3MxPSKROqD7kZzWnJ/f6eNdft8ouUClE0YWQRt3MY0dDHVmDUgR9
rJo3IqfFH+tL/d1ywvjD60NtmF1sDYCIa3mWggknncj+cibJqKFOJr0Abyns8lGKMG7+tUY7z1sv
SuymPqE/kEaB2UHjfLRwYcqKw9TrxfBJOvCGb/TRNt9cOWSqyRUhAj03pNzNxpW0OTEDziiPRmFo
1h6vYhb9nCxc9I7mPESFT1UZNKM9JLgivj4jLyw22SLdvhXHAcJ3/fd/xa2mZksN1x0ziDIw/Twj
jn4uY90JYMPWBxsM7k5Yd30VPd+ydPsI7EzQaJcD5skyEoaUbtC3VRb085B8DZ2hvKVMpvpprbQP
xWrOOYZDtdMau+65ck6pCwNCBVW8Wq5eDh3bnVGU/QSwMZZq6JkR+thDDRouLXr5YxmM6a4o4Wkm
ZmndqxPo23qQ1alapvGTsOvJL9xF39mR1/NP3Yci3pp/ucTXmyh3gAFtJFZFaCTQ/TX1tvezuSnv
8FlaHqXpvLUewxSAH3OwKuZvJH6XUwCijacO1GqgUBD/WOtw8A+pM2Toz9io69a5cPOdt+f6eFMh
WBNMoJbE01vdZhbTkRrMxcDI4rL1CszCEW6KrSoYNDfaQ188+/RedB2AQhA96+ws0nZysssvXHAk
g6/Hq9q2SXMUjpxWb1T9w9Qt5dFqBywPlgzidpEXP7lBv6IbYR+Qepp8s7KqnW+/Dq/d9VajXU9p
nvreGnb8dbqKDJhSrzU6nYeiO+Wdi8ECRKj4jVZ5XGuMw64mzUXHBmXhy3HUVh+GPKbuk5Rz/KlQ
7eTOyrXirgBV55m58/P1S+OFz6JPDz54rQRjA7g5SG1mlVEsgFlmE3OMmoH56ODntlNRf2Hj8DU8
C2tGDblus1el00VyKVVqPXkqPuGHgVWjm43jXY/K357987oSm21DoYdkCBMBYEJbNvVcZzNJcEjl
rI3jH7Himj+g5ETLbTL0SusjpT8pJ6w5MrlzH77wldTpuA5511c04uZF6jS7WyO2NS1a+jsT6YjE
U9q+hjmnqJ9fX7fry4b7D1Dbmtqu0e5mOzoaZYJJDLx+c1ycY/7jY2qgDQAdIvZjO4t3EAIvjrc2
Q1lGDv/2ZW8da3J626LUky3hTZ46+dkmYLl16kwc9XkU/v/xfeTuRIEr4nhLliOsbaymm0VgFKnl
uzpw0iqDtJytydgcWt3ei7IuzsWuoavD4SZ4gcOxclYuz52RzbHh1A4FpgbvtkCWnf1RSaYadELY
tL7qtLbmpXYjIk+RbR8f7bx1T8tMU1QtteYAynbvyrnaT/wkoN5cuOwqA9TJ5U9agGA2JtDjANHW
lI6yPvvlBF4ht+fsrWkvQ61IMAsyKEqc27crxscqoT8oAnqQ8jGS/XSKlyn2uxQw/wAReGc7XV07
jAfoai1XYrAAwPvy08wkDBFLM0TQ6Q2EO/zK6ewvs9btlSivBgL+xG3A9NHNM7lQLweaHKW1IiDJ
JwPaxUeW0jwDoo93GIfXo/BH07Ndjz32eNuwDzUOHexxa560SjEKP8kQ/Yu8cMqnds9D6WpT2FxW
5McwSFd38m1LYjFy0U1V55wwAMz+pR9i3YTljGxTpo5vhpYyFkAugAWwjGBxbc5EbmuNWRm1c0oy
QbtDbbojsj3GfWh0d7mqhDs6vtezSHb5bF1AlYduyzaAwgYvsxrpnIQ1Tz4VyeUurIVy8/rN8gx8
+/ukw3heYfcrKYw6FnSVyy0xWDZI1aqrjqMyapZHvywvm1uIuL11dFOJm7Y39KY9PrBvmVId3kF4
oq0XG2ew86CwOhf9X2721sYko8H26ZBnCHd60dTOTaCBFP9e92bxO5ZR83GUi/MOjqrxZIaZyIlS
8/kzCM/+LsTy+uM49Z3qRX3paAd46XrijWlk/ptOnewPsFLVh8lRpx/xqKNMWFOzvetSqmxHW58z
mmCN7i5nqkvcSpmQne6V9hwangW/7n006rAKXB2G4aNaDd1wH0rbmPwKr+1frtFCg9VjEX8Km3z8
UehLTCvfpmxxH7UCIR6uhLq7Cc0ueqzaYeyCvrCVIbDMOlmOIK2KCkZfVNRelKmp7VujHmlPTiPb
X2NfFeWppzrjY+mtIelkTsv4y4gg/B2jidMIes5Ixv4wN/jzikOTx1l+zDFtKuS5L7GzPKTWZLbZ
jWamyGV5nRM1YXnU3awv3pVtHsV+1ERm+NsQU5/6BALoLaJNbBS3nZwW5+DERa21h0QoTc3kiZ6M
nvAwqYPCGN3C9VSHvqwSuG2cTrfV6kf2u5C1WVMSM9zB1xrULL8MoW1k4DQdt3FPrTLAadrZi2y1
i61IzYEzBv4CKXfAVJtXnFbDosl4iPwkSqtTKkV3xOBWA+gXiSXo6Rd4Ef6t0DXLym86J9wZf/uq
E2sSkK0SAMD/ibLXy+avoFazKkj+OKP6oy36W5xFS69GLse3HKUO3ErfM7O4Onu0qbm0eGVWkjYd
sc0Hm3oY5wtKV+fIKGQYjK5eNMEyYf7gV+gGi+MSI5l/K1ASNm/ttnY6HxUp/W5a1N492ZOpmydb
pMkSDGGthuhpNqrjFbVAzydqEyf7XrXYj3vAryb1oerVLPwIowpej4EoZv04T5F6Hoa+nw4yEeVn
hVPwviAsHr50ka1Vvl6Pene07Iwqgmlkk+01rdWhVFWMWviuGKqqPaITW2beaEdEJrQWyuZbC1LG
RkhAiekeQhL7JHUI5u8ycNb3miLrylsfwZ/qkAzCb+o0LR9dVAiM09ipsXajp3r2RxNpZpaeWpPy
eNwXqfs02rr80KZD9G2Ag2IdNMTkHlKtTYYH21QWfxzrLvk4oiul3vFbp+Rnhm+F+CdKlWi57xYc
y0+hUdsVAgCFDRqwzKDFwnYHGD1pbTs+JRNapadZcasc9vNkPLiVNie/jMUtT+SXYX/M6Iy4wjdp
UimYzNI4jQ+WCcnPs7S0aeZjljSF/rXuonqSNyOWHvLGQWc1QdYyjTSQREhtdV4yWot51skVlePQ
uHX0ZMypOn1E/U77BWSx1u4oZGkRgi3SjTieel74oYt83UE0ljN8ff3g/dc35e+jR/eC3tCapqMd
S/V9s/Ux3hwpADnVGckfrW4PNbUVO4DkyoGPlaqKOg+zYrcJ0IOwPuVTOP1xI66FJ1mGPOqIvff4
fzU6qKeOckt/s9hl8lN1yhh3HZ5wvxgEqm+4SkrhJ5yHyPCQw4FNilLerHtFEuvlO7b4mCIkqaJL
KudF61gvtaqeBiUa5XsAwEoRmE4RVr6qjiai4XVpNCoiWUiA3Q+NrWVeN6uIdBzUuARhWMF+zB6U
Ik0Sv6wLZ0B0FIE354uYW7F8s5TFMb/qTV79dDACQiIOIaj21kki4Ok9ulAopsGSx2nGndHv+53M
OPdwEVltOj92ODdq57nPer8oFz0N3Dh3m4ZpMozkYINZa7/Tb7MPcy5DtMhi6XZnnPFMWXCfmTPY
mxCY+zFZcEj1tDiNwiClLPcoVhlxJP3KMvxmWcVgeaVQ5/o26e1qDjDYmeeHMI8kgCw2Y3cIEyM9
h22jYJUQFWY7v0eZy+09XZ0WO8A+TfUyk8rI+2Ycy5vZjafsAM6rV2/nEpmtO4WQ+71iFjG2yU4z
jS2PpN7MCg5+dpd+zjDT/opLUdgj7onbXIT0iVLHzbHA4FE9qkaizMcwl5l5tCvHVA50G+LKOrQ6
r5xXgv9xVimtuViAFwxyGD0rrhL1nVoiSfSvvRjKcpPORlX4Xdz0o4ohr5vm7wlZzH+mumyzT1SD
l6NSYll5NlMn+rfJc+2D7KNBu2X61flYo8SIpLQ6RTdIEbHIKbDgWjmG5qKfDDVNbW9ElRxK6BQZ
X8PWSExEX/vkyNNp1KekRWHuR5nAg3rXoggy/5Bui5Wqp+lT/jhlMUYp8CimT1Hv4Fyrqx1C+UlL
s7Qb8vIGi5UqPs6jRPPIC5PYhFWMmJOO3bdZ5p9LZQa+psjOeJd02sKCp6MaIzUsixtzVGb9k72k
c3LfoghGHUcOVfIpNFo8HE9jbif2rduw+3uvSTqjqY/UY7LCX8RYzp/QZDR/C/4l0HSxgMb0DFQ7
89lz06xrT2XEM3cT1VocWv4smlYc0lQu6Q97oafyZcTzRiEst5AkuIsdJRXneIkdOyi1zLhvFLsd
b2YJH/UhdmvbuMPLvNCOeZdKnA8L5DG9eHEm19erXs9/0dQa3Dv+LJMwNTR66at2bZ9Q9Y8QAYyS
eDL8IVKS5VAB7nc9I2tb+R2fPSP329bS/1VRizf+HaRMWqw4li56r/RG84/ARRlxaWsy5tM86gLA
v4yTO56sbH5oIPVMFIR4Xfy805RbagwKYd8wDFnv9bXr9qk3o80ZqCvGfjpYI6YtsAvy6iEdi/4z
Lt668ofoyyjRwQoreUaSbNS8KVW1X0i/p3ts9+fm7MVFS31+bahS2CLngzNxGWMIsohsol17drQ2
ghJn4H99izAWTvCIX2eEelWb/MjLyvksSmy0/Lqwpf3kiNkgep2oo9/jp5aoaziuidqr6GeGH0gM
Uig0UaQbiMeVheEjpVFpX3A6SM+ikpr5sRSZ+OKYndZ5WoJq460l+2IPV/TcVr/8vJVwQsV3hcNf
MwtwAbW0EP7PeXRRQAvyUlUfeovsT3ZN+S6d1cz1O9GniedGUxgDn22/NXNZGccZKdCz4szfBF2C
32COcsz9inn4LPrhlxOO+h5zb811tz8VmJcOtZT3hhLZZiXo3zV2O4/n0ZpnOXqTbNPKi1JJa9Ob
siRtD06Sqo+2Ok5VYIKKe6tGBh0vpLDXPimgDLLYTbVR9DFdtdBSzx3Vs8+0Qzq/BtuLRmXKZYlI
P1HX6w/9NsIFQr5iQIBE4E/BGm1S2FT0+qDUrXpWsinPT9oSzouH2r/VT16KdbN26PpGUT6+Pupz
Y+1yqkGBEnToNN4gom2bU9EM7iSepHnOyFbK906zoDN/oE7W/GvocWw9ms2whAgigUPxlb4pppOM
Cx5TMSnm8uROiMR5TjYuf8x5XsxDW5VDh7mviTjqacGS9Oc4tkM2et04qjYiBJpzL1y71o8Fwe2Q
7fQann/v39+zImxZ71VxgIIcZbnLraOnGZKvhuzuSqJN4wFVzhABzQFTg4CwPQmfZIYWj0d7pCgO
Yb5Y/8px7Md7CuTxo6ssxJRoIdf/oEaHt4PbD3HQQ3xTz+rk5soJX4G28qq4mMc7aeTD91RH7NNP
ZkUJwjkzyp1Kw7NZx9/fsyKfoEGQgKxN7asqCgegk45SWmfAJKkKxENW1dEZSJbubGmkziNYaPRp
hyhxzopOUWf2mlm3l4PW21moe0bfuPb7bGiXwsvaPB8+panlpOBETRTjprHH9ICIPH+0+Cf52OT0
wHZ29rbMjaIWrueU059L6le0/j6PEJU1Jucctc54Kwnw3lHnd++berJ/982oHPgPyr2S0PWoFHmp
Oa9mhNwj29vcNfo61HvKyzK3UxMzrsYdb6rRHpynKJ/z+FPmGp1z72jILO/F7Ov9dLFodNUQSAUu
Q9iOrsHm9igzQ6HKJYu7NlPde1wuUPntIAJF7xPark9KXY/SS2tDtJ6G8rz+Ls5QfAxENIdojzWo
0N6weMnjnKZDU3pz3Zj5aSr0/OsU6RAuDBxVUuT2ZPmn5RsN5EpD6e4QCNcL5/IjViAxfVFIfc8A
58uTFLVt3OtqqZxtq0etMYl+jGY3/+ZyMp942yN/1uL+HXKR5u8ZEc+dQuWzAOZmePAp5pr9cEGh
O3g5vIJASZXycXfC6S3nbNmd5ngjUVRxnJIMkenJiEX90aYSWxPEmO0TCubmdAhlVtjfjMisIl+3
idXDw7AUYfHTKfrkYbZDpwqyhez5UGGc3E5eDPZN8XMe7Wb2BOLZ3dMIUvwemUUxeZPAawDSiISL
6JWxFL+gUwqS6mlGLibqNKvz0S6PozuaYa5+1886bvRzm0nlm+xI+tNbYYyWc6Du5qqxZ2odLNqy
qqmEvn6VX8EIqX2iHQB1gdiRNsr21SzHxaW6p6Z3oxVNi2e4c3fW2mV8pDhfnahopHcubXdP1aJf
cnK0M9yd7sfrP2K7aYiaUHsAV0E9FhDVthPgVjKJQqsf7sqGJtNtHvKueRxvDceQYaBAaxippR6F
1oxGoJiVmtyJpFLz4M0/g2a7QMSMO8AB4XC5eaZlGTUnj7u7zJ4bwx8tezr06MRPB1OPC82LnaTz
zShTHoapyL15yKud/ftcIPp7/zITgEhVCkjAHMFUbmKYxo2pKyZxfYfHROScVuGDxWsHB8XOpevx
2EjCaajvyRabn6LGRhCBfVE9Zt3UN4uHJrV9rvMIxQc5dEob9E0yNMdGw4i38zpVn7sbZ1D7NIDU
295Xi1pOP0LW2D0PY+XclSJE30exc3nGALtB+d5pavkfys6sOU7ja+OfiCr25RZmk0bbSJYt+4Zy
ZAdo9mZp4NO/P/zeZEYuTf1TlVw4qcBA033Oc57F3Tkka+xjLP6r7edP/BLt5+cy4F9/KKfv6nB0
/sQVeZNLgof4UfPd90n3tXEj0vxb2vaNfWV6+WHcvl4LKATuAu+XkeLFtYTo/YIMmfo4Ku19Qt9l
h3FREnEzkq23bwYA3jCTllfvZNWXrypO082SlcN3wMXxBs5dp+8///WXxRt7vE5KA0v/j3nApbXF
DDar5CzkUYNZm0V9PyYhtsJtH+kOaGxkdtlyTXL6R6B+vsJWbyfKVNY3m8dl6cZ24upT2w9HbON8
GjynaKzDWJvdeFB5j3elXbflmB07XUu0lxltXvPYEiaxyeeiL96WFKztLQCzeczSQEu2VVDII02q
6YHySmP4hSu7mnaeuxTxXjCC6MPFTbxsU+W5cL+PxIlwXFlVppwHdCW5OiGu4rylRe/fNLvONLFr
cfKpo3FkqwaDsif/AeVOm1xZfBfuinxlq0EswnC+tNWFyb9YEY2KNbtKxvpouVb/MKeOnkBp6Zri
YDD89PHbyo1kI52uXcgc6pt3JBWTvyN5Vc2R37FIb9Fb65sMLkmGPZWbfi2apJ4P02JoYtPMpnUz
OvFwlfq99pQX7xClB33nKi5BLHBRrvYV3IJU1fLoeazgx67mUL/PUoBuw8Di9kiKi/OgL9KJ95pZ
OOmjNtp5Fw2Wm2NNTiKO9+3zlfyXjwu6DLg3DCGq5w+iO1Pqs59DtGDrtJrj5I5QNAdiHAyjfhxa
P31SKoifaPrMG+kQjh7qzWQ1K1N2+pZIOJlXqse/fFpYGPgrnWVlOl+yh6a0jCnQC+vYAYkDXS2u
Cj2jWvZ2C5Vg0ZlwX7nih4OUHmKl5WIryu6ymiSe72X1MBZGrOn90VJjIiPVeNUUWX2Z6RteZtlU
obSV2T0bgv9o69cgxhsN+As6T15YzpU38vEB8PO5CSwPkOZ8uBvl2XGiN648Op3nZjfFwiRvoyf2
6P7jJSprNh0RHtrN58tg/WD+sy5XJ4c/7BAqaBTOH4xXmsCZvBju+TYr60Xdj0bnpt/UwFz5gCVg
HF9pQy/BiXXWQsmMinpFJpDtrYjAf+Y7sz6mQ0wYG0kptmOIqCbvKqe3GWKfLoXvVu2VlqClKQ3K
CBlV5jyMm2CIi3+0lQuyZeJCvxYrnsu4Le2lW9oNVlgLc0ybCJSNK0TbiNAfybQyruz+lwxP7p6Z
OmYiTKgQ4TKBvrj7ETDZsxf31AVu+USfGQhQPRtDc7Cf+6V2yx/asJCtEwscTZqqLp7LplFvjW2K
a5nl3vmbW++FW6AaRX8ASfiSljXMulPVlZ0+V4nXGWFiJ26UFpPxQ8nUe0kJ+ttStBRXaBIXi5Sr
roIH/mIHXiPuLjbgSvQcc2ocT76q4l/xkJZfYs1fln80tFD1psCUYL4ivf/LU+eapLXB48UrC87E
+VOvSmgnYOX6aebdBDfNBFH52Nh15ZdhFRcmVgNWmbv7uEvKutsGk1s03zXOqWUzByqRW2ByfBCu
7B4XFfD6JCBWrRZsEGGQ+V/Ufc1ix8SNddNJz5dt7xXElrM4bpQpbAdnDbu6jSe7d1Y4urIOKQwh
ea0+Wqvb/3y8+F1gbMmpgjAMKgSdwPmDyb2eHJI5NkimNZIMW3ic/veyId31zSLi5GnpK1VtMznK
ETPduUtfYzgZ5W0FX1/Pby0caowQ5rVTIpE36A6vdCp/psXnN8hGAdDFKJcGkxs9v0FZy9jL9d5l
8t8aCyZVA9qqhOlo2sxkCOmldmfLGQtsQO+AUa8xLJ4RCQnScNJ9FYw7yTyeCRAsI5sNurKK6sWs
rKQ7xmqqbhbsbdW/EmKGnTEnBoeH2abKbleKRMWhHHBvB8KsYkwwI8OW/Us5lWnPTH1uMn9TNI3m
9xsz0YyDUc6O2k3GHJSPcVA1+U4LEpGHQ+OP88lvpUsrr/W4F8mRk3wrisTRbus4c2RE0Lr6gqt0
ZmHe3ccDnoblLPoHxuWmfWpyM2EYXGhCuU9VN+FOWc0tyA1xas1wMKcMMzYs77Vn7qp4AzFhyK54
oUXkFCqjyNPzubwd2ukBKrtdPsV1tYJTnx8El18Zi2mVNdPJeZD4XPDj83fVaDWsMbs3TqpV4x2R
ZyUt8zxXEbGuRhlVtijMTV7kmdol7OHEASjMRpN0nW/pwfzl89u5QIa5G4RjjECoS1abvEvVU18r
Oxlqu33ul/hRdVN6CEDTidTq6NWrOP/Xt6v4YIxxfWW3+euFAbBAdPjE2U/OH4Om7MbE1EU+T4Gd
HhhclaFXQTnjj8sn4c/aG6pu/lAimz18/psv65H1R7O5/jH6gITBKPj82mlTsBamOX1ulJcGm64d
RQAmDn80Qn6SR24fF9aXbDS8aNGb7FkhYv5WBKK8srF8fAZQ77gZcw261z/ktGmMLQlF1YbnwWOl
k7dkhkZRznflOMu9brfZT2Ij06joXe3r54/g4lDjCdDI/+GRMQ+A/XuxoxUkOsqyrLWTbxBtRQLF
mM53mZDC3pCsOaOU7EeDTKg6uLqZ/mHon29W/FYs+pEqWjCD/YtjRs/gxsmgK57VilsDtVptsdbe
M5mTW7sQxhCqgZFyuAST3oRpYFfLyzQ5NAv9HFgi3WTaJNSd0kYGJYE5BNNPv80S7XWCTjSL3zNK
PkVYXYxPtSLWJ933iRnU0RSouLibmiFtQz/NzTl0m2ki33GRBiPjvJLHWiV1SUwUX+G2Hxk9lb4w
56jU9Qk5ION2WGGZkTQb08OVE7vD1M53YI31uAMV0AR2P20+dF8ozOonl9DdHzE7YHxy6rZ19xPU
C1KjB20JkAroott3Xma30dK7OOWn7qB770sPvT8ig66Jb3FGKdgcehwu9qBzwn2K/aS8qwRj0P1M
PPRqcq+ZQxkuZIj2t7JvO2/TmGM2bLwRb6Oo7EyXOT2juPYFirfonqrY78sj/tMCJ1PYt8w2a2eM
jSpKqzJjNouzcL7z5OQ/o57w6tBLY/kth2JAC9WJZfruuKXzY+1GfahfQ/cEAaZy90M2loKhoyTx
ltAfZPVQotXBLytNfVX2LA95NglYTa4ltTulKPFCv1FzunUFQ1iOqWqEVEE0Q2eLX1Ix48T4pjah
oyRza7c/fIUc+2kV8yxPUIE14wZintOl0Rx4ybajIrIiqjhraQ+tqvR7wQ4s2t2iFokhdTlwvC3e
zCc91Y3Vf5euoeo7NJIFLTqEvN8IsvynSpXqq1nPkx/iFjBWm6Sqm2BjllAQiJwzi81SJMEBdhDo
RaSXDGWiIE1hEKCp8m/TNovnvaMIJiUzmOms8hfxjaaoCDaztpJq3MKq2shcEmgHe5hzunirrU4E
+2ZpmjliYgXDTdZ+FyDpcNI4krNSOLY4tgyKm9maCv3GN6rxn7Yok3yDEwAmCmyao//a0TZZd0NS
Dh7aq1RrGav0o1ce2kKYImJDGI+GR1TaS4+Eisn9DOyEI0IZuPMjC6Eof3YmZc5DPJm1utGcYHFC
R9NEs/cGrS+h/qm8PNIj984X5BnJeLe0ukOk75Sa78sy53xcqkHirczSd3JGV8TtEog0lsV2qu1m
X3rKNr5ocFuWZOdmaXcD/ajqzd1a1FBRlZ7+OmkNFriagUErCpPYqXfCh19RPpR1qRpt66QAkNEi
8u402rUonsxlmPF4zEstvsIM/7g9Ow6yR+pvZkV07heVZ+nrHdp4yznxahfIjIOPXXQJ+ym3EAmu
Ec1pPJfjA4Q2dD+bDmvn9H8/qjAGNeDprR6T8EAujiq3KxcIkVn2XE06hYIskvyxY8aAB0Ibv1ij
bh8cayYIr1+80xSgctD6TLvSj100r5wWLFEcZlcqNSfVpTvVJORUBEZdPhdOaeRJVOGBmtwuUs7x
q2NI91qi2EXz8+d6q/kXJjcAkv/P4PpP81qUwHB2sTTPHlFtpxovy999XC0HuN4FJmtA5v97Ueau
E86VKL7aTVkXDefYICxqrap+7rykqg5aNeXTFhISid9tXXsbY0gJcJ9b9bVKNLFnOthB1aSquZeo
PZ4+P5w/rjtXB2OHF8qyW7X95+VJk0LCawyjeVayLn50fdPelXPsRIpR+TEHiydAI+HrUETaXykH
P9YFHMwIOPFnZM0RpnN+afQFDcdzWz9beN0+jIOlbyblDD8nIMJwLhx6PNGL589/718uariM6ml2
oScA/J5fFE473Cc365+hepkbWJ/+VjSpfjfrdfpaD8PqO2fbV37ph4fM4baiP+ioV6DdvviwmGPA
WUJB+JwXjOPKssi++MKv3wOvY55Rc24aR4Ye8WNFOPo19u1fLo4tBvjkmkS15gSf/2KUCTVD41G8
lJ4olk3QOe1Bgy+3N5pRP3gBaUmhB6IB56zyrnlwXzTUrKkVgmJb4QBkonLpr5+LXlklxtsvtpOq
XafpvFkOdsSSRRtVcswP2B1ZjxZ0tluNjJ0r0NTHjxtrWJREmB6wpeFYef7bC6PFs3FuxPM4wAVt
MsHZr6m6zMMpa3bMeGA5fr6+LjkM7CcQiNESIZHlZX/YyJUrqZG62j7l2QLFtsLyHwzH9dPxkFBP
GKiinWK3YAZk7frWrjROrTgN+m/s+hq2JX67ViF9Ure3g11Y4gFkhlIkjs3lhTuHus8hUi4pQfez
FfyavXKAJpzPGONFRlzOVhcOmaSC3Xz+wy6x5fVVriAZ/2Ski9plfdb/2SjxWTdgDUv9mf1BWZEm
igAyBWyG3zhYZycQKztsF93r9qJ1qy9DkxZFSDKJ98pgvGTsVTr/a2PBbo2P4YpDrMIi+/LtMitu
tQKFrciz4tlCOHDA2m+JoVfbzgELnfhuXOS1Ue2HNYUVGpuVEawmTybI5/lzWAIIbSC49nNLjr1/
JKe6vIvbElJ33Qb5QUEYff/80X84EgGmmRKtc0iGVGTjnF8x1dilhimZn4dJK790rVY/e5kh9mlB
Xf35pT5sj5SSyPhp0tfxAbj/+aVwHoXMq4LkpUkb+a1W5neV+e6xorEvwyEe8q2rNeJ/bc+56Grc
w0SMowjI4vyikuEUnL02fs46KznSrfkRuds1BV7sPLit5x3bioIvZHWPV6DPj4+WKyNiZyoJFMbq
Pr/0Yk71tKbSv9SgMgfETnBSjVEmj7FEhRt+/nAZRPC/O2tHMXpiucIKYva5rt3zy9UsZrqnzHum
1Grliam/atn/l7xUqA9Lu/utewjZvywoTlMUAAYuXhPFtwjxvsK0M1zLijTs+t4gX9VstF9+2+bZ
rsuy8kn5QRnvLEgMkiB4kUG0BV9Kb1s/7ywS13Wv98MOe72OMXMat5vec8YMuyLUETdKGfWATXhg
DO9G5gfFQ+6Q+0R/ldvG9NivY9uwJw/KPgyqqzIYCl77tSmz8rUVRVrA6cvcFSQfk2WbDHr7brAh
5Bsy02USzaKzxtBlp3ro5IDAhJJahwSTVvK339lzGc5D1/T3Tt9p3wVc4+EBOmf3NZW19obnYPde
LIYltmiflifXKWM7SsbU6e90a3Ce7alc3iHu0naWsjLCfARUjhDbEDOZmWY8hMWcpPfKMvF+VvhE
itu+FPXzEBtDf1NV3eJsamYSEQEfMLGSuR6rcOjLRY/swFflVnenJTmQ5qxHmo9a82s7GVqwH5Ku
+VcJP+erKJBv7gtfV+lLRc+u/ZYmSYxPEKnFhhK6nnZOIGr9iIupe0dybqGFQLr9v/wNhZyCWr0H
7qisrd0PWRUC14yvmppb81stm+pWdhyxt8ikLH+LYdggNnNqDN8tzrV6i4YKnTzQXTdCO4ZjHTYw
n2kS+HN3Yw7Sga5LUFntPsxFgpmtrs9m8OTTJ007X69neWeDWmSvTifKdhPT501RR4xwcZgmqtMw
JTvdixy7dg6yrkoDnjvygXCoB2HvHQJfhvt2BjWJXAzGxq+e0+bxLU5KozluFzPOljyi0wqaH6UJ
kSR02qT6OiAhyzdzMg77cfZT62WqVy6AZRYSXgTFdxpSkc9WmJoBrSm2U8u0yerafwO2D9z3VsL3
3WC60b+2iR2IqDeFJ47YkVX1Zu6N2b4rfRR4N/Dhs58Dmcjurk4yjSZ+tIax3oyNEu8Jx9S3BLrZ
j7KoShlqelPtYBAFzoPIEv+etAev2pKtEXtvAN91swG0mz0ydhuUYh7rPw2zOZgzVFyD84vNv+9O
g6Omh0GDdrmBbsm4YGBzG8LS7ZmHZbVlvBUCtc9T3i9EFIde5rrPfgzcfwf1H6xJYl12oDxlFwEN
yFU7hKLHBm/b5VmbPdqSDLhd0KeJ91qPkx30IVa/qQq51VkX+PgyPIqcVKus3TSqog7jDlbPoSF4
vOe7yctp63kddwSxwXLuRSr7N1mp4X2xWuMX6YaGFile7XTXjUH3o8IfKruryF+rb6a5avBDmF03
tDMxeTd5VzrljY6d70hFUmVvzlB15a9Y+r0NGDCYbmQOwnxv0ZPGh7wZggo/e3qNjWpm6AgEA7by
Bjpq4QBr4Eh3ghXfuFFuSdW/x9085rdj3ybLixicwjhU7YyhE5MsLd+3+VQ6ITGjKBpYj+gQfE6L
A95PE4PFWuIdXKZjjr1PljWRDlN93Ky+fxN7g5ekG330Y/tGSweR3HpeXNk8QRO7T1+UZgx2V2TG
po+l/eAtkzdjd1o7WbajZHOBCO2ieUOrm6lwcGJUnSG8fGvBb8omiUETZrqrKCCc154YDNLnY4C0
qDT8SsIFdIc6tBPT/ariFjFWbEt5P/BUB2eD2eGUH60mNRbi1IAnQlszRLmbHKfZis5kgJDbqIAj
yL7CfQ5cxvoFwoTUdqOpzbFjMuocjmxVz0gIxsZs9y4q1N85aQK/F9FUr4jBu+EwBrygh7ifvQkp
g75gs5zVmKtWntP9bEaImQ9IULyRWkoWZjRbjZXezr2uYSuT9sXkbRBi1eZeQ8i1uupP8t9aBUIL
vaLWfmsI2EfEBIHTEt0Ve9c8YT6i6nTPDMccat21g78cQnk1LnhIY+IXp65kC5zo9tx7wBQxHDQt
qcmfzNxXtfjeFxuoMw1NS9WPGtyIaxrzj3Xxeis4RlKbrf57lx4JnoMEpRVj/GJXg8JIwK4efL9t
EIpW4MpGUWU706i0jUr0+Hux5oRmhrR+pPNgPDf+gsb38yrjYwmHgHd9Kusgk47+opqyLWVnRTJb
z0y9k7sudUSz0W2MJSdn7p4xls4R09aDunLZj2Uxl4Xk4NLqIja9zGNdZFeaXaKsZ5UGFCpLmu7Y
QP2HvFjKB9etr3R2f/uVVP5AnzgRfWyzYCLOlWV21jOUte7HNAsn1EUyRBMUjzkaHEw721Yv/le0
hFk1HuE4EzOZwOroAqWrG8glYkyLF2eg+A6ToMU6oi7HR0ShPWLtudHCnikSarXOv+bZ8rGXhmsE
vwcmDc3lB5pFVrKgnHL0nwfVoN2BcAiblnDtSFpO2m2G3M4O3QJsGDUIEL4pFaNa+Xxt/eUWIKzh
QEALtHoqXHQijMblNA559dJPuRbOKsdsTxmV5YVJGzSMgpcqTHTlvVWBFowI1p3xCqf+4zLzMYT8
o6vXYddf9gogKfqYt173QlFv7RmeqR67HsO+tRNSpjtTVq+f/+RLEj99L1dEUkKvuZpIXAbNeU3T
wykb2xc/SdPppiPv4iZtcfjY5PgC4UzvNJ37b5IH2SOIuqYhOubgNypdMuMeoMlu8dXInajIOLS2
TmuXvw1PksSZqrjpIwdzVH0vMqnuvDkrg/+5oUOrtXaq9FWEI10yWRPXg0hnpPKlxOqvoTQegu1U
wMbWXH3Utrabjhu2C3ktoOfjSqE3RobD5A8mA2v2vNMJpK7x4HpcjxES00UEsi73/eCjPlom5Bqh
1/fKjLJxVm94frcqVEueXDP3/rha6NLNlWvK18oY0jq/i5ZpT6Fqo35Z0OD803JdCIKpQpGa1lqE
klK/+Xy1fLgg+dDA92wRNoc7i+DignonNHja5otBkMR9q1BRqsx2bpl3tbcoPq65+v7l9Fljl1ii
LtdjznzRUc4WAyCfHf+LgVPBnc4Q5PtQ4MUXZQ7KL7yjumzTwmECIjIXPMwTg4YkD9gfHLPR/+nH
5pp914c3j12Qs/q2/jmYgXjPH0EeB0ErjbRg9qLLKcQT3//Zd4X6YaeLc8f2+TY7nXVANa/fENXu
NFf2qMtXgEkfRE+G7mtdgBpwPTn+g1MFsxk7xVDIk9ZmTXqLFEMWT15T+d0B1Rp+rl7jII36/L1f
HkdclDePABENGEjvpXdslVRZKQrff8qxuPjV93TN+44/Nfemzqm4dadSDjtLla28chBewrucCNg9
wRbDm5CZxOWWrA8SsprG6AICS/BPTIzGfUOmg70VZqCCrbMI7XuB04IddW43p1fW+weGCXkIAJ0c
93xhpCd/0NotnZQonZNTXbXTz8nUkMRWC0mSVlfk31EP9fvATrQTSYUCPUY+vDbDuIQ+Bfg17OpD
Uci9rH6Qa7wkNBPg3vM3T/qi3cFyKE5Gmc23q4ncli5KHGLMlo7WmgUZDkGQxBiCdOU+9pf86yiX
2Dp8vhb+ch+rBzOm+utBjf7rYu8TmWENCtz9NI96dSPnuXyw5eTRB0JOepd4vP307Kl7sSpf+w1A
maD7da4cWx+XhQuuBRGUAhlw7pLJFuSo7UUxOqeBJKM6cqtB1JD6bf1V6r09b1J7qIbIRmPjhp7p
Deb284fw8YOgPECqip0BXHYccs/fxYDrp5hafTr1llWecjKEd4s3BJEZV/W+sJR2wyO6dtitD/a/
8BrnG8bt7LpESCDduhx1ECljjU2ZDKeuX4YgdOMqaEJVONoNyI7Yf/4LP+wzXIZnSzmoYzOCucn5
L8zgC8i2NIyTrxdDEmLsAFZRdvG/2aQTy0eU0pWj/HJjXX+XDZkDrpjFJOfSnJ542I6Ubchc9rIE
h2lcqns3nbL5AcLFeMM6zr8yw3a2YLgeX9hSpP6Vl/q3n8yuTum3GqPiDHf+k4n1M2qpt/ppwXgq
3oF5jfNDMuAGHleZYdwUDC2L/3Ewvv5qiOc8PXw0TOqw82tmMEvKLp/1EwkRGQ4p/dIdgFYGO9L9
0bPuQJHKNxDBuIzsOk5/ff6S//LM17OELR2whVbj4he7fcs3U0nrxJlW9yFaMfmtWV1u8x6znwOn
l9hXKSgVVHcvIsZ9vLLBfljS1kqaY5IU0F2uXpznP59hQ6PPmmmeFkZp/cbOGs2+yQ3czGQQJ9mV
JXYpS1krFgolNi6Tn71qwc4v16UV5k8IC0+VwA1v07ajAz++r211x3C0r/dDl+O6UcZpbyHlcyFk
1k4+af9AI7EsEOtxtA5DBcMsyYIMu9ZgLAorHAlsqMeotZuuPPbdrDce7plOumPsKJyoFg59Y+MN
ftiYXbpFn46rTEiKBS5FEfUjPNyxS4HEs6YZ8cCY/MzZTM7aBvWB3T9m4yT6K6MBYy0Oz3YTnoVn
0kazlzA2vTRa7Masr5kmuadinoCcxvokMIKy0aPgjFUPMQ1OmhXecciaettNvdrbjVv9HPx0fsPE
ZdzDGtWv3dT6Ai5uamUoU2EQhrH6ip2/oNQ2RyfFPeZkVIDd+0xLZHCHKX85GFHhV9qeB96AMuIA
EWyb3iy1fcIulj0Lo6muuS582OQRm+BDBxOYopc4tostENZbKpepXk6mWaUFPiVpvMnmaR4jz2ic
LfJcFYo8tjaff5R/uywK3dU4n5rHv6w5EPd4+K7UxsnD8MS50VxJHhhZp6DWbduM2l0HIWrXtX1/
ZVD1l4+R84xdYD3R6MHXf/+f0nKSCBBh9OknaGj5v670l00qNZOwbCRv7ZVfeSlCXL9FeItckO6J
yv7yNOOwq4JlGfVT3C/yewJrYYgGeo8KoK9IN3AjFnGEuK826dB45rZNFAMLoxLyxoBdfOdLbx6f
8Klx30Yzt8yw1RbXC6dE6hvp9oK4rIZpxMsANTuNcInJvA2eQu0hQ4o7hnXeVMHGVlmBbESOK+vd
mPssxMESef2Vov1DucJvZXdjMIYWgOHWxS5vCAut+zhZp0YEybbIsaFyrRbTLWlZzQGIuajChQnv
v1qV2tfqtb+8VhQsfx4yNTzmYeev1YYxl3ddbJ6wF846UNMgj7FT9ZdR3sxQpK2XjmS6/YRmH9cN
zanuA9rKAi88Rz8m6eKTduv0ytmmGn4/9wIfu8c8xxj7yoq4LLZhcQNAIMYnbQ6NEx3W+Y3moqgX
E3Y72ski7770QWs8isJtGf4wuBJhHosluwWbHh9l1Q3VyaLHHkIDVDv9iqa6uqKTvTgdKQQo/JEb
/WHYMsBdP9T/fA/U9UHaMkC9y3FtkDmq2CVfIj03OmuD5psOMeRbrb+amVupjZoRyIVCW0rrSo3w
Rx39n11xvZE/rR5aElohtqTzG+kcGSyk1os7EdtTO0RVrTr1RoytGUSMrnL8CGdPMpHIOgbfYdWN
rrdZKqO/m6Gk90fly95JIUzi6WNwTNXUdKE2BIY0otoqdf+3nSUT5ltQoe68Rs4Fth5JXUVuDH36
1/+0vRHoRoA81pRr5hHUFf3iqabYyak+ic07MMSh+6bXRnbDqFcZG2CoRgwRQovY2S0SKcjr55f+
41p89iC59pokAwsQDJkbOH+Q+hhgEjl09hGXOXtCJwA7lXRpQp5WO3m/VOUXQb52yr3g/uWEVpcX
YxYVsZJdF7a52ZMGb4gYm9XeTd6QPCPm7MbEd3YZpGIqBKfPj+WgQ/k1ceSD1grhXAdELErtCPGu
/W76Q/0MBbQ1SJgPenmnxZm+DrHMuYxDW+aMCrO+7MJ0mAihNYLKeuwnH7flYhBzcoe9kLz1U1zd
tng9Jn1kjTBQmXixCt/KbpirXVmQsolvJa1In49tsksMo5le0YxkX/sRgu6mx5nvXfOgs9zVnZ2i
X+lq/93PSKW9LUs5/ipjRiIhhRRxV0TIW+W+Dmjq9q6nNceidrDj7EsTECBHSXzALg2hhRcLaM8h
VnuZf9eAzCHs7YDwd27hzMGRsYXW7lXrGTd5E9QZP9Ae5+3nb/hPBXfxhqHCr6nIqyvJB//4Up8d
rGq19M6UTS9uVC+qxsBWACvkMOgacZOaKs5unWHAvGbvKayn7vGAie/YvHtzW/t9LTqcD039m5O1
waMDHo41tG0WjP+VCWf0Abvi+UvbYByylYFd7AKL7ekWm9H8JV8yo9rzron1WBxXLvlm6vKJiD1N
4CQYGVlsQpLv7OLPceP5PbhVILBA/fwxXJw3fGMIEQDpqKxBRfnmz9f5QJpsm/RBcPQgYf9ufM/Z
u0uGIZthx0+6RoMZjgxSgCzSKriya/7JnDt/BaSI41bFLo4nFrXc+cUDb04W3IL9o6JtQfTTCwW7
nlTU6h8vrUXySoNRePhkBcZPABQne+1QhLv/OL7KCBuwfQosVzONn5h49L0MCWCfHy0o66Nxa4h8
Fq8AY5A3wsIvRjwoU6fRvrK6FnyYnLhMHuI21bMN9og+aXgL2qcdyoA8+JoYafDox4vVRX3L1ylp
oXGpocIJ6gesUOv80E2y/WcyJsgEV3qPP8/84rEwPEKGiO6NScflY1kcQbfd6M5xGpqyRqmOX1/w
YDjtsIXg0XY7iz5375Siyvepo5VvtsZHziTVd9qlwVoKavvvVqZudqsD9GZhRZyq9j2QLeR4ASRU
7QjlcZmgJrSPNuDHGDPJlX7ba9saiJ6js0KLhWStLDglHF/Y7R4ufFJuUKYF7g+npM19MdrJr+/9
PEu6jdeJjjfo+DMWkpPI7BtpoZp8AY+vrKccI+Lxrkd8CukhnZYmUkY2O1sbXgKlcdmYBvQMf6n2
stJj9YKVI4+V+/JOssQG4CHwcvFcQctkWD+5s2zQuzdt/K0WDLvYaem35y0Gg7Z4c2ML34KOL0d7
hVcI4NVXk8BkuEVDENtwVbACC2a89Cqtkf9mWe5jt9fQQHz9/NP6eBhD6QWAYzpHgf7x/IJG4VG4
i/SurTN7+BWMyvxBsIE/7olJTRqSvBaDerONK9MLmVF6EXZU+LIiRhcOLAa3wuQvxbx7gaxj6Mlt
nmfGvF+S2oEBooLK/ZaJRb7OWqOyByfxa+8wwEy0rn2nF73WuklQYyFrpsghzs5fG8T/lDdZoTsY
egzGcSwr3pRdI/fAgCop3pfOrIr3mCalDmfd0x4xXZ6z7ZyuutXR40veDJ6RJjKU8dyZ99TPufEo
/1DMheyt1wTr+dVpq8QV7EedOaP3kqQ5h52jq9biXF3S8a3pCi99b9NRbqvVRSDYBm1nB1HQC85f
P1mmlwAEKkP8AEOgSSn+rlScf9kmuSeSEF2EAT6q+vMngDDIL/wymI8uVMcOjVAwPFmabQ33bB6m
frTlCGs5GIesuxe9vmTqyg1ctHrrKyC9cx1egfM4H+jaDPAnxkujcRxccPT7vNeTe2kP/RgZRayD
FIgSpyYsixe5+3wZXzQFXJkSCLL2WhDhKnhpXZAWNatjqMUdbpAq3y69Vp0msyCpTXca78pS+z/K
zmM3bmQLw09EgDlsyU4KltySHOQNYdmeYo7F+PT3o+7GzRa64cHAs/AA1SSrTp3whzWFflnNpHNJ
3kdPcdFMOn3R0lIbQ8KXv9NE3jeIm7nCEIcQE2O8oI2hKL93Ndr/wWAMVRogbqRYRHRF0Xa5KnW3
3WTd1A539ZSMexdjK9OnLpxtIpNDq5XtOuQZGrqFFFde0/kHYlcs+u1M//E0WHP/VS11kyjulTto
jq62R3ZRhVw54330VELX4Faz+q9aR+C/svCy9U5vC6oreg5gbN4FH5e//+tw5gNjcr2bo3tEDqth
wxS3O5gqMJg9DiTzQaaj9u2fdwTQfT4Oqob8ueZtMG4qR0Um8b0bJd0IRpMmxBe1E4huA0Iarf7a
tP389AFwQJaHSApxkxvx9BGBK3V1lMTJvcRE2tzxdIO56Umbw89k0G786KqhVoEGbaO3Dpue9nj5
gT94xQBbaHxigLWMmVa9JqoqJ0G+wburuyK5HcOle8CNpB47JjGf9Cyc+ytp2XtP4/SrIl6xiDEg
DEQ0WfsOMFTNqlwVDhWu5iCzNDLDOML2a9o7RS2b+nsmZNwG6dgAb43QZmOAXliR+1kTU/5qC02E
6E/3KGU/Q2xFslVXp9y+BrH54IqjSQH1fZEOwoZl3RZWlcGpPLsR97UXkmr7k9Kn869+kN2DMiEF
4jd5DIUoXZARaRZVj4u30qKrLEPtMSoqWYgdBCxF3tsS6oZv63mkPHhFZoPmmGDkHZTRsN6UUFOa
eNPxDYqdcPJe/NvYkrBjmcz94YYwwEONYdVQKLq6mltQUfflqGm3iUjAAfRqHCmHOMo02fqKQUKx
hfBZVNfI6eZSS66+tcXNSqXLS0T2bLW9c8NKUsytnbshG6rPOFT23y0X8CDq8HYBhtmpBkHQmqXq
YrIjw9DmlDPq5k+tTDaWQxXVAwOanifUqhuSn67If84m8MIvCaPa+Sv2CB2oSSX2yte6noyDZae9
CJGzjJYSXgqEpraei/RjMM55AVrZcep22w6eMt7XGsyKX02tVHHzGA1R2zY0ePqkEP5UpSXDq6G3
C+d+NBgov/TYGNygm1aZuzZHS87nqlhw2HhztT6ircVPjmpHRgPT0Q4ELfMfg6GKMduZVbZIMV0+
uudheUFFLcMwxjXMLZbQ8ld0TJFvXgpwce8SqvKN4rVUNG40q6CjsbHfz63tblI0gNJ/XxjiHpsJ
dB7YizUMDJ1GSiiBgQQogS6l9MAMoemjkp+gNKAD8zy5pxd3rZ77oKZadFOYjXEkTePMqs2JcrLv
PpzvFny24wRN0tvNbkJxM/PLzO3/qGOVhH6PDLt3G5ru/KmRRSG3YTuYCsh0E4niIU7cuySZ3G0v
tdBZemhauJs9ZM7h5ns5ItoqypDfwjRFiqpt84nSuDU19xBS+093kTcl9l0/Wb38mU2I+D8oDupL
T3Ntpj/7saZFodQDki5WiD71sGVSgGD9pjXTsOg3aCNdk+J9vyFOj9iiFkz+ygUCH1lfbYOl/e8Y
heoBiy4TSMzM45uNIdNieqoRmvnKUSEjQFjDe6GeKV+RDu/dEYP0ZG4BOTNqKPZFkSi/AcOiont5
j37w6zj7Bs075HMXQsS6a9eDHIhCFyZv1s1wDBGlGKIbU4upjbw5dZ290Mr20xB1dvhFr8acfBr7
jbhGVQiS5IsHh9fYILEUmz/7qWpi8583M81WMhu4a5DnOEenp0g6tFJHGLf3vTUkt6qbQJpoGgoc
cWNKNsoeK2KsV03A0kVzJSU8v3yXMtgGZqgvshVrXMcwyTntUYXH2aF1/8PTBYSU08QH4AMdsFIb
Y4ndle+x3Oenu4U2OCMHBsyLDcGaDKM7SaUnoZ7fWyM8+bsuC2M0D8LB3TdxcYQfMv+Xot7lI107
vdjNADi5HrzyqKJdV91c/jFnrWUu/2XyudC7oMqsX72TOBVg55oGrT2rQ5C6OrZAja7k34RAUjcA
y4W6206rgLrexqVT/ExKzVS6Kz9jjf57//L070jNoaqed5aBpLmVnrXyPpl7ZYoDINVqvyEzdUdE
aKxRMz9bCHw9dgjEKgHi81Z27Oa6xyqHsSUUD38wRjfCj0EFI/pcl0Nv2kgohFL50maKGR4Jhkp0
085wkA+LPHb0eQbSbF9L1O2zDcVdAPgcMd2FbkUWe7qZMxwKcqOO23tRuGnyg4lLVDwB/3MRkGfY
e2sCPywRgiZsIy6KXh8MiSwevmKqnu5iW8GLg6tLQ7dEoQ1eoGZM7ywgtDuvIVT/4hn4fvGkMv9D
1CKbwx9h2jvCryHjZ5uyyt0vsUM95dfaxK3DKDV09lqRQYVA+6OOzWyDVL453FplGkMvjMJxUT1I
XE2RG4mfU34IuzB3EVnQLfHDxiSp35hKqlpbpsQlijphREE96y0mPJZVdPmDsDLDY3jtmT/CIdGU
WznqdvukZKO95GY2vAkIRi6YYU2PD9JqYgaqKXiPm47jUfvaYErpVyqj7K02M0q5sZH2DA/RqCGd
Z2U6qR0Knw7255JJ3U87ZYL/7ulbicrHJh3yQ2anLuC7dnAz5ZuN4jZ6A5HRIBh8+bycXfiIRi2F
I5kzCA1rPYqxMF2zMIkR94pdaN1bZPWQ6ELYt7c4ICmIrUVkHQum41oQPytSWJgbhmGBQyVGrDrd
VjKqmIG4IM2neQFWlpYSHVp70Ov/MFiI29u41irn0CBQXQYTEe3NGgr7dc7qtJG+Oqbe9CosqihG
jQljSqJcXBbdTWpjU3ArTA3/V1+i+fwWcZNd8xtcwyc53uC5Gae9g1VRHV/hHfQxZaqoF8m9p9By
2WvJ5GyMyYLyYTThPVMaXfex8cWJOmTit89p20SBmWiG76Spg9EFMvNXWh7nUz5+E8EPtjIBB220
1a2DpoYqmyzP79nzcsLIxTQTIN1l49y3AgZTgOEK6QKmIMauFXXzVjih9wrTDLtLxSiH7uvlrXXW
CYHjivceA1pyK37OqkgQ0iGZAoV6b9pVSfMhyTEgiVrHvVFtMufLi72TWU8uIVaj9EE6GlwVBf4q
KcjIWbK0K7FjSN0qQi63xoMIFw81BViIh2FAzzeGDFqaWRP1wdQNvIKNi1Qb0IxcKHX/WQNpXdyR
aAtUQbFN8FAuNmmQDL5bijmPrhyBsxPgwv9g/gj3EnYnN9bpCUBxk+lcN1j3zohAXJeWzrObyanx
dUibz3DBYdDlsFIeiz5yrkw+z4soxnULFgyEEPxgbqnV4pgC4X7iGfdsGLdIb5RWq75KUy1xyBlc
ge2IdIwIzEBRgS7Xt1bcJlboj1ODRY0DRQ9KKJ8DiiRTNtWP8PZ4i6Q7lZ+qbEib46IcNO1hR2Zo
kmBupQcN+sDHoe5HOvSIZxtR4CpeN6co9qTx9Kyqiun+SrUm/WOmRYxzkx73aaDlxhQFOmr8LzHE
r9GfkKhztphqw2XEOkh6d4U6ljpuXX3rQUcCzx+DDDL12ko2RBhF20yqWohXvSub+yGJgDv4GSBH
owsEJhjH0dAgDl/ZjetLk8hAVNBQIoHJD85vdWky76MFXKvF7dj0pQU6Sc446cyOuremonuC9IpV
lrV4JZGv3E1Wl++gCpYHtcKBilCNh2+aV69WiUlT0mmD4WMLd634Wcd+elL8sxQ+5Ikk0qsQHCGR
nMBCb26h31sHN8vi3yWDgcMEG2Fb6Wr5mKX/KOpF5FsgMBbdN3fpia2H1PQMyiFsleE2q1GRiMeq
D0JVLwJkAoaDRibix4bTX9nt60hEWACMB7CThIyGtLNqSFVJBYnbrbtDYc75i+UgROhHDFqk36pM
P658/LNvv6xGGMJoncYzEPvTo+VIT8EBXO0OFQ6LNL6KWPU7RK+qzaSNEXvTQ/bqHyuO5QmXlggg
BjYcJiqnawq9H+oaF44DIH7rG7JOzbypXJEWDyYIN9yrlCZ7ySXp1ZWFP3q1XIKUiMvIg3rsdGEk
HDys5LXuUMq22TiDVc47eONx6wObcK61J85eLf1eRs+LQcEyIFprSTQ2YKaCevsmN8doM6Z2svVy
tJmw1n5rKkqMy8f4vd3x96WCmQPCCeBCFkDV4mp6+nRd7g0QT2f70KAanWGfVE+iA/68oPY/wxIx
h8DpZnt+tOOpum1SpbLvMzw7qs913lDr17MmfmAho8eoeykKwmzSACGSwO9RNrqdWK+ulqk/a4LZ
uNUntKI29lAmL0UCA2XLXed5h9gt9CMaZGhlpgW6A/dF49nDwYuzPPriTTMKXLtChlC+t2w4M/wV
i9zSfkaM0Ae2+VDKeQhqtZPZr4aeE5z5WljwmPPEqiNkL0t6d0URhzKou7z7paNIF9+pyL9lO/xw
HPEtpdTublpwXZsa6zNxg6NcXweGOVmEcgKsfj+Q/G4LF/xX0NQGSEt9cPqyBuFgaFQ9RQQJvZhE
Ad7Z6fvmxUm8tPxz+WN9sDfoB3q0rTySSnVtB6toJvUPkgI3Uym0+UWPEg0sWq7+GcZm7h6yCQf6
yyue7X0gAIv2BL0j0hhrLQDvxT0pnpXFN2mjZQ+gULVmB95R/aHEMi63lxdbZwtsxf9PSgyVG+UM
YZuXpaR3MQHpwW3ToJ9BrxB5+HHjhriTAuestkWLGpjvKfk1aswHDwqiaBEERb+E+n6VqVjx4IY5
PGoO+RgyetXVW6FVxidz1vtflx9z3dzlMRfSlQt0m9QE0cnTE5fhEUeB1tgH7pHBr/UywY4Dg7Lk
yrf7YB1s7AmZ71mjs9YU1bwWbegydg8C0QXzW6/2g3WbN6baXYuQZ7csiigodkB+RLCfULKKkHGs
Y+6AW80BGHr4yLh3eFKFixpHXlQz7rMZ4zlv6LMrQ5jzb0YXFdw/VRbs2jNoGwVwZFkVgH8nR3Ro
50zgRne9EbafeoWB1NPlz/bRaohFgUqhfcsrXd0/DJry0ktCBaqUm8hPk1rTLTcBVTxMeffj8lqr
g/6Ob/UY9lA2At6jyXW6RTSB8QwG6NqxmRz1q16ESRKk7dgFRNis2DRuEz9fXnF19liRdjgDm+Vm
XUSaVivSt1OBdjT6EbO1WTx2xdR+iXQlmzaj02sSrpiqvSIaHIkbw2nNr5dXXy6Zvy6h99VxLOY3
MMymIF9toEn2RkXPSz92i+Z5O2rWLye0+kApENZTsNHcQN71dm3GML9V7Plwefnz100DmGY0Je8i
BOat0hme0gQrPhtHUeGf0pcVtpRWrn/xkP/Vgso15by9vOJqM70/MH+gWUSdjezNKtygBNl5GLCb
xxBfmTFIHRNNkzKhS2DGtf758mKr4/n/xZiVQrjiJVOHne4m/MtUva0K6ygnesoPoyOV/5CGQNPY
NtSRnZxGJE7y3/kZqGG7Gv86sN/c9TPyShMFh3n7yHwjfVMU0BIBXRfn1kSY8h8T/fdnBOq6KDNp
3qI+dfqMOsoTgwTbd6Q3SkqajIpytPtQfURKE2BNBLNrU7bdeGVKeE5oY88uNNoF4m+TD6+igh7F
dqOXoXmsxOzNwWSi1t90nVMFVmyMm6LI298tmjJQ8BUcYWdLbOF66a+Xv/DHPwNHqUXtiyCsrT6x
UqJ7NCqOeewNRUNCzkh3NtrOaIuJQrnTZGTf2slU/Zqi2H0AlhVCMo2vkQ/W7ZnlI4DR4ErTOKY2
A+DTj4AzuSxrrj8+QtvVN9qEuM8exQwBPEfE6Pn1QNA+z+loF3BcUnRZPKAYS0CJsgMCFPV05Yb4
4GCjscclyygXWcO1KIHZmEWWNql5rPMU6FsTRzuktvVt4njpvQyrZnP5O5wfa+TfSF2QLGdVZjen
LyBKYO/gfBt+nmt4BjjD5NU3NQN+XtBTaK7EkPOgSfrA+TIRnCeZWBMDvDCNlEqv0qM2VkX3KJtk
NvZjO/Qbw1YibDzduHc2RVTXrzZeN989tUfUyr/8xOexhUESJQTBm5bcmdqIpCOolNZUHsuuzd/4
PV2QDIPRBGmZu/M+xN38Lg1xo7m87NmHJU6z2xehUFo8yIucvmiNS6kXAxoXwB3GYscM14dHfYML
WdXuKqbTVx7zfD2GxqCCF+Q3AN51M7REun8CBBsey3SMwhtpdMWLWYFCQxFJtHKbmuP8b1MucOYs
yQtdGhdE0DXfrEDsHxkm1zu2lqy6m9Kz4n2dOTj2VlYxDnt1ts30ymtdN33fF10Y0xSg7KwzYk1k
M93Iylw8ZZoucKTBf6v5jhiTO7+M7Wgmm6Ylr7zVay/7RNUPjXjy8NpclLnz8aaWdVNv+8GOlCsH
62yvI1uE8wOVz0JkPef6RZNVwSXzjrkjuy9pg8MTuk4u0kLU4eZjX6eUmExDs2MBIpGK2Ymv0Ms+
2AHQ10F0YXsIZ1hdJUi9ltelMU3iqccy6lYXsf4alghLurIRaZBqmbg2Yj1LyXhmtESgtAEvXFQz
T/f4GGIBgOqJd0RBfVbuSiPLb7LKdTnNI2bbqTtX5iaK8fMMqO2ZCF0+YmexzEQhAOkeCpTFOGkd
OzOtByiGqNZTBDQn2Q2pk+1bBIejvcWk58r5On9WPHyX51zQNhaT+dNn7Q0ZF+FQp0+JosibCmzr
y2zVxg8Iet895OF2KGqCwkcEBJWMy895fncu3xT9VfIwgD7mem2jRGzYQWv1KWkj6ysCx+Yejyr1
Rg5K82pHVolsHTAHGSoAaYYi/m9EoOrKYf/g4C3Kx7S44IMv2pmrhLCwMfBBet05Gi1emHjRG1I+
x6NQrEca+MgCIJNO9hJDn1/sTUclPJhKkY6+hn99EUx6pN83gz7PV7b9e+F7kpqbKDcBRgC5/N5N
X93phSz1ondTjyyOq32L5bVVbxDec3o/a9QJc3EclEPMc4Xa3bl2G9cBnjntNgIDJg4u7izIeiVD
mASw3BKE5sox/4YXl2vcQrZRTLrZE4qwCS38Xed44380jvvPEh35+QlLu2oImCPV1TaCkvF25cuv
pvpEO0rx5RYhvupcY6uXniTprDmy54TZrtLgDmc4gY02Le0fR0KPjwWC/5qJYgNyO3fZpAO1dpr0
3lH7ax4UZ/coP4UfAr7PNlFqWDeqO64dx4YkfQRxZTHPzQzxVdha42xbdRC9n7su6CphN8nz5Zfw
wcJcarSVIKlRi6y7BDZq+GVICDp6VqPhzAJN5Tut+7TfI4WOPVg69y+RiJT5yrE7Dy9kZCqzIYaz
OMivO0sEAtxes1E8SWlpOSr4Wh2ApK41rETH5Ep3/DwzXXw20GylN0GRp64rPLcC0tSjmf7UZZn4
A5anTfeyTwz5OCiDZ20nhJIW6xcb3GEOaLR8RtlIqTaGltbGplVr5cq5+ijqUK4s19k75mBdOChC
0Dzo7egpHgrnS8Vt/tCVKowpzUDeNJVx7TPtG2/y3AwhBCn9CEAukvvLX/9d5md1vN/VMBZGLV2t
NXIXFC3KVVJ4x0HpiurGjJXZ9TFi0LECglE4b/O47FHRi9MG4cTesb4Lq0XosMIhpDuMpVKEX0Jj
kqGvmBkuuqCwI2DWtfOoY5b1GTpDlPsZvac6CKexeJ5wUbACvOUt+YA+2RT7nZmLT7OIsj9OR+JB
h7ow7hsPTdedSI0kfnbVuIsCQBYuEo0WQmK0/VOUuZE9Du1bTWuyrdWBV9xFlRJPQVgDjNhbpVT2
XeaiD2+FOAvA01VDb4PgTRn/whq8pt/d4a2TJpORBG3PvsdSpG0xT7S0NvIX6CM4H29IVJ/8tvgM
fryf7iV8tmHTlUpU36rarBo/DSszp9tWmvq0HfHiwi4jcksQhXE9P+JUafyovEKDm5Qm8ZfLH++9
qlt/PCTEuTkQs4OIsMqC+67MLL22w6M0i+n3VAz1vI9cxbYBsnWxGZR4NcCOmWDy+Xnr5t2bzlUm
MHv38myXtrLp/aav5YOJMKvwe7fsfqE/WcdBGpZtdSWheB+UrH7uMrPXqPmpF/jJp5d8XIxQPYSn
HKO5yPsNdErYVKUIJ5W1rSi66/U+qx+FbFV3rwDFajDjGahk2jzsTb9CEZWiqhmMvvaVsVPNLVu7
Yx7UJsKfB0N7m0OVfWBkavVTG5L02cnVxNyi7qmOG02iwbaFJZw/WhX+41sFTAoLtzmkPcRC9Zpd
3qcm/0GS5SareV9+FfVTvZWgDa6d/yWjWb8MqLnUiEAzl7v/9GWoNGTwNPLCI6NnQ/3JRYfBiA9g
PxLMlabK/F4w0cLfdpgK9QGGrnfrxapS3kL4UgcrCHvMPUu6Ptdq2PNEF4gFvligywjNVAKnP8yW
jlnak1E8pUy8m0ejiebXBDZL/AAw2DogOdFeuYfPV2S4RtuNxJ6pKRSC0xWj0ZCgJ7z8CdqYrmLd
w7B0yp2+8UU7MRcqryFxP1oQBSDCHSNFOrnL3/8FAQbaRIc+bKun3B7cAzcgNixTx2y4Apmk7dU2
rNrD5bN6fs3S/wZ8yz3+EZE+E0ruzVpXPaEh3lq+iZd3mxmzFnR5kQRGlyM92TCRurLsed1EfrPM
iuj6LeL7y8/660lzaBmuFTvF0+DVofMQI71cBok31r8xI4ItzNx89pBNXsa1M5a+NuAtvWu6K5f9
By+cE0/1xtwE7Tdvtad6p4/1hgzmCQkwDGlakGnEw+jVNqFDl3VZXUmnP1gPIi/zFYT2GJitaxc5
ikFBxal5KrEG2udl+ANqnLiHtNTu8SeMni5/3A8ucx6N+SnbBt3FM6PMAsGhYZqM+inE1kHbJVME
8cVFiTwkSTamXUO+EW3JcTT9rqefzKXUl1n8BH9KpldK5Y+eHRYO4fEdm/SunfHXJ1eRQMEpoW+e
RBgOe6HP1b2RasYMYbV8xOsVBPHlp38fSZ+GsoUBSA7JKUZVa63GwZjJRGOgAzIZm5hihpFqvdEg
G73DXDn00pOmaxbveMHSKv5BYAIhzD6q6MEWPvnuIEFO1S4a2WqhGOi5aw6UcfQ7MSA0U0rs2jCx
gxWFWgRqN4Np6AgjEUywzng1+jLtd1GjFpE/uOhNg5UsW+uzNzrXDLo/OMML3IEpOZhjjtOS0v71
Zj0zUYzRltlT3XTZixpl9g66NhSCxBhuq2pOb7j3bi6/3A8KQ8YhCxGEVNGGBLe6NHPI40UTzs6T
icjpE58TCII+Gj/qodH3ttIm3xgDy13kdbxpIezqttY0RQ9CkEc5foXa9M9niymRjg0Rd9aiJLoK
KZMnY6dF6/dJxFqKZfBkW9scw60RIKir31cpInZXMofzLb20kyHEMMBY5EhW7wCJhSFN+tR5yuCY
KIiro2bLS5i+xAmKGpA+m/FKanVenbCigSPi0vBb1IJPP/WAZQhANVZMw3l+jWJpBtk8x7bf1EW/
vfyJz7YV35Zh3zL6YjjDqOR0LYOkusKndGJmqlvHEHm6FNhviF5QD0r11pyB/e/DLEyvjb3OHpJ2
JiguPKUIyouS0+nC4AuE25MGPNlZofxOS/EiSWzjjY5ZSnstSLx/pJMogVwsspPLJU9s5mOerhZa
ac1LiDyuImfufkamRGoEQXFgzm/0mtqx3QmovT2anDLWMSIcUkS3RdQJ8wvhK/O+o5entKpP2Kin
O7RDFWwiwjbJDlZpZ+ofgkprI+qT9O6mTEH4/ZR6iKWpFc7A5RLsipsDmgXidlRxWATBKkkq0Ysf
0WiHM/kipCHMh0X8NfUrCzYdX1tLOuMnXThIIrejXk0UMz09ymwD9EuZbrEf0T/pIm+tLkCSSsVe
wLQ6nbJ58vQvCoUot10VjS8U8v2Mv6OJtaiVG+EO65tm8OG2dqmvJKHzzemN/mGpWtJDA2pmZw1j
JDd1Qnt7MxB0MqSNgGv6QlGR8g4G7BjVLzBfpeqn5NVhUA3NfHSV2nO2meX1b5GJb+fGtUr1MZeD
+qyNljbZvlWYfXiTJOywezsSLiDeWLOOuRu2BXKHmfbNKtJ2ApyuhZ+TcoRXmaN60GxKQ+p/SLot
42tBrCnvSmFhQwu7r36bsUT52XT0CPedqrV3BC0FPRso7bOfpuUUvzQlU2UDw/PvGF7Wx9gU9RQw
LAuf8pSu23IE0iDv6UVuyjpr7xAIL5Mgrkd2Jw4FX0Mx9C+pk4a/+tTTMp8RQ5Hf9LoQ3ytwg3/o
v2rhFuXcWjyjjjAbQZ5S7PgZkhxGgLuTzB4Kow+Hh0QdyjcUeCgVJy2hx10bXoS9QYa5Croi+iT2
E03RahN7rSpR0i/atxkKjXsXaVFSY8Xn4jSEGZwX7aiEhfnJnUPpHUFI4HigqLl95+rT8IWebpns
IKUXd+Sirhc0No4kXH0RqjBTPNVHey6k3ELcEtJPErvCbZ4CxHly8I9zfBWRnR+W45Q/u0of0gce
KtrMU+922xlA/y2o61z3zUHthufJhb23mWe85LdNmNZ/CB9mS06rDnNQhk6XfekYker4QZRo/Jt9
qzkvWJCHb4NJDf8MM3ns71w1VerAqbow2kc5hrx0naa+2YR1Oc1BBfvUlBAdLMk2Z6T4s5HMfIKW
CWm+TfC/XI6XwOk4jqU2bjowBbgGjpFGwelVvQqgh+FZkKg1Gse23mvf+wJTh1etqk39USBU3j0b
vP7vtKnK/s2MHIxCfWwW9PImEtlwr/ZaU/4QA9jhI/PmGSWuocEREgP11vnVtSIZ/muj2LQfWkQ+
512OYMXkV7Yrb0s19kZ/IZIYfCLkWK209R4rM2ysu1Q06gilp4c7MzV4igfDNFAabkJMUR7Qc7Ty
W/7HbCvxERntAPlIerAZCeGi801CdHBDyuqvuZVGOCKqlcTMvh5IqKWcZj8Dl6n6lshnZzPNZu08
IRQoSr5v2robJVfbPpBNPTw28zxrN9R4yt7uE8vbw4YFLSeFjUVN3E1xvys8ifWjXmcTcvpIlIgb
ewYf99Kbldc88Lxh+SVJkpGSOWsQ/9Nq3f4MU0NoWzOX+R+p4JHzr/mAhYA0ZSLTv6V+Wzu4qSb+
S7BJXMQ4+nJXVnP+FlHa1H44WdaTLpvpSoJ7nm0zkLAYuXNnwaoHRHF6k8x0llD20rGTQeF5C0BI
fYjHsvgNkUN70Jp2vFXt1thrs9VPAUJRYe2Pvfn98q29rqwYcmPHRO+SgEdr/Az+zJQzh+CTP+uT
Ueq+UTEF07oyflPKLNk1akIpNePUN2KUMqDe2OTdtZHUOnFYfgIjYArmRWcQsvXpe7ATVwmFK8rn
zmp0sfEM6aEuWGNN6TmJvI+6pvnMiCr/c/nJl87E3xc5y5qoyDLwhdRC33yVAEZDhbBXo1fPLryf
8DEsCuYifKr222xEYl+JvhSbvCAj/2RgM/Pt8upnuSBsC/BXNOxtsP1nxMO8BKaKdVr2DGe4Dndq
oo9/lKzjJ6QNF/Etlqv6lSL6vHtsIaZIFs5npoqnyDt90ZjPoftF1Hhqjbj0Mwt/m8Spxae6rckV
MImsHgYs1N3N1GbtW1XCWabHP4F/M+lw/2syTLq4aKhT4JGBw0c8/THIuNEm1YvxyR3QB50STQZo
L0jTR5LFOXpSucaE/yBNZPBJUQtACijFGpEMttuZs86Ynqwqg6VdR9YhN9Lh6yTL8Jp8wHqtZW8t
1hwcbOBvzHxPH47EJ+wrpBefaQJhB5IXpXNEH6y/sdsei5p/20r49dHiAu8JLRp5eGOV5Dtzmhg2
XKVnfZDqiImTF/lQXkd3yxxNfzNFFUVXljwbpzHKpyzHLBDaLLL76x4o0MihBLdcvyDZ63AzosSJ
dmsOWz4hY6lzcUDscdC+lupIGkuqO3sbADPGWyl0Rp+NK7QpQBfMmbfU2WrvizFxkx0AWf3eMkKb
u8cQShtEOTpuVNi9t0PnC8+V0sDs+beqiPHbBKTyNUMizn6+/ELPAxIPhxoOhdMCFl6TEACYDFMC
M/WlGz3MEMEq3jekzi+pHKdAGVv7DjijciUcrWlRkICpKN4Z7nR7QIIu8eqvsjzvhFvNblG+4DeO
DFTeoOMVdE4s7oTVOdZNhHv3BpfPHDr31FjOratVWD61SmPsUdvuKyjD3VTtKWfHgzeRABz0SZHX
8KNLGXcaNhddVM4siR/qhetmfWwBiEnrVn+emqJCJZleidwbkLquxIfzI8Q6Hq+VGpxW41oGV5Ol
oN9s6M993SbTrpid3xaIszjQepUhx+Uv/tFDERd4Hqo7Du/6vOZpZbZoyD0rhYJjVSqK6MbBK2u6
EoI/eqi/11kVj+DOk2xQMY8gTa5d+CXgEHzETKZww9QHINnlx/poOXStVQNIIXSa9XAOyyanGt3Z
eI6ZflOMV/GdZcXZLzVKi2u90fNXSOMbOPhyq7LkGn4QJ4V0olgnCQ/T4XVQqtD2e7qaX/71kejq
L8yZ5XxCIFglC3Wt6k3CDPlFjLWGH2onZ24QZm1BnDT62+XFzlKERTVlkeZhsKtyW68iq41yqObi
vvhilGnXbKK88N6oiVAjdztzugclFr9YcVL9N8OgGq4cgLMotCwOABHKL1Nfrq7TeABYwJhTSvUX
Cgr8Aj1ozwZ8PNfzk1Bk4V5WaXGjhfZ88+8PjRwBGTBguIWderouJBYYhBBCXyLZhIxycEDaFk4n
XmYMo1/KdKl4h061Y9+0avufLzMADHQYQIwh6gfmdrW6g8OdYlQ1FKiEZqkxpBDOxkL5abZ1ddNF
7bWe3NkRWdYjtWbTAu5FlOj0acF2hlEOrPAFWWVXuY0GLa92YxdmoGcQ0fA2l1/u2SlBcWyBXi0y
U7hqrFXAdBvlPLIQ/D8bIXOaCrn525ura644Z8rSDOMXtN2SY8FpNNbZlWlGGfdsPr24MZ2DH1ig
G8jh1q7A467pu092RpPpoHe2F24NBlf0WAe7rut9YXnTbebEVuZn9tDOhzC2JGqpVoVoCn677RBR
EE7NfFvbdda8uG5UHUpVbTT8fpQuD9J+xmEVHQcKXl8WFLtyD40ewj/WdDYG3E3yM4pbpBQuv9mz
D4lGGDeGQ3K7gCTWs5KGPN2RCAS8zLbigMYYne8arpP72u6uCXecLwX7nnYq/nTw8JHwPt0zw6wL
2HNR84KqtnyJotTTgyFun/D1s7rd5cc6z7TexelhEuF6QpnwLvrwV1oA3jamdNSbl27hj+3Dsc0O
zmB6RoAqimz+81SZtAu+Zbb2kdFVzyD+Z/rm80gfQAvbHEGGYp6jYqO2jnKc1LzWA6duR0ADvTCx
HDTF/CsRLpMITCT1/yyytQOzg6naKXIx7EyUqK0fa0gx+RU8y1l8XawuEM5ZCBOkyWsJEI54k8Z2
3r1oTtsj+IdRClr2Vfd51Jvy26Q71dbEXHyf0JC9sl3W9RcjnmWCR3Zn0iE/y9A1L69FiBXjSxXR
5kJrsGJwjs2s2QVNrP6PsvNakhPZougXEYE3r1COqnYyLfdCyLSwCSQuga+/C90XdfVEd2gm5mk0
Q2HSnbP32rI/iixd3wpfeDGlb6OR5iFGNAYoQqnnH84ofRZJHMYfDWmA3tXoaKJJaQuSFtiuqbua
YJlD1Zf/vJRwXdqHMBDYDWDGufpgu85J89zqpo+mRTR7yFvVz5m1xj7+nK8TR0UikV3zrVr5i2Gy
7Q5xltOu1T12cFebnSmbu2IAhPSxHin3kd2IjCMMJq0Sh0R5Vbt/faS8ON7Ss/QQj0CzY/FgWr+6
S7RGqNrqJXtc0Kpfckkr2shUcUMR7DbvmqNr58b9RnO9o4blnEZu+U52qn/jy3pR1yGcihvmZ2xh
3ixhV7+jnoXgcy+Lxz7t171d5aYIScewiQFNOrQ67Zr1N0sr2yQsWkwEIU4sps/J7YM3HsmL741f
wq4PdRr1JbaBV4vpkKuWSvpcPFqs1yUhAkl1VPlGwWjX7kswLdae7ftb0+OLXh/nUKYrtBf4jNlB
XJ9+eyzNUz571SN0gPZ+w8cXYasLK+4UhOIw0WwN9DWxsG1oD9I9dn7r3frIprJobKXc8w5prr7+
dVx9jGwoEC2Qr+Iif/9zXn4+9DzpyIpc3gActt7/VLNI9iN8dQJ9vEV/+NdrEYdHm3MzUHDF6wO5
SCvNTz2Vnf3EAcg8zQ6IcujX3W5ofVRor1/taibjzvCbsmHjYTO6kVc+v7ON0egCXk/itgrsUxUs
/YNeLHJHPpK/M03R/1tExnY9llqk1NTC/pxYn1/PhMRnl0Hqxk5QBZ8mvYGEkw9kbDkj6/s/3xvX
QovAORBpjXN1b4aJe3wdVyeupfMp96XxwEajP2NuVVHnqOn4+uW2+fevs+3/b40nyULLTpBt2vNb
K4d0hNtG4EiJhmUHC8kONUdv9tZYGmGia8spF8OK4iuojklgicPrl7+ewf5cn8WIB4vLh9LY1XgV
Lkw6baj8mNTg7Gvmy+qS1rP+lQKI+OpP2kCLMDDLyHJq/0bY+nJMkMOexWrrb/yUq5X5/7+EnjG1
UXeDdJrPn4Rj0Qqf6anGNfTsnTOuy0+YHd6hg7d4T62uRFMGJ/lUAqt9ev0pvBypeH2B17NQBgi3
rplxK32Gnu2nG2t4z88oFclDZz744DXyLQvz9j6v3ze7AD5oHSKD51/N1ALvEcc5LtXWdntQY97s
WKJJzlSjOroL7oTXb+1qPv7zVHH18VxROrIybLf+114OvFznlIvB52wstkUNsugvPpGzkdHr3a5b
aPNGPNXujcu+vE3auGQIUi/Z1HDXLiMERGBVktmOvTzLvtB9EqG7jvNhtno9gsdpvHHIeXmbkB/Y
iWP7YC9Oifj5bQYrvSstVVY8VTZJ3Co3d4GdDe+TpE6cUHJ6fdBGk37R60/35YfDZSlB0MngTlH6
P79sWif6Nt/aTIRTfjRS6cR+z/6VjEb33euX+q87RJvkUwijdo2g4/mlOJAn/TQIO15kp//uaUF+
TgoKWSE5suscUlJcb8kDbeY3nux/vEnwfcxP1PGpVl0XxaDFzjp9bTeec/ZshHX7FxAeS9R2gkZo
8lYY8n9MSNTneYkY1OlU0KZ5fp+cs1qmxMSJXeL1Tma+Fg/aqghFqjp3+WR2EG+92ZMXMx9huU+J
B4+aOEL7rCPAfmNeoPrH1Z4PV2CNfz31q19Dz8Qk9aWH4+la6r1wcJvEbeeChcHVpIJw7oIyCNGZ
d84dmuFW/+GJrMfOZXlDrNfTnIDMzx0wBZOpQH6gbnC7yFxRtpI8wLk87OtCLHvhDN17rzab737r
2F/TYhNLW/qif2SFnfvIBEWsYa1OFX3O1GnGB90SidivUyLkZxM22nKjhNb5D1MD4HbvZUHrnOxF
1t1usZPE/IJjIJ8i2+cTOq9m41UHaxr1Zjd17Tp9QldoWh9YhwwCVwRxGqGOPEmEdVkljw1qMzJH
axJ/9o1hpJ/qxtDSnSny8a616ppDHzd8N+Wu0T6gLPdirZhnOq+5W3n7fLLlh4od0nfPFN6HwU5W
EvesQDupLrV+m4Sg/NCdqdcibIJ1gxpey9m8VaAww8FqGdJIJ5BptWMp9/AY8/Gcjn32oFZhune+
K+A0dPjr771cT9/jjym/1rbsgKfw+ELP7oJzkThDFlkkRzYRoEJfPBpGjbJblcr+Ar+0oyJqGKvc
p0syWEd/rOlqi1n72Um7MvdKk46xWy1nUCH/3XgBRO5DEBVdECKiq9pL7i1BUoVZaU233hQgVigg
Brq3fkIfOqIGqyUPrZuZ7m1WEH4SrsQlfBhllyZHMZXZbadA+oa636qfZeoQaIvUZISZkmo/C88g
tQVhWfU1rQo4THTuO6m/06oWxLJTiap64MRpaz9KS67nXqR+8EMFpSgOc2ZKsZsmDeWqku0cnLW2
128oPKIO6JdFonIb5hlMjoOH5L72iJUJhdlW9sFwGxbCTjeao5OhaLvH34/McJITEne0Rml5VNCL
5yj301z/2RpT0d4yoAEdS1pG7u8+yNMsctapGO8bMVjrPrWE8xsWK8Q7T0Db8nrQuFaIZ8Rw7hNn
RoTnu2tTHjwYYTt4Lcn4Sa+6eTEie7Dsm4HYqH4MKdtLNe/sZdaehAzWdzYxS+t32hXNUu9FMoof
raUXw1dzSbTvrRoYPRKDDproNlmaitCdYYVqQ44vBeq06cZmoMWT6ekHmVlevSu1Zaou3lI3JEeX
rr6UTK55qUcDKpE+pJBdah8YjehEK7OZzgrXDOD2rO+8n+Vgah6Ng8nrDuRDDUsQss5mn8tCo+pe
ogDc+mSD81MnSF2eqkFBHWso8oYdzrgPgzut1mmGxfqA8tPwzm6vtTJq8qV66mQubZoxrdT2ZLzK
id/WV8NnYIdqOJPILE5eOWSgwhan8S9p0yh5qlcDaz3rlmrDFuj1cqkIteh/UWzL+1+TZrftQ1a2
9HkiMhem9uQPTuNEthi7uCZLguLcQmcqhIIKgV8LlA42bdCc9oaig13dl2quMGtb1vILnG4w7zh5
Wi5gyiXX8AfAW93zZM3+gdar7e9g6Bmfu07VD7mjuf4h7fyZrAuzcXJC6MqCgdGv44faJeIVKGYT
dGHW9mN6229RTOCBBqCKBrp6k8Y1VRQEKDrHuBS/b+hOTR7EBQyDxxqKqxsqL+UPBJbqw9FzU/Rf
DZ/KAZJ3de5sIv1wTrjmRWhb/IKohwpBDp2tcl8l41zslkHqnwKxat1OEa4EiSyfRyqUXi5i3+rI
pRxITqOAs66QoYmgNO2jJKLAvpEydb/VYvbvAcbQeu3tcUTvUtlTsfcmnsOPThVzSnNkTKdonpoZ
AizQSlDu7pxYYUepLD20TjemhFh2uYpSxEQk7VFZeNJoNf9WVRr8mJEEfnQ7SzrRdghtUBYF869p
LJh9LAiYl2JIs/fENYCSnwLFxFFlWfBJ0yaris1ML+QRytMaF3ymNPKSJvk8p5VEYO2P+be59PRb
T+Ju2WlrO95mZumnUbYu47T3R22Og6BvvlQayuZQLWbrIdrWBox3gfW708weaKfbc7BOREt9a5y9
/BcpJzVl2sZrgi28s2ISAk6vZXAO7PWwIowKjgQtA04ZukkzInwqvKS1H8r7LCOcM2JTtLwziafJ
0Gc5Y3UfZOX8Ce1h9a7Ik3w9aIErm3u7kJr9zrI1OpIhe9ukj2cA67+HxSb5qrNKWb6r5tW5LIMi
01bTlvpbmwzzVz2TTnnAtx2YBzC13U22dQrJ+h3su34pXSNUoys3FgPVraM0VvfGq1EMhx4amo8V
BeYnMH2GjOfVU2C1ZM9bsUHhczo2/CoagUmIyCJzpjrIJtWmMBnaGtFUAlL8ZE083LCEU30LZsu2
WXBscTs5yn1USavjXZVOcKbrnjo7t7cLEXeJVH1scUgb9gQ3jvq+awKNjKtiRBJYFb28sfKpgijg
5lm/yxuCGSOnpwUauvngqFuHiJd7xdlb7gq97nXqtWITqlluflMFaTAf/KZ2rRsbo+OvoktQD2bg
xYkWUGIoQjgY/Xtf2B7KUz+viv2sTePT6MMmHCxoYHvKwsOJw6dOLwkyvxsmmVO+E3nSjqjX9WoK
Da0cMU4EvKwjXorxPeozUrqAXBn3S9N67LNIPv4alKa33teV7aP8LMjeCw2OF3U492xhWHHqBg4s
+UdaaJfG4DENBcZPz85rBYNfDbeD5nfftVRX5Y2lq/7JEFgIw7UhGOCDLipMUFNX+58tp5d9ZCgx
PRWaMZfxSBhifTKNNkkv/AkriFqtz7ywN7Px3p9xYlz8rFe/vCnFhJm50hk+Gc1Qtvu073TqupWw
jBPG2C32al0AYOa2MZjHfPWH9042Fjk3yPFt11uJ7xN1mHRJXCKXvVvGFkF61pVGEQ5Iya0nUBVD
fvRXMyl3snWnfdD0yGka9ItPE+vJcGj8GeC5SmeUlU6pXMibqZd+Cewe1R29E7PY8T1PQeSkru2H
Jt7CLJ4bsRRHTfcXL+xGXeaX0Vhqm+qsldSnqlTZHj28kxwrr7c+5Zlcm/3glh1hS+PCviwI1uUD
BOhZHvOZbeSe2FaXyhD7NABz2ux4JxEE5Xst15R1SFEg+lG7ev5DkRoIMmo097dtYDXpuTcksmVr
MezyNJap/5QFNSY8EP+TexBzXTSRyLJEsr4C7t6V7chbD5qsHs4UBrHFOdhGss8SKU6HEXPEjlQj
Kty5Cxs8pP+khJ8qWBTs2lvXELcJaOjkSE2UqMC8SfIiLmFuMBAV5hISmCQU53rJUaOZRNs1713b
MdQ546NHOFzL5KO3ZloXmlpqjLCog+YXmUslzhSHraDjsdqclQkVelQVA6AsE8h5FVYSEjXp1uHb
1cdq3wcpxo0ete6KwHhlS1dJuO+hTQS17A7eyEe/c/N50rePuhC0DdJ0X9t+pmNybzzjAXNU2WN2
E/he9WAgQnRxsvJSzuvs7+a1L+/dxmy6ixDmsOuJHhVk6TQD47dv13n46Axj0O/oqfELvNURj7Ug
efOj3hqJinCzDQwAE9/jQXVaQ0yz1WdGzCF8NMpwbtphvjexDJWx6SwiCPsGrAITeNYe0mHqVBqi
bUdbsmEg2WV7Jlh72DVJ/7nxu7mjIOFP6c6YqqI5kNjhBftejtq7ksq99c3P+D+HLQ6oJMIV6mq7
Fpie9jC0tsHWgJmr3fldy2XlaIrmFipuzzZFVNp72azqo98FFfoDOQ4lPFkQjVo3MH/7bE4hR2lD
3dzQuDLL2LYnFOhG0PDmGkMt4x3ERy+IUBi06tbuBdsZ6oGF9sDOmq2Xk8ra+0DijPZ1q4Qn31Yl
u7sBjv1w1HrJGfnfD/80rigXUeWFi3hVZ3BKSibjkNoxet3zOqHyMhGoRsmo2QddLL83F+4bhck/
tYvroy9JAQFVbOComDqeH8QVjBVJZqEV0/7wihsLo6e1E2zgIVQXs8q3LF/ye42sk+Y5yZiGwlZN
5ql0tM48kKYFoNdlT/KI4CTN9ilTuBdSds1/0TzmLbhGmt3oHVrLHUwQ96MdjHZ9Axnf+EkdrD6Y
S7Zkt55T8vIG2qrabpxG6Fe9xmHzfesVuXkxZyVm6A1A0veLXU08jL4sokpv6ntfTUyKoUbU3vyt
bLEXhM3q27/p5CR2bIjMf9SB7i03jZydz+4ABySsWUJ+Y3PjEBi4iZYfBnvVKk5fPjoWxqgkrT3v
fEDCpRpIWWkq7FkDUCb/KEfGwjn3iA2MYUXpw4EqznpZXGXWB4NQRWOfLW75uAT+mD22WrKIHUdC
kIn2iFmb1WFI3mgKvKyoIppCc7k5RJHIOFe1XXYNZjDU6LjIXZxOXTuaiMpJ8UKbiiBOMCl860fz
R5ElifdG1ei/Lg2LQQcgDFQLnfPzj8do0wa9me7GVrot++xuD6wk3SGg2s1OJqnHLx5VnotXatPh
9bHyXxUkirmgdYmLQaRoXdVsLBvNgfAWN6awDamtlpYX8uUkm/tdGyOOzcTdKk7fRmgMwJhD+IDw
Uwcm1TsAudX8xuD9jwoaIEL+3jiBtIS2yt5fJVjL8tophVsSL+vUH1tVB3KnzZp+HueqzSm0FPNb
xqj/ePwb+xDwEnJXypNXXd8+AOxeNsqJYUebOyAA6VE5UGWR+Gdn01jmY9+RNWSttnj/+tP/jzIl
miykhEiJCJL/83L+utnemGHYQyGMg2HwD1WSFt+rFrHlkgVaPJL/uaUprOLfPze6vrR9t8ohNcPt
efx1VcsUSbqVV0i8wMX/vaoCKztMJh4iZXqq2XHaTiMblw3Y2mUN3mo//tfj3voH/GVAer2+/KLN
6+CR4R0HJV6sGu7XxZ8X9SDV4NVRn3XJzzRv+lPNJk+8MU+/rFCCKEJUgCADvRg6lOe3XuPCqjj/
unE5chANC0lNNeIcR4Zp0Ku6CAuU5NFssqF288m9BUBc/XMVnJGMxpu2I0ZlWtDPf0IzTlbQZ74T
g8czUYrKNEaqclN69fqGeuPl2N5AQ3DxbVKGdWSTV4tS7ykohSvzykjJbzpYNcBbJlCfuorI7Ere
TKLCBNiR3OUdAlkW8l1AKTY7oFj2b9RkTG81WF6ky5FTGJCxiKtz03RQs35+9y4p8saaFn6ctdI5
mh17vNBmU3h0q2C9kHTdFSQZz+uDV8mhuow6RPuLXaNyvwiQCjvAxxxoSyPv9prokW7/44Dk5zEW
Cc1C/AGO6mpokAUlE/KVg9jFvX0rTeqjUa0Fzs0gFuNGA7wRdb6bn16/6os5b7sqJePNQA9i77pb
QYFP9GKcfOBrtveQegM5CiZQtu+2TcZEKErbf+OKL1oxbIvYHbFhocLEgehqxZlT30/82XTiwltM
ItRrkZ3yRU/CjPmneeNi20N7tjeCZ4eVl5HOXMe1rgYdTaVeea2VnbWgtt+r3lpvSrGJLtRazfRp
U+8nGv/umM3jx9cf7MvbxAOKbJhXirwWpejzry2lZk5maVOcg8E9+55InkjJ2ZTqKn+LOvJiKqe9
z3TGxoGVFJX/Vasy8Ht+gT8W56qdKPS6BWZxDhk7I/XMp9Vu9hNwte6Nz/U/nuzWNsShhPgVxe3V
a1x7u6exUZZnRxhaFnZuat51XikvWZpWa9xXuTFSnFmK7JTqWP/+dSHZ9CMujmLGM47864g7R5cm
zSabXC6FiXWoEbyHPY036laVIU8FJknYxVgtsM6504fX3+3Le8et/meXD9sExfHV5MacocyVTnSc
pB0ZN2YL3cmE3halfarOuBqbuHMHJSOpj/rv16/9IiyW7RLEPIhwbOmRa12vIxbnraUVSx7rS708
krje1UfdGGaOdAXtakSYQXsz1xJ1SZ+JIfmkTDJUdu04CYsKBenaO3topjqNVhIgq++GP7fmhXiq
VD+WorNO7ljOX17/0S9nGfYZm9aLcb95eq6m3rZWGkVFu6VXiCWX6seXhXSXg+l0v6Y5sN8Kl3w5
9ricw/PhWMQ/12ovY5ppz0q3jasUnr5Nxfb3AJXjMNRGX4Sv39rLwce1aFFtbIyNVHp1a3pDtt7c
IEBObWSe5YjSDN+j5RIwacx5vp+6Pr2rE6HeaDO/XGF5ouiImLgRt7JXuJraNj4Ea+pkxF0gpvlM
udbcD1Y93eZs2r/KjPNwB9sfx3NQCeRkjdY/dc1EJRttQ/qvwh88ikDKIbDQTgA6d/UU2kWjgjNI
KzYA63zGzqrubSu1glgE9lS/Ycd88cgRrLE7p7QILSLgm3o+tZIBopy6QYpD1Qx9JlHpnXHK+fD8
WDORLJAK0uEWX/CQVm/AkF98yD6zLJBpcAIo2fgFzy+9wX/zmtNzvLpzZYYmY+fWqml6NeZ07yJV
e/3jevEhb5dDsmCQsswKdn1CSgkcninWTXGHi3vXDkvxgO2yOM6qemtn/vKhAhBGV7Np4WgsXodk
ODam9Xytp9jM9eIobDPZFyDSIgGwKCP8x7wTRjr885vcdJnsB7bnibV2+1F/HQeQgngDMuopDsZa
+busdqspmiosXCEdUbs6pauUT4UUcxW//mRfTOFo7Jk9ATJuuld2xc+v3FIG8kA+rjESsuSzvabm
O+rAprO3kknvz0vuEQFH8heYEQhWwBpev/zLp/1Hx8XuALgvUMTt5/1146MQnca51o7JeAxwzOte
FlZ21ZwHVZr7shdP0oCJ9/pFX35NqBw3jg3nLocDwNW4yedSKxbW0rjJ2/JcGc5kReTpeV2kUbhK
Tq9f7cVQIbcdgSnE8M0m98JTqYKMToPhdZdWtkqAYGhpjaVpRmPSrdUTJWOe8D9fErvyptBD74vI
9upzymuSpPxKDRckegYtVFXR1KsKNgio8ef03KZyeOMut2f2bIMZUIaCC4SjYkOcXB8qSECpEz6k
8aIT2m4cswF4b9wOdCKfXr+3F3mpVKEQTDHh4YHhgte7vA5NgVsU2PjhCDVtnGu9W0c5NeH8V9rP
7gff6ecliFYqfhA5MAN91fl+xS2NmuKB9q/Kfza1p9yQJHPvLRX5y5ftbXM/53qqGR6qp+ffMzAH
6HLpqF9aQdUzNHEwhyYChXc+wWsn0S//WjHDGcApaSP9G6h+rmlbRC+C9Z0DusLVPHvn3lvtO7Li
fs+GkR3TxDXGd4W09FMxqeL4+ot4MYoCbyuYbSrQP+aE7d//NXSRjTuDIFbtQmzm5I6hsCyyMpw5
ccUNqWnZG/vslx/YdqvIab2NDATH9fnl1sEiCS+pm4vlN539SfMavTqICtPNG1/yNuU8/5KpyVhE
MtHEw3l+DTnA2kXD19XaS8WOJl/2AOumjY49lp+Fs/hzrHFw66BTa2L66SZ28/X153p9fcIvNswC
1j0OpOiWt0/sr+c65anesRRmF4jA4qtVmjaJkQ4ge3NDcCRdU3zHi78ebW2q0t3r176ejv9ce6tL
sf5tlsirE1Q5S61PTK7dsLqGeQf6kt4KrUqvXb8MStSf5qybP79+0esxs12UL5hyBHJijhFXtT8G
e+EvVZdf8oRhH+aIpd7bShI4NcyEhhY07tM3Jshr/wHr7ObyJwQW6wUL7zUkFsmjaQTpWlyIZ832
cHuSGCT18GB5+bBzZ7c6QfFvo5FMaiPqBpRwHj6wN572f7zprQqFDJ7Izc1+8PxNFwhmZE8b7AJL
wfoc0AC810AmX/zJRvnmJMV8DjxN7RyQKm+Mpj8L699f+fYAOIggBmWzg9Xmat3vkQYZ4NWKS0ab
kkQGWsvY4lO6ZGFNiNBjVyEUo6nXEfC7tusa47LUkqhMNTryg5rI5erM5TAuyLbQ61s7uEruqUWw
faFHUXyf+uxNcPifIvzVj4ZEwaDg02S3cn3WHmsOnG5Xr+dOBcWdOwP03WkK6WoI+w+8UT7UoKaJ
VCwi9DLV/FAUafq7H60tlqEoge92LCgfa1P2T+jF1KM152l10grT1ULTZbG4CZBD5l9x4VTzIQma
PLkRVrrs+4ku9g1CHpF+yqSdPc25XgZ7r3bVJ/Dd03RIFrM7LfSJUX23qfY7a5PZABthJdlCC6ho
5T31mfEGB2W31iF137rY9f049h8Xmv/lYZayBVIKeEE3j1gLbIM3oTviu2iksWdW1bJvcpVLf9eY
wSj5KtHYRATeWg/jDI/lsRmctA+1xRjTYS+s3tFPtlU3Txnml3sjW8dv9Wy4NYFp5vSY0tcCYbTm
8+9BGa2GVLQrZVy6FifFgClvCm17yC+aTBx7P1aeOjSJQ41yJezpYFqZn5yDoCONda4M4ilQ7EzV
xwY1TXHfGYOuThaokjt8RZvewRshSShnHQAGN7SQIlhXnrbPO1mK264qk9iGkjiHQeHK8d3iytmI
jIZWObtBdHbQwvo+3UmP9HrQ3dQDdrku1KMaElHfY1lKm6ip15Rken+CPIDpNomccaSdEOTrEJdt
3wzh0gA+GsiOnUIgR/43DLuE15qmnMtdQSt13KWE4H4FGWrrYaEGyFiOl80/RnDtY5ijSXvyFbSU
u6m0Oo04XtN8H4xLx7GWYNDltmWewEE+SeFF5TojgBHLYF1ckmJhBOt+1+9zukvf8JP271S2lltI
srf0xzXNPWw9TZNBLBqt4OApMIFHI7H5RJDeL9CW/L48oCsAYwZE1zQjEp99/SCttRMnJaSe7tnZ
EEhn1HL4NS2p/KnrrVPsJ5r91YPtJW15s/qJbRy1yZHGbZBIi7rM6Pqf1tFZ2ziY0NA4nqPGd/la
WcYN9efqpzdnox6CyKDndiymtudb40D4wU/Junwa5Zy2l3YIBsSGoyW+oRvx09/IKbLynaOEN/92
aCGW+xqHYwJcjJTkk5XKlmzqsaxRPlCdOipOHpxSZ2t5GK1C5HvbkukQL8GcAptKV+SngjHQ7gD2
9v0uSWYS4/qGWTKe7YkGDXIG3XjPwNWsD8lcoQvxpgyMf2Up+yd9XlXt0mmTUpV5bZvhOlbD8IjC
yvzsZ0x7D70qhn3fVLrxMc9GRGyJAVl5tyBvdr8US6I4ShMb5QZkQaz2L8PlIZGHbOtd5JWreLfR
Ah9FlWblbsx055FS3Fw+AjjWq8fa9uY+rKiZ93GT5gBCp1SrOg0udqMMHDOI7KZdqdag/s503X+n
TLp+q41C/6UTgZATLY6m59vQlwCC9a73j5CLA2NXWomcjomhkhHNA8Gzu9lB2o1pYeIP2sGQdmej
pxYTAvjT34MX38qD8+DcKF2QnUbCGHB/UmuS+iK72Voje0pJEF57y4gKT8eLjCd1vJ97SVNE6t0q
vmr04FCYEprI+HAmOUSMh669oYScjHtdkuMV6bNL7c0csuxMdB+ricXC8B1XcpuGVPHdIQQVFlyM
0Z67/doozzkkdes06JlVOe+bYk2+9PmiuojCZt/Q8AyaLxNGWxmB0+2+LEHLoE04z3628jT4Woxg
DW89k+RsPQPId9a6JDkGja3p0ZT2ozhRMQLTFFYUcc/taublEekquxvREmEzRwV5CGhJYcC/N7J6
sc8NAatZbIIKjqWzjs27lt54a4ZA6DJjh0Yzvw3sclzOIwv7WaNPY+zAdtbufhPbfwoqhJ47tmpQ
wZLeUBozcmN9zQS0pmMbILM+cmIrvJ2P6kWPsnkLNXGNHr5TuCAWAXsdTHXzIRAsb5/tvDLrh3bs
vf5MFBz6o6I1W4HTeOm0U5O16VPSOwZmZubtyd4PwrDnHZhVdM0LGktyOWnw+1+C1Aw+E4Sbr5G+
COGRyw7iY4e+1yWnPkWZH6OT99Upz2yyrNB/DwizipHaz/0yDElz1xfupC6UvlbE2YLeBjqvJq/7
4avSszaPVWD2N5UflOWNmLr5LICm6u+nYLbPnJfA8xF2po27xR1ag930JGPLAEm/43xviridpqGI
FGmowc7h3PJhJqXt0YbVaJ+6ZvGyzwlbUvWwqdS+MoE0PwYr025XLLvVOVvwfn9xqHKofQb+Tydd
QBPGzoc2V35EFmbI8+hDupPk3eV7vXBS4ztHBw2MqSmbm80VE+PLJ9xTVG4DBs/tW9NBXIRbtsf9
mK/tcR7btWUkz3Y53Kyw67y7dahV9zS6mfeUVU3THKiC2cNJBwb3CwQuQmNwIi5NlsQuEBEYSAea
3SbQQC3FyeK4OqLrflApVe3O9Sv7KWj4KVGwANI7ID437N3spo7xs81co74JVsDOCPpRe1efAfW1
RUxkpZH9TsbEtEFDJvXnucL2dkpz0AmRX4npBNXS9mNLy51PlUFtctyLRacmQAU4u3jOMjv7ru40
67RonrSx6NtmdXG6VH3PvXwadoWj6dolk8AQLvboVWlEvJft3SSTrx8BbXAIa2pQw4/6rAfHhYYg
1CydEKUDfJKm/pEyT6RR3UgCyjwPkkQ0I1ZxjxXrqXHYXqcL4ygJ8rAfwPg3Nvo7TBxUve6YodJ8
p6dps88mMh3iLZipBCKd9dAWWkPTW5zwvvikWQVyz1Yb7eQgaosFX0rAbMh1TLUz89rMjt4Kc/DA
HnFC6QizsAgnA37hbb0gwo40lXbj3kirdNy5w+B8ngO1pFHLj2wAg0qv2KsmqH7IRW7m82BCETnk
lXfw7WxiG+M3CTu0QCIHtrTg0UwXr//hFU2uleyp9fG313ho0JqhwJ446Tn1wykz/eK2s1fDHEJX
rMVtWbeVEy+en++qROTOXltnC1ilVbtLaCivd6K6ba1kzxZ4QVbnla6NpFXz8m/kf1fsdTM135eU
UElvkK077vLan/w76jF9di+8GubiAvjwKMiEZ0tHRys4akPv1Wgym3RBkyd7n9DbsA1KoEghElHv
AaNQ2d52ORWT91SQik+wz9b6NAcdNFJ2GKbcKYB4X7RmQjwPgbESZjQhtmhPAFwJJevyytH2+NGw
BUgH/dtUO/MUKUANc+ijP2vr/5F2XjuOI8kafiIC9OZWvlRV7apK6u4bot3QJH3SP/35WDenRQki
+pzBDLA7vdhUGkZGRvxmlZSh0v3SozzoVk6RG+aWww36zdXTgcIktew1ASe1vwthimqL7UMniFSU
9ja97iDSUUZY3Qe1IoN12RnyOTJsaX9wCjho3koFh1w85rhz4yKgADheh+Rl+KUrsQaMOzERzFY7
18uegbAXFYVXXynjdU5ynD51SOTHnNlEAZ4DhnvKuCnyf8ZMo7FIHs1ScSYwMYIvsZ2mA+jsSr72
VWaJjZYjwrONHBvXEaPHt80eY2X41Y3oBm7gu3QPpSoqYHxIj3jPgZ+MEO0NbgL9U+F18vOoBo14
grfhVXAWpFcFGRQlhESexlQLv9uKFVYPfuMNxC0qI/oXxa0FKqzGlHvCRJXBViJiE6Ic5iaKs/Jy
NCLpBY2hseNGbZCMjemJbGqZZMEmC7oEgXzL0Z9D7ON+gvAvAGbUnhPuFZG0h8jw+gKFbyHEqgbA
pT51Y6cYa0gEUbXRKE6luzQiX1vjm+a/MnRqr+tyGPNjVFZ2t+cQlRa8qLhX1770DPFxSOSo7C2p
pVQMi7Bc60i/eR/aJiJdMsMw007pOIFRkyELxTH0K6QLetFIuQW5WxzsIInULWJePPA04Mb4YAhQ
nRsrz1UwCrSCFD9aWaVX5kSy0svWrRI7KalILbqfrkJCskpq1+q3gecl6gbWmlWsLBhxwwP5iF4f
xolQPZaQ4ND5UxwfaC29RLyhJgXG6cmIh2kEo8ESmnCfMy8wxy2rDD85xIOwXdXFaL+mtk72ORFc
gkc5pLKExmRDmmrqHj5RkvYRwSoPtl3ijuGr2Up/55HlB9mm6bzq5Ph6Gx9LM49etWhwhm0ywI2t
V3UM4R2UQhPn2z7KUDNtq6ZKDrIt+fdTXdh9pNCkpCQ7FXwBULuNhZZ6L4DVp5FtffPHAQCpr4+K
uwV0SuaM/0nRo3xcjzVa39wb2joUxIh8FWF/Ip76yHbks2Lr+bOr96l+CCS2dnzJcDpxSUfftlt1
Ya+yb+kg1m1b+V9tF+DYyobYtkHXx2IlwSWV66LrM+cYIG3nbNE1br8PjVkzB0Pv5ZYMxGf1QXLb
J8zCC4C3dteKI1e6u0Wbfcw2yJ95fyoiiPDBz9h19asWefytRLu2P6VJDtdP9SEvZl1k/IJgUg7P
jgQmu++0LPiOtkc7HFXMlgYsd3JRf5Z+VR9Ts9LyTdilRneAHKXvtALVEGDIYRkd09wJ8HsZxJjF
+3b0QmsTYIjIRWZEDSgaqoGK+4p/S1sdO95fP8ox0P4rIlSAVomLReXeaNjbnoss3Xq9pY6brDGw
YlgVRlSWIbIXEn4R+Tn4Sl1CIFwF4Mg/a3ov1B1I02Q8ZlSY650z5kW/4VFjdWtQRPnbkJagUUHl
2B7kzFIQSVVrNM8OTu/9dmh9rdhqINq1TWlE+rqhIZ+ekdMfvV2K+a/9ogOKlm+lgtjEJhqxItoE
oxWau8GJXGdlRtbortFh18bvvrT7/gOXcFdviNyp9dBSnObla6lgE0ukvHsCZuzoILnGRBzNmp8P
CYUoFqyDmFrxXojMlgghAxpfjSCUQnOFbWeaoa0ZaB1Joj3WWx46ar4iETS750ZU8jMEFBnvbTvT
rf1EYDh2NlCZlZak8IGseNTK/aihYQnqA8OVZ8HH86OKCBQbw/NjdxeXbTzATigjEW19I0z7D55d
1s6Ji1Zz3hC5J91fAUWrfmi+JeNPJWAj7cmV1FzXmF6X4zOMKg1g+TCk6tZwSu8nkZV7LMv7sMDf
m2xypZYDGPBKQrfZJo1SRrs+DtSzhKusrqsmBJntYzkPjHbogj92ENcq7zhbqYOVqUW+ki1UGa9r
uoZlohxLn8DlP7hTFfKvenKljYIzplaPGnJX7cfY1gKCpZtAFoCoWewrh3rEl5ST+49GKBRZQTkg
cmKBtwb5NufU20Ys3VjkyaORq9kOOX0CkaJALl05UVzvJerf7RF9I9tYKu9OzYDLQiEdXFQPgATQ
5PO0WXWzRnQ5CXRGBhVCCsdLO1GoexU6PfEgUKF6OenPoBcwQ3RUHFZ2pdvrhiLLb60N0oXm9RVC
geafQRMQwCWYWtq4s06JdHqrMy1FPKYu8Auu+3E8UjJMcqogRfFWAr+qHwdR0bSCUvI9dkJKAsBX
4Odp0DvuV9uvis4ED/4mMyfnsrS5Z4jSD0no6XXwFLVWctKTMX6QGkILRLEEVpEokMSsHRgbiMBv
7w99Veg3wEiB76UziVqgO1cTLvlAGxMUytHBMfar3lT+TjENKCWm0T7C6owXitxXU+XgIwwIHgUn
Dzhgs24Gzl/BmBmDOHZhma/DrrM+WmjdP4/8Ro7AVIvq6jMfY7i041ffHCNPeiyT2yDk4bkmS2/z
MK5MLznKHqj8VgxuFX82rGbooXYCYyjQlSdwwx8q1m7YZ9jADWQ4OydDNWVQK4hH9tAM3rYSbead
Y6VXx70gOpk7w6gSHpA+rKWlrsitXw1WFdVIgABAaaY//ytSFKOPNpQyJseBu9LmZu50+wvURFed
qv+O/JVS7g95V6LMuYSTnZ0NGtVwPrGnmIZH1GTeeYp9T+vUgK+hSLOwXkG0bTbwtxqoaxKxk1VY
Ng4ZD5yYYFNkQ1VSEo11uK9Jrry6fRn/Lolgv1I4MtnKCEEHrvUkbPayS7oF7Mu8A81vdSYZcLSb
qA3p9nyduFwtOZbh8ML2lxnpDjKRGIrBXFxh3iW7FT08FOWAxmqYnvHSUdYYDyb/ma2SfgUEIofH
ocjzUxNr+r9atky/DRdP4I8EHVczpzbqX3uIOS79+cbrX0jm5CPQde+LLq1IXZVZkT5YrOgS8Ot6
5xgRyTRgRUBn+etyxMz0ZJspTf+SRD7EJtGE/pNH5g4zn/pQtCp6I1nSbrw9pmtO+CdgVnOH3ka0
qd46ff8SUd374tju8FVAfDprg4g3oKXM/+5Hrlkked9xoHLsN21hmxvtco6T81TNPvYv5mhBXc9k
Drw0Gd70wlFK1NgVkhnfk5945ix9GbeGpoc/9b1QykJK+nJou0cuguRneEF1XB4aV7Em0SXrV16o
cicay3xQ28B9SzOzfrs/6WlSf12i75PmeYg1MN2GCbkyGznVQP9LRubCEp9h5JcVFkBUDZVANxYA
UDfGoukMQwudcxPw4Cz0BEXpDak5jC+i0eRXrXfrx0nmqdmYIzK6C/fCjdPDYOBGKaij+qPNGs70
qFoBnHZ4wT0Luf6aBE/DfLNpgM6qDeIWokQl7P5i3hwTqoUHDsjhn+nP//ouu7pVvJ5X1QvB4xd6
UR2BX5qesstFZaL9U8uiXkj8bq2phbYVUH8DqR97tqYaNREDwV+miQbmS6HnHzMpjFMyDD/vz212
b0wHBcbU/w40HeG/5gZpcUK7jsML4XkivccYAFdg2qsmdd583HkOMBGtX/cHvVpQMBDktOAB4bBM
2LHLQa0yGd0kcvpXq4p4UnphR5nAF55V7qIc/AmIeniOC7tozhJL8ucJMjaFfm0C+sxb9rIsRi1x
nOINrKtRrOoR8fFt7yU8f6IiTj/lJersD4Ee64cypKi/c8dSUx8yXW+8fRAasjyO2tmxi+ochKPz
ySwzuYOuPT6Vnb4ua2udOC2MWDRpwmad9vag7ofSEApvVAvZbSqiHvos+PqEL4Hp94faD8pqbYcy
s1dBESNhAq7E+GQEIcV8DDerUxshIIF5+tB9jb3Q8H/zPA/GH1ncF7/zdnCfer2FJ44lZSghF+uu
WFi0OeEEujy5JqrhUxCxkCuehTAH8xPDZSpT5Uazd/jKW2dIwI53LJH1dna8HroW67cRK6hYUR/R
eFfydQMNPDzixmFHR8/NeeKpbVT/SCmiL30p8wx92lbqVe90JGI8wK3Lw2QWreMPAKXfKtJ0KFdB
DAVPr4fe32sVVDxa+hbNi5iawU8aaZScE6tzkM+xKBFVQ4ap5L+dbqSPKXvYk8y6CXb7yjK0KELp
uH79pmWdZwJsyHGr9TMFqxVeD2KTyqpbCBfvj6K/4/00JjCc6bUCDgdYyOUiBBS9yy7P27cu05pu
FfHIbdYxuhcZpZqxM7eOJtrfHlbO7rp0pfoceF3Xo4PRmtgDa2NegRPCYTVdWIt5HJt+lwWmnM+c
ywjQ3+Xv6guYDYbfFW9O3abPwdj4B0A9wThduTzn/3nhocd43PMaqajrzM4q73MbS1AqIaYVGj99
v3F/mYHRBRvaEx36AI7bpQvfxzx8Mj8gdBMMh/cYKgX65fykUQMOcMrmTUlpw1ZeVp6Awqk7KZPu
V0XMzh8TxGK6BZbnFJUvthtw2/QYZXT73RzuctgUAUF6XabyamARLPd6bTsfjcaV3zQnhvyUci0R
UDMnf4zHOF/a1PdH7+XwHGwQi1TPgDw7czxf5aNgQOXaeUUyidaD1btJ/22Mg8HaWJXt1G/SwE7L
TTuLI5f7b65mKNZhGEKEjXSzFj/SwIi8fWdyD+xppcoXd4iRYhG61OR2NFucZeuhM7MNjQ49xjyj
ymwe2I1bHUy/7JVuZdYQDvt9CEkIwDNGsKjeaELrmk1fUFtAy0D13txhwoGPflZBqQm0eKuYbSj2
IuckALBvymbbBb7u7+kWKfVz34de95GKvvcHjVu3+NPFw2C+DNh4FJ8t1AwYt60GVOlWKjrx1bPt
q577+x8PMecXjJQN/hRgHSnO5dZGauOU7hh4r8hLIDbhoCnzirlc+ljoUWFvsc7IlxRWrw4xZr7A
fjlOOurJOJ9cDkmzPkeRgkJkn0UlSIM4ND/WQ5bQbwzsYJLroSvxRQu03N/dn+zNkflWqS1QYtLn
zG2UPkZqxW32xr3c8aVQEVRrvfnoZJqKWvSAAULiLyII56NSynmnqPPpGgYX3OzG8MNYzQ381N4a
YVfmCqhI8QPJwyrf+oPZ/+itwX8poc4rC1F6Hgzfx4VNN2H2qeLMiRdh1QLL6LPgpFh+AdIkR+Kg
at3PURvm2/sLOwdJYvTFHCe4NVcCpPy5d/LQaXTQNUV5q/pCPtayLn60PgZwSqRr60IrI2Obuqln
rSWu7/EDbwP7obYc6S3k6/NINf2OiRNu6JBduBFnZ0uY9KYxMvbfhrZ3jcOIxd/XRKYZXcIOoRhz
grmss6AZ9ac04iL6xyuBm0Bn/u8ePpB53yUX/0pvR80VhQMp9tT7qhrDFEAnp8397hzTlIW0TI9p
YeWvJzyNSFjksqN+Oi+UBTpftoJW1Am9pOZoCqvYdGnXfUgT9ABWlcHdpwb2kMP3s+X+/q5PB/fv
uDzNFmyhpsPng6U9L51GgENQiqjFqQwSda/KTn3Kk8an1V3HFgikrt3WsWF9xLiv2lL1zRY2+/qA
vzNgTFJsHoPAyy8DiQgH3wXZKE5BO3SPipY7ewtI9lY0prJ0Cd1aZ8729Dgix0LA83Is6dAI8LUo
OfVjke3a0Eq/ScfsVgq8qT2UsvEbRUXc4+tELL1Br+PHJDRvQwKcKLmwUC6HbspOocHqiZM72uDY
Ky9+UcOm3JbgPo6j9Mqzr9BpuL+38zcTe0thEtyIg9nNRAi8HLTvUxoSkrIvolPwRMHmIHMbaehP
rKMoFv0K8JC2BNy/MdPpYU/7F40LcrgZcF/RkGWqojw9gWazj3Uz1q+crJFcEV8DnjyG/bUeleDf
jxH6Mx4LS7UGm9ZZfI5rzx8bY8xOYAiOtLACY91RXdnqnY9A1P1lvfHJUJ5BkJnS2iTmMD+yIx8r
nPL0lPt++z31e2+rmci/4GRcPKBQrT8W1KW+4V2lPUNNXtrV28MDp3nnIQPbv9xVFj9AYcZmV5s+
7R/7pnKzFSQJBOTTJne+lAMaAqHm0wcLebBuStww7IUYeWuTKWsg2axCJANUfvkb6qhHKN8X2cmH
JXfifyE3wkFttO5VxEC9eAhWvZLLharxje8XexibFNLGip0jdjlqkUZe1RVRdhoHOzjYXq/aW4Sc
5T4vpB2s+7wu12rmwUUpeb7c3/Rb39JUJweFDs6EPGs2tqXEgo81OzkDSKR1B5AUDIXs//ioNSXb
fETKduFMXz1TqbTQ0XD4dClCTFyJyzHDFvC0ExnxuVD0oaG0XMGBjLo63NYWGsfg8RIgcoGmfOhb
MoU96al1dFBLiMHPqHGy8IK4ThCm34N0Co8yhGLg2V7+Ht0K8Yytw+g8+IEBiC/vWn+PqC6VEc8s
wBqGvDL6rSeKyNmqfR0Xmwrz12YdUQ1zFzbk6jMgiqIYPiUqOk+puYTMoEa+2+pGQGkhrn8N9Oqf
wg5z3H0T9+jH1FLFsSQD4GOtG1uP44fMAfVw/1Dc/A1Ug1WeFNhszDfIGHAtpx0dnStpjZuOs3NQ
iij5IUT7o1NH5y0yUkRDMz8c10EpwoX4fvUVsgRIpnNt803Q25vdZ3lXdLmFOOA5UwNny/dSxnQ9
/WrT1rX3TaMZ/YTqWLSQkl4VDqArYWMx5QyoqtJwmwWgHGfMUcaVckK2TmxyXOLVdVTwSEp0L3pL
zd5BGbgcJqhH/WTSTD/Ug8DUMlC7jx0Hc6GWfGsTaPxOpXp+ETfO5ansSffhiDjB2eiRT1mFGXSB
fshHFfWVWF0Z6eA8Bb6oDvng5hu+23HhFFyFJdZj6k1MbSJeX/OnrWZNBFN7REXXjoJX8CneaZLd
eEocM3mzFdNG4Sgqk1/9KLrT/QN4FZUYGs9Um8+Sqpkz55+DS8Wx2OIEaL3MDyhESXaipFRTRsPR
agt3f3+8GyeOx94kZELPlJbu9Hv+yo2NMdJasAvRmQyre2nUpKZ6p6trO7LUzWj55qcw4DTcH/TG
JDnbJuA6CopUDqb1/2tQ4QpEoDs9Pnvo5H6E00xYKTUbNXCJs7KyxDu6NUcMiSC7s7ZcM9Of/zXc
wNPAhi8laMMGLnKcyrjWedPDeAyRprQDsK6GnngLwdXi//UiD4cDyF0+9ZCxKLu61ZWig2/du+Kc
GbitqVmIZkozqrBCBNWM+wt6a4aeMyWi9OY1MsTLGZqNJKSChz+1Dk7gPcXql0IbUM8eYwc0mSV4
1Krh5/uD3vhKdB3FCHoD8OzRobocdAxtxVDbVDkpjeIVq8CLxdnoMmcTJFa7IVs32nUGqvHRiW1n
4Qu9cZOSi1LjtIFBUPqdN/SQLlD12LL9U5Bjn7fSIZNUMHoqPUQZWfPBVtp4GSaolSMu62f1usDS
kyInzOKVqJNuf38trjabAjR2QLxv2YQpQ79ci5DEcShAtJ/Qz1Yf7MECzxjJVnU3Sd2ClLo/2tX3
M43GueIBMp3rucJSpeuBkI0anlwl8rZ+m6r70hfHJkMHBf3qwXv5/403S1t8vezrHkLgqQlE9Gd0
fBmunLLtUiRw7Z9REtT6/2GG6MjxkgT5QWYyO1tqGhco0pjhKSqLH4HSwLqpHfEqAWIxwSz6+u8T
nHp7FkgniufzThtN4TimmBef1FpGX8A5psfUCaqd4tM1X5MQuvHD/RGvDwzPR41eymTxiQPsLPOK
7KCjyFXEJ1ttcGnwWg20nUrpoy1SdWk1r8IDPGgejiwnLFVNnVfYXPSaNCqa8cmNiXUKIHb/mLVO
XWz6Kh3Gjev4xoMWAiPe3Z/l9UFl4Km9SE2CUDGX/dAGXVjStqJT2IOXWg+FlygbxYyEtgVtLt8g
UMFcuz/mVViaJks7Ef9vPhCAqJefIuB8RDf9Rpzqus7f/AjaB6BYz/vgKL376o/J8Ns3qhSN/yQU
S+ZK1xk1VS4aqZQxYdaQO8z2Na+jyFSEIU4kN/73tHJRn05DI9grqW/9RCMxQjai7HWIyiFvdznI
fgs8vvzneMTPsGncTYk9eIlZIunjEZnCOYpPtH3GdlvFlgi2qugGWmCK83p/xa/ytWnO5KtTBomC
1vx4QSMepFcoAh6Hilyvl/XyZzXQ6nO5L3eRR8lgBRit+J5lAWhu+AjidP8X3DhnvJ3fE/ZJqGxe
YEyjcHTFSM0Jjn2jfy7GItyLgMbLGjOBYKeOSaL9a5I6lTO5gmiM811dNbU0Wga9YljiNJZNJTdl
4NHytN0if1GgXh0gi3q/oJHUzT5ujKDmNvDDBRzTjc+aZja1RKBCyMPN09QEIwbFwk3gBADRVVaF
5iTPbaW0v1TKyt6WUn/nnmFP5gtftckXdJHZMHWXmMzdC0TuSiMDIiMJXOUnp9SMY7mNs1YfDiAD
04VdvTE/Gpq8TChHoCwwP1d2A3Y8TYPs5EXS+GrVLhw32NdrCSvmleUIPvZwaxdunuvHEKZ+nGOe
fzjQUHqaXXal1uN548fpCcPcPvghfLNI9sipNhSgFCN4IZWszI3Ktd78VBsTZQEN5bIKzmnbPCBK
Xo9bpezipUfRjQsDKRiAGnQbeRvNsy0UtbUAvav0pBllGG4LeDMrOulu+4hidtUvZOg3RkPpD/ln
lh/4/7ylmZtAHZqCHYWr1ZSfgVSj9EnN0xG/Lbhq0ULMvjUcj38yGXDO8PxmMZuOU5WrFYg6yFst
PGmDN9aaepf8T8GB69v9YHHj+LJ+nF1wPMgZzHUbNdlguGKXORQDyxj3oY/5ztGPM/F2f5ybkzIm
izD0DsjSZgcJUYI8JjTkp6EQxTfNg8CDkjs96FxrFyLwjTsPmQDqN/guI+k1PxyorqJOg7DCyXbH
Bs8lrWwfIT9ph2TEDymTtvaKKHS8S0ajWRBMuxF6uWeQFObhSn9n3s/KgF8boTFkJ7VM0f837Yrz
L3xnL6FqvjR1vGRmfSMqEO2mU0L2S+t7lmr3A+BQI3Hyk6MG+hc8GpON5BWGwlYinkO/KIMt/Sig
nPd389Y8gdSC5OB5T0SadvuvR6RWl3U0GGVxQiugXGMqEG0LQ+QbY5DAzzEM2//jeOwnKGud9gII
ZP7L5XjJAC+nHBLtZNJ4fURPXwIdMelrw2CFcinhQC71C68OLKNM3zolKIo29A0vhwQnTJkd04ZT
gLrsLkwG+VGENeL9aS/xcb0/v+tMiYYgTRtQkci5I343q/IkRp07vCr1U6wN8sXJyu6T28HQ2qUp
AB/E8AqrPLSaBg80URI8pErngV78kuDT1XGa+pKEAipg5A+kbpeTNmg7IgSgGSf8wNQDxMr+jFMQ
cHq3zbDWs/b4e8VLZoVXCGRyJao8EApoh04yWLPJZ0mXD4Ew9RPWS8k5Dluk8FA//dQMUocz1Pfl
T7U3MHFT6/GcFVW86QMHdy/M/3C9LmHhD1XY/7m/JVdHnB9FUYYWLbK9VEpmPyoXQqpqYxknJUui
n62MEh8jiM7TYdb6QXqoogpoxf0xr88cY6LmhlISElho9lwuf81jPc572zgVmev8iHG0+1CiIwAz
KtS394e6ivvT9KioUbTFOxGNs8uhoOCN0wVqntq+M+s1QiJZsqk6ZUlX69aJmmq3hESSQ3NeTQ3c
RjXLIbDwEkuKJ9r65vegxWBDBpr8beGUkawaw1i6Am5tHiKaII0ANOCQO1tIWxn6XPCLTnWjCnvV
WC2sukiiOEJ/3fnaNx6iNfcX9NbeTRppZGfE/isYblWXtDGCyjjhgGw+KYFjlvuk61F+yFt3SWHx
evfomDAxsgSCE6Nd7l6OY6ySitg4VZGhKx8cNCCMbV1J1f51f1ZXdymvJsAZ7CCtGuQqZ18BnEvg
KKOFFa+hIr1r1tN73BO++iUklu0yF9X3TWdgMI04q5MsHNLrw8PoxEWMDKZMaO6OS9WwyMLGtk5F
pKGZrxQIWXVleUAdp9oEkAuVlWcP5e7+nK8Pz+Wo+uXiJqKMkkRXGFUd2pcQLZOHHKYPvAzd+i+G
Abxwud1aY7JYwi1puof63OV4Ffz9DsM/+4SOfbJNXD3cUkqMVqUdyGckN8p17CNFjGtK83+YKXOl
OIAWKZfddMz+usbjNsCCphntE8pMmFYmphqtw2yU1Tb3kC0LhwADmX9f3KmzRa2O9PaqxN72Ds6E
VWKfykSYB/hV/tZscH/cANizQZ8Ku/x5f8Rbh4gmo0pGSHeP7+ZyksoAAFDganWqC9s9t1Wvp7s+
wrFmHQc6tGAtzWnq1hIN3SUL8ttDMyyYRI3zP/35X+vbM6PSQr/pBBo/xF/Ir7D7q+geVpUmHzA1
YuXB6C9psU/R7eJJCsGBcstUbEK9F3Ppy2HFMLhZjBfhGbEK9WAhYtMDIsv/uLTU6lWSwHEFiOts
kOEI0Bqz//U8A9GjDj0R1Vxoi/NZN22tQqlVinMTBTpSQ7I+a5HWbPl3/rpAr/pNqwbj0UmrcGHk
q/We+A8OiFdaGyz4HLpg5L0lkZgrz3EQZ2gPaOa27Np8b3RRhLpIERyjNKkWLu0bqw2yCWwQIoMA
WefthrIoXKTnZXUOKzg7VR6UT4jdVXuEjdwtBkjaFrP2YouTZvnF7Gpl4Ru+Th3pnk/dwclkwJy2
/XK3iyywvAwNr7ONtkSDloHi/bHBvI4fVWMYzb1DsoTTqG0pktQlyrKDgpu3/SAw6FyI11d3ID+F
HYfHNEEIrLl+Z9ELkw0Q8gxjCq/QYDTwZxyiH7HWWQsVp/d6x+UhZyyaC8DKqOsBW7ycdlDFiHBJ
szoncVh464C09mXonEbb4hOHdo9ZmuOq0CcVqREdOAugiJwqT2EEv9/slVjiy5dQtSfswSrBZyjA
5zVWnE9GaCn+Tsi2O2a1rNS1aBpLWxV56Iu1asboCqA/2qAXBTPdWYe5GF8SCSXyH+MWi0nhhTsX
pNHkIXE5wTFBYKFG/P6sIwu6GfPJucz2qk2E69lD3RQfyO6KBarn1dXHmK41Me1gldFAm+VNACOB
YzpBfcam01l7zWQZ3tNRGkfk3lS3+PcK8TTghIafeAHgtmehCoSRV/lWW5/RIjHPhaQFyRWg7AJH
VY6UDYG8tE0Zb7V4zNJ16BoN6hn4DP/zUjNjmqFTS8Cj33y51C0SFXmvFs0ZdFP4kV/6rUmiYN+a
fbpVm0o/+LW+BOm6uvUR5MahY4rSSDdbc7RPH8QwyHqzOSclStTrnC8bJImFgEozqOaxc1J3b+hY
4q2oPH29P993stvs46Hmw4uLv/H9sub7rBcSSnWbnKlRh2+dUNOD21eNsy6zIEMyp5TDDv9dNJ/q
NOyees2rvoc14kxKhbbVQyO1BvZcq+S/O5TMP8YYke8aZEoOSPQGK6P4FOY7VdG9Qwy7bx81wKkX
8ojrqDvB/1g7XjDT+3z2dYhBbSu8ZpKzJYb4Ww1D66lGqkxfmchAbJVESzZaQ3uhd5JwVY6G/nB/
CW98KbBL6KxQmACsPWdWeLUv80DN03PhGuGnEtWwD6GC9yguf2j0BIWzUFnSb5wXHQ0Chw1DRlef
b1mTiARDFy0700qvnqTuiAN2Dy1KjuPYYrNm5h89LwhfS91Jm5XfDqqyzpAl+iwgr35IEBZ6Gcaq
b9BBMyEdj055omA/bsC3e5vEsusNsEXlM51M0axymTRi3Vujf6hwd3ox4ImtnWFEbzM1uOWitDSf
hAh5T91fVn1Kdmcnc2oC8giGk0ynbPYp9oqHLGmhp2cPNDJOPnizIpFvV3m2qi3ZfQcx5aErLxCM
oVtnBFvcp0XxMHHUjR22JG69Ttsi+inHQvnqjaFZ7aCnmdaqL6h8THCZIVolfGZHQDvoIjl6aD8X
epIp6/szmTt6ABLFUoA7EKQFqBn6m5dBpaTTU+V4aZP8RFW1NfUYEcICMY+1Tun4MDhePmygkFsf
6GjEiPHTsnhAntV/xWB++Cw7s/thqLTQNlg7J4h6pqO901UlWaNS8t/9H3udOE1hgNcrr0pu77mT
R0uLBCBGVZztRFO+DnnafgAdgnyTT7Ia+lIcCstPFzKX2Sc8qRabAKPxSIOsBtpm9voAfQ6utTT9
I3iNcgdmQNtQqMiRFTXgXsnS2bTIWO2R+0Bhta2j7f05z77g9+Eps8CAxt8D0vVsf2I/kfANPGQw
DZHt8wx/GaGlFFtcN+SZEHoL483WmAIt2QrMKC5Y+pA8uC7PQzEOws/rIEGvPlU/INiQRmsDCMab
gqRWvMZy/r9ADYeFUefYkPdhefbwuAOpqIEMvxw29V2bxutAD19VB2NldCLfu0MWfwnzLkPdCJ7g
3q4cjplV6+4Hkbaw0ApaDr/sCh3p+2t+89fwSQANAV1sq/N6taVjtjVhxI+1VEJMPvrU37ZNYrya
ChLXKx8S4aQe5Y0n+rMx0bwrZLzGkHmMP1Lqrhei6iyovi8ODXIqRBReSUJmZ8AuuqZVUzU91mn3
J7Jlux2zCn2p3DeoGtFiWjk6qpNqqCMEdX8ppkD2V6CbhnYAdYDaoQI3ZbGX+5LgeahWyLEdlZDS
rh1q+bAiLvw0uVfe7g/1Xjecj0WTAHMlastAu2fTRHApa9pG5Cjqh+mDYSTQ7rNERp/hn+X5q+yr
/NvQWYr70rR2/WYoRo7gEp4ve494BYWgqLXgq1JTEH40KVDoGyCBubUCsFz+6ezWeWuMUGg7FdWL
4eX+j7+1TqTBFOLJlLhtpyjy1xs6Kce6jYQsjt2gDa+yDE7xUDXPhm/7CxH75kgkvyQTLm+5efKL
tm/pKllQHANF1XejHThIv/Ko26ZF0ImF4Hfj5IG3ZlYEAghBc9SSBx0Ss3mtOOLjDsAYGbeuf8DT
IvjQKZWGXnRrpC/IE5gFT6jU7RYO/o25EuUp9FPgdu3rQr8ajxTWRHGsyzT+2ISp/UmOsvumqZ1x
uL+B1zNlII1Ml7sMYMQccKjkVWvKIWuP5PQo/dZO+ahkivVAYpE8K4odPlPWf2v0YKn0PAXUi1NP
g5hAA+OIEM9FMzs5Zdaqjo88JiK6bvSUNg6GZtMTfmEpr+I69V7I4FOdVENs4T1x++uA1m5kR7pa
NcfRSbRtX2NInwXVuFeVQVnXVSUPfVCe76/p1dU53SR0xFzocViWzTsmNo9sp7Ct4ljpAMXXbp2U
2xwN0le1xw0TAa/c+ZQXlYVesh8gkCWqpP59/yfcmDZwNJhdvBcn86/ZvSIRlAx1OD8PtGIcxKC7
Ald4fRwfY7fDqiSnNLVKmqxdOE3Xm2pTWHJgp2gkWFdEBTUTsdWhenXMMYgPV1qriM9GjZz6/dnN
gQ+T5AyHlswLOCWNmHkpSYkKoFJ4Yx99NVOTbSfhmmwb18CsfQTSkp+q0dP61RDFEarUXqQpD8LV
s3rXodYVrFw3yfL6UDR9pH25/9Ou936yVJow6oCUPZTzLwNiBaKxRd2uPSYNdT0qmCUe3aboH4g1
mbHyvV788WO/2+LcUjwYNWYb93/A9RbwAybAy0So9Jz5m11p0KBtrKQ7ampg/DYGxWhWSmKO//xd
USAGnjcVlCYI+JS//fVdJXZXDbJw2mOL2OO3xEhOlHjcLfDL4glOXXeYxEwf7k+NfuNV0JjImew7
4C2uy3k1Lyr+h7Mz63Hbhvb4JxKgfXmVlxmPZzKZZBI7eRHSNtW+r9Snvz/m4l7EsmEhfSnatChN
ijzkOee/dMif2jrOa/SFjy63XbfhY6i9r9VSgxH05fheUS53N3Ybiu6IT3u9LzDfElskOih4Tmza
+IMVKxGwQvIXMo9ssjaGNSY8+NK2dba5BvlygwYoWoSwpwP0+LHGNnmMtTipOk4DfS5NgFBNeacd
O00tAsxKJ3fI/WgOslc4slH1OXUB8tElEEC4naHr30PPLvhfobpVfUZEt0E/lMKn+W7apdK/cqzc
xyIWqfZdw+nA+zkPWkuSpxiwifp4GO1nST/T/GayG9sfNCr0ZJcRFFnUJzs2mVJ2JxQ6qq9B1XvV
U22Vxg/4Ky3Uzbyohe4TJbRiCz/ftjZVjTUf3d4+e6imqitOvESVnwWqzd6j9JZEHpJlKX34kcgJ
Dvn0b1RO3rNZYBnms/c6F01xZ/YeBnBF7ia0tOHZm2K98XHkaL5Qhkvf04HaPmbggYcE/9ACtA6Q
ZZweSkyQ3xW4XawXdgKmjxBljzEK3krRadanQAeHZibTzzSJo5rCNKUQtBwRwT+Y+Cr9yFprRNO+
cQzlBSnr4XOCQmr9je7v8DHAnzzYklFWuj84czi/VnAEat/QG2f8qEMUUXwqPvHnACm2dBPaQZbu
zLqq3YNWd/g51kmO61sbjxHmJFacN/+ySEjt1vS6ik2fuBT6MBtwvwdZ1pcrb5xlVkpcI2pIjDqv
DriE1qJuMiNJa/PibJ5cY1S/Ri7e8H4coArqJzm4Mh3JdrFRktzsXsCVTHqwQXdHbrCqV18zywux
6gi6fsKQk9rsPu+Y/SGJZrR5fJvEBgFlz6jmPw/H/HBSNQTopMHL0hg0deOQikbcPjnIjG1tjHoH
P9eTEtH4vgfX6kyfkKUrcYZq8g8tNpEwlXTtqUsb9zuowHkNGHf1fmIZPZcLn2sIWoy3uP0GJHLy
TrcblNgxfk0CE9lFoYyoWYWaWLnylhV++c2go3HdScs10AiLVAFeMWr1TtE+cbz5UNw/04jCIZhK
+u7Dx1xDZr1xyV+drMw/RVMd7YMMiNTK3rkxZ2QYCJkEfjKXZQLrkT72Q9Bio9cK+wHHg+Elb9p4
lxmltjLUVW5OS4ORHLopvMYhVFzGfh18NA+P0XzKG71+y9Iip+YeCiJDVka1thmqqDrfD/1X7xkI
KmQXLDKQd1L15XVTFU431nr9ZGqR9VYmeXkAJK686GU+/1SUEKl4oLpr+1pmXhdvVNuUnnYSOyuR
70usWjIUeuF1wjziQEOpF9Fz+ztEowHtVxven17Ubbi3YqttNjxxxV9jgqbLVsydEksvD3Xlzr1a
dxu5MgckPmBAUoNfr6Lf7tw561reVo51bOndHGbSln2XmcpW03tlo0/DGhb/KjcAc+gCmwVCRqOf
R8Xld54HG+hCE5nHZrCsHffB+HeS6Y22n3ExLOk4tMlbGKFF9VLkKbJOf/jJ5ej4kqEtwuUHK+ly
dFO00aThInMMLA5xj7waEgTNeGwsC7FxJGXzj6ZXKur+/rA3FtmVypBo1ZD6Q7i9HNaqJ8Mdelc/
4gThbXLNjZuvGQ/Fv7MoLNSviY3K4f0Rr56MUvQCuB5sB9moXII8RYSBrOIF2tGJhf7Vraxir82a
/tAKx/gb20YPwxpsbhAyNvUHk6pbtQLOvvGdYWTRiobPSfxeMoLCsQVNpRvasYGQcM6n3visIPy5
xY1OeUzzST1kdli/4BROw+f+3K+iFrAyvi9ubJBnqLwtzrXedzl/6GnHVHSi9bEEnd/1xkP4OkTB
dKUreR2qGQ2QEzoIjAf8dLGhaVOOJYx17chhlVK0ClIPMNR1P+KNuy2Ia4/Qw4qfNTrwn7GT1MfD
pE/JHy/35a9YzNkcwNcj7KEd6yYIT1ZpEzIrZzbwZAmm+RsyvOamysOwgadWhGvu7LdWHBEIsPAI
2lFMXqyByJGaLyZWfOoDOkrI2WOxooMnpK3hxCuf93pnIZgJgBDQv0yFl9jsMLdz1a5t/RipY2oc
e9XFsaPMwwP2fnaMoYLZ/R0o6Ry/ZEHZFyvf+/ooU7mzdIA7fGxatPLg/RYvjSQSJb6b9lGZA1yQ
QqTBxVb0sXh1Kife0siwVkQCbo4o0SzwDSTlYhE8XGvsvZIK6tEo8mqXYfjd+qpaaG+V19j4Y+n6
4x+fH7J8Ck3cyFJ2W96bv03R7JFaQHXWOdYarFBjHo18l4NpVjEI6uqVwW58TWjmMBx44lG6Wap7
24pq4e7u6McUruPrZKT2Z1TX5yd9mGs/VYsRkUIrjbdlFTgrqd/VrpXNJtC+vGvw5Lsq44wDwu5N
PqMPVoZmu1fTSeVlnM5VCXsTXcOVfXv1Hal/s2MJCEjugt9YlGRVPJd42qg1M00raRsUH5ALSo8x
APJDhibSn64saEfCIE1feOQ09xfj2U2Cxhy2W0fLSpR9VXMyKy/uNhG9zZ1WptopVaL4i5YNxtsf
biBG5iVhwJ+QHsXmYgN5g2INli6aY5d0+ptqz8ZrCnhxk2DrUPn3x7p6xDEWmCOLyAv+iAz9crNG
OZHdi83m2Jv4BFlhlz413OY4yAyAGDRyQV9P6rVa7o1vCfqe/UPZGPSRsRg1jCHmFOGkH9u8s8JN
O8bKe1Nb3ucBO4Edck/9yua5vmbA2KACQweFUAAzfhFi5yh2bQUYz1EJzOwTHghB87etJo7GlrUL
in2+HZvJ18CSGkA5aKQDskFB5FGXistVlcHro2OQAiFaQpZCK375a/BY4mhFrjg2euns1Vw6f4bi
b55ta/H2un8EzZk2DRVl4q6EqF9+4LLL+6hxtPkYUkPID/psk5wPalA/6GNBfbeYqJVvJwPBiBoh
m+ZdnXnOYJpSmkIASEqq5Mv9LXcVsvhFaIbAXZV6kzAdL39RZWags7GoOlZTF6I8ZGtttgliUqQj
jljI9qHe7cabMCri7qEg83bf7/+A6z1PoCRqAXgDRXOF5Ba5K0JaaNPRxJECCD0QmQ29jMx+nOtY
N/cxrsrjdwhjxmoxQSaev2UvXHrQ5mi4k6n96ukZl3MnYHUW+UL42iNUOx8zh0/gHNO+Bb7vK7gT
IhqTj2WY/pj6Iu13YTiXCbJ5Wep91hJE0b1tZVkdBg5MzdFWIvpys/BJpGqFlIQEp4EW5eJ2nuQQ
aMuOr2EnPLN9ngqFxBEIWNc6j26poGyoGnlkUqCfQlvbzcFYRpk/105dHpQu6kDTETPmteO72DKs
FluGBxIRg0fDFT4zmAsPJTAPU0oKecIfKWS3jxHwjmbb2Kj+DcISL5aGh+m+GoSe/2HSKcenuPkr
i+c5fiXI1tJj1VgX/bl2jeoh5zPYXAagj/8eCid80KthyvaeyNI09zNtLKoDgl6qQNY5mDbI4QTZ
SjyTZ+T3fSR/ENkJogFchzrH+nIfFVmqBJGSGM8Z5muPHfQX4Uf4aq1dD/KDX44DYYl+iesQqNkV
i+iRdZ6w2wxsjpMpOPnhADelPoIQjrPJCjybd0NelPamiOcu90G7gMuqpxb05P0Tu4iXrD8/Q3Yw
qDjcMP/uaW/XRqm4z6mFvZOfK/xov6mRSIAuDN9yZbjr7cZwdDAAZdJohDx6ubpeZsFPnWz3uTf1
ae+mQisPphJgklpG6abO4mnrKJq9VVskmVa+7K2xIePS5aSYg0abvDp/ez3GfZ1X05C5zwqZPiJF
lK7oRgWjfgAIHSqPCXmf50exKD7D9UTZ6f5KL2KjXGnQBuiw00bgUbdsHsMQSwZBQvqstAjRmTBP
tkQsaz8reBk0QiiPbRSvPQduzJnuEcLoUm2SN8HiOaAR8K1U7bxn0vGk3mZGgvsk7SSxtc04OYbt
iPkPqPA3oxk1feVw35ox2S7OLCArqUwuBg9xGQLow4w5ptXOGbzsUSSB8WKr2qktomFHBd3d31/l
Jb4A1sIv+3GeI7J9zte+/Mq44ITTPAvxoqahkWxFYrbuX0ALtffSMpHrDq3Bk9J8w2C/F2oqwvPU
VPQp6cPEH3M3sz7jT5pln0CymdMms0JhOb6YnCI8dXYfNJU/q7PWbzy1Eg94hcxrfMarwEDhj/cE
8AgTbxWgIJcTmKI5q0wFJFjvJFro65XWOu/0N7Ve3TgJYjLvXQ4Wi5ZNMNEKysYIKbhNK5lLKwjc
5eYhiZTUX9l7xDmE7Xv5S0pvwiePKviLwJQOD2dPmedtVWrjYO8VRYwPVe2M7aMocLz6jv6th73Z
/a/5y87l9ygpyVpIMvOm4R0tSROXPwFRkAKT4Fp99tDjDLe9GlchMqVAg/2krx1lG4RzekyEqoYH
qpraF82qYndjTvYwb7Cib2dMOEcv2gmjhfg1lpiHGRu07MfkQxNwYmraRaXDf6sCfQ0Qu4+n/rEI
ar14xffLnjb8Art9r8IosneZhnX7hnJLZLzlwThbD9M0TGer0vrp4AS9qm6StumHh9DKy2EXmpER
bTpdDV9bXsTRHuBxxx9kHgITrjED1EawbNDVmn5W7m7xmCs6n+e2ghlNjuQgP6ed6PBhjFr59N/S
dKtYrYOv4wBet92Z45hpb2CQp0MTeuH0qhmtjnYovF9zO2L153xLxnl+VyPgXr4W5dBc7n+g5RFH
LAqiGbcl7weKl84ipmIm6UTonUbP6Der2t7Sh/o1rA3lQ4vL3tbK87p85O21VkRcZDlw+Djack+a
cLGgw8ud+1soN+ZwzFur8p5do543pZK2h7aQqPRCTPZbip/eHzYcGJH3EYm+jFdSQ2RxFgoPeQ7k
obznvrDcbYAE8lvfWeOWBxretfcX9eqxyGDITOM1w+RQYVw2/NOJblLbVNELYLFZe0ytGAgYmGfV
8Gc6gYISllq62zoRnTRPdDBhdjqhptvYiqKjPNbZSii4XnB+EfAguq5yDZY8mjZw6RbDwHop3Mb6
S+B8/oWMdqL9Ig2gtM5Zq8Yv3yW/loA4COGZHhv8ycsvzONoimHjhS+lZXRHnWH3dADjJ3ucrJVr
6moodM5gZEHqk4q1PO4vh+qjISAtsfXnBiDgh16Ppw9K3cQYbMIbuf9lr4eivit7nXxaSehezKoZ
XKV0O814xiS03Akv0ZKN4TXeC4FNKCuDXZ1N0HW0Enha8sWvxVNVPZ/1gnbHMcTJdqe1yXyotHJ8
spNhxho+0T71g7VW4l7eXoicUZujkUBeTHdu+XweRBP24JzsY+bFtbLr2trbDV1g2b6wCWC+UnXe
AYVexJbNaPrmFcL5eH+N5RpeXBm8saTwMCVYgoO9JFBMY9NXdZP1L2rk2OU2Q+0+ew5rkYsf9wf6
Jfq4HAlhNw95PlkktBZfsw4hCKb4tJMfAX/ftLPhPE8jRiDbKg+Mj6JE48avhVZFZHWohGzCUc+V
PR+LorgPi9tW3rUeSPgLnksayUbWjxgZmiUO2W5i0bTHTdX2vnYk8FhvgXD5GoSeMTgrL9Orw82K
IfSK8BtVQFDIi3loTdNTq4XgSbmke+pbR3tFDkl7CtBJ/bdvlDXQzo3xuM8lu4VYSld1ceC0odUa
DWOVl36Yy01mBvkP7mJd+KmRf8yr0l65pK5OHaVpeBESowS9nJfw5QFvlcQaeJ92L+6MVmYb2wG3
qZ3OP0gF+/f7m+Lq0MmxuBAB+hG9aKVejgUwxktQJete1LrRX7RkUvaemwRHLaz1fdtb0796NImV
D3g1KP1peApgf7iYGHORVY0O/vJYECNG6cwzVClkBW19TB+0vgJ2B+bH2QxpmX6/P9WrgyZH5aGK
iAq1JrrVl1MNRKljeN2pL5U2AzRUrFh8A3wYHe4Pc/X1gFLxDGS3SK8jrqDLYSqaZiYGFdqL07hY
uOqFmR8JevabPjra7v5YVzuTseSG5DQzK4p6l2OZKk/qGGfelyk2iyfOgL7HlGV+smIEnbAOKqqv
9we8NTlZRMSvA1gZmdrlgJUaUxhLBoyhUepSfXYvAvQzyKsDKi3j2j75BRu+iFjk+Nx1PGJYIICS
i5MOFxeWoLDSD3MQmu42aagXbycv6en/atCC57o2PESlreZrWdnpGUQQ4schuhaWX3q4dSAu7OES
Ek7dJwPoUrXJbThXKiz10afw5ijf8StwWrgyOEX93U45W1E0TjZ852ka5MU+6ysMioesz7+O6eh+
aiaDV7CaC2gBeFHH1QmsrIJf0f11XlI0Kb/pkgIDKZbTCb9kEQMCRDkAOITai53aauuRNjXujJUV
+ZvYhUbkxkcLP6BXim8h5pBhaH5MjAoP9sQk3aFl2ub9E3ztSj+k8eRSe0osZ/LzPG1hqyMh5mGz
pOvp13JEVq7YNbTVx+c8Q9Ki3QgUiRtI17Fe9p/KluX7xltfi7dB203KSrRbFuR/kX3g+RAOCHcQ
UxebeNJTtPsiqzzRTskOE6/xxwEX5aNk9j+rRjF/TSlS4hymWk9TmOWbWGDufH+9FxFJ/gYZ3yGY
gAgib1uEwW7K1VKFrnhqQLv5CEmiaDi62Tejr6YPhiG6LTdDsNKPlK/+33b3r0HBQDkgRqivXOHJ
NDMjpa6N9jSUdrMb6S9DVyrFIYr0L5Ho54OFpaVf5GJYib+LsMHADAh1EQoR9BbmfXmKPfyZe60t
xxOLOx661ggPBBJlh837j7xy25WIeD1PWTmTHQ6dJoe37HGATidAFNNw8kagp44NN6UW7rQtncjY
hkaWvLWY776NXr9WQltmJnKmECA4RJjVE4+XxQmg+lo2xZ04VYE3PPW4WVOvMz0aaJn2RQ3UdF9l
aQ5XpubFlyiu2LbRqD9Oir6WJC0i5//+Et4riDfwmqYif7nm0TTXeTl20ymYhP6z4+5/tIwmObU1
nvH3N/PyofdrLKkjQIaLMCi3+uVY6RArdma14uQNk0cBIJ5neIkDOoabdHbcyM8qEIg0tIrY82Or
mv/qBw0biG6g+XCISi/6woPHyzd9kNSvRoVS4jauJkN5SvMx/25ZqCD6ia4Vps8n7cLN2AfWl/uT
uLVe6OzQPZdFZ2Drl3PAjL2m+mBNJ9aUrpuowINgpCqqB3SsmpWnwfWBcCgdUdXnNqUH94tZ+Vt+
Hg11OXdQKk+OEwfIszRBupvzGdfJwekwt6l1d1yjWMhDdnn6yTiI7bwWfiEEFofQCocMvGavnXL8
/zY65u9b8tJQ+KpQ3WPURNpDUaNy2aX6HFKESaeVxOPGpAFBUF2WK4y83OJyzRCas9Gj1U8j7/xd
otvlc54L1R8r1f43jsvh0/0veh1jaT3yZEenRUoBLjlCetDUc4Tax0np3GBnO2m+aRl0Z2uNt1fC
Kty6EQLt9we9OclfnXtAeTbF/MttxKsdaWPgCacKIulDUGjZIe/z7oM1d9WuYDutnL3rbQs4QbYT
2bnI/19dJJ2nZDPk2lNID+gML6hrfSPstTcxDQgh3J/crS1E7xIMJNtWYg8Xk5tnoynS1jg5RaNF
MCY86m4jsgCNT9ynhl12ZHShOSb1DjMC52MeK84fu7p4VH94qCCCyLXCKbr8EfQRK3R+DPsEJkOL
fRPd9QcBVHJjhaUq/L7NkVuwVuUWri4VhnVhPUEdkhIey9d8riBKasHfOBUzHACbFJXuJKaB2yRR
rJODXNXRaXXx4OJD+Hh/2a/2lCdH5YkGApGX6TJ94UQrSmTM1gn96OQ7Zm/JkycC582s9GI3xhgI
/YfxQNZQgKFCQup+ucKumFzBJW6dzMQsCNsOrRmwGEn8wR3K6KHBAHVlhldHlRnyKJHW8AQIeykQ
ggAO1AzO6mlSlPFLUZUwSFH33ytaQ1MmKoYvDRCxNdr3jVFRJJBMRXxEKITIdf8tCqf5PGZAdJWT
iJ0vXhQGm1LT+m0uc21pD/QzV7t2DUZ8dWAJwaRQdJTxiSAey3//26A0CTJs/HTlBFch/1F1Nveg
UVdfhsFxvtz/jtdbVg5FQVbWBwmEi1jkpqpJAjMqp8CO1WM1RtWDMUXmuTHwfBpNkzyjG8inEOdb
w9zfHJq2LSg0qbOzJNSXQ9VrUxyFZwO1QPEpi1vzk2fluL9mEGRqJGAUa695OXSUYoSVsxKobpwY
GtQUKwGKg2RdVhlEnUjmaxOdzaQq/3UL0T9Nk1O/QUtVLR5f7poTyc0BwZJC85P19qUmpDl5yuhV
enSeojCP/EFHqQMmzTfkJwtfUTNr5cDc2EVSfJKRqF3CtFi8VrKuMfI5NLyTqOKw5d3EY2Kj9Pi1
+blJCFpZz1vDYSiC4uMvwN+yZjjY2BgKwwloSxrpzqrpLfqqHqiPejNm9Z9eodgbUvai1MbpvEYY
ZJWLZ2Uw03hEMVh77KfB3Hcdsp8bC50Sa2u3VX24f1JuzI8hSYx4ikmMqn55KKvUrnjAxuG5snpY
7kY0KJ+brJwm0EH1P/fHurFV0I2ESoDLHGWhJTUjohltOJWIzk3qVVtamOkrKLD0oRNdsgf//PM/
DMc6UsE0STiXjRkFOr4lCNvnup8TtByTznzSk6bbh5o1K3DU4Kf8lxGlvSqwCUo2i9wWqcO+0ZIs
Omd6mXabJszj4alNCkffNnORpLizpLjh3B/01hckpZbpDqvLbXn5BYfIVOaUhudJSTJFfanxwyw2
OHSJbg8311q7km9cHQS3X4ggNAmucAPAMdso9/LojJksLUuaMUqxb7xeeZiTqa5eUEd6SfEQWeF8
XM9S51RwLXP2aXwtb2Ytb2Ky5zw+u41e4b6A/NWmbCZuak2sHcObYxG7wdhSgbuqQuulluISVMfn
sIj0AwBiYw9UvH9BbqJcOfG3h4JroDIY0gGLaNZ0rimMqmFa6F+X26lU9R1GCPabpwbtn8cy1pBQ
/X+DyavrtwtYHStXqVU3OlfJONZ+6Qyi80PdTpRHNynWauvXG4XRaFVKNwMeN0vGeaNovacYTK3y
BlNs+tBFnCfH2RoLb7f8MCP3cSwIF+9/ehx+QRyJMhJMc8V50+owkv3h+EzxNH7Ust47gzaEpRMp
5Zpj+I2vR8GDTAtuO9Wd5eVQ2ZDrxkiPzz3T+uJVBrCQwJFCCWVm/mm6w51AWZbgSWSRZfXLj1fr
YsqbcY7OIjfMZ6yflJesw79+FO1aJndrWiBzHNIMaYyz1LH20LBG5UeJznM05Zy1tjUxi+7HNtxw
MTjRSgC7vhakOhbcCCRikZFbbpSEfdnrdpqcGxQSPtpj+WWMbAUeRq+9x2Pff7q/Qa4faJfDLd74
wi4jC7WB6FyMM+ge0H45l884et/d1q5fvRB+z3s7VvCsUn7Q7v7oK5NdZjRKjA+e14bJ2R7igXqA
PvgBr6ePytjM+BGY+cq2uTUeYZMbnpNP8Vb++9/OfBEEEBS5/85e447H1EuUz6HrDPgDCutHQxV+
rfp2c0AoNZDlZO9iSc4rO70suD7i8yC84LM66cVLaYfVpnPn7AAQuv8zFhH6WxC14YzRAkIjBIT3
5QQ9szfqAbjc2aSgbPgtHHH1pRdRPe6KXi/mR6+vVec4xtOcbGiVrYkc35ov6jhSUhmgN6DNy/EH
xenCAFDA2a3MkT5ixftJOPUpL9TyH1ZjrYh/63Da9O5BW2oMuyQjZpkSG1EbxOesaoZP2ShFHw0Q
ewc7nIs1adibg+HoxBpTxYaOfTk5WpYDxCg1OpdK0PavTTfUB72sRPVhAjC4UqS/LiEDN4adBAWO
S4OS2GKv4kqgjcBOk3NOiyig/Yt23maaYgvkkzd3Pgol2XcX5NBGj8aWP83H2O91LX2eSMRWHsY3
ri9JmYIaBgb6WgOqKIpsGLKKg6OVtvVqhN5EvysKvP0YsLPR9Oij+JHSGpir+yFiqeoht7TkFUtg
nS41SuVX+e3MBl0eG1nfpeek0INkWwed+GLaQbOx29QzfZO4z181QXm5jcvqVIx1wduhs7wPYu6H
l06v1kD08kNflFD5SSBbObi8IGSD4fInGVXuwGYKknORW7nYDAllMN/kYD/cn/uN04SNp0OLh9yb
UsFinHBCvcAC53jWzWoiQVeRep/nNkOrRMBw7uvWebs/4o3rgKhI4kFXyNSA3lzOTE+53lF4z89Z
mAdHIehaYqE6I8oQ6PM/ce0pn9pAayFZobRxf+gbk5UQRoIzZ1n2yy+HTu2oSKcZ3UxjKM51q3Zi
o9lxjRmfUiB6Za/G5htfkfYfZWipUEWPb9EwH9SBXiVg27Oe5P24K2tInj4CGXa3soVvzAzRMEoC
CJaS8C2T9CnTQqCQVX6uUlMN/RTo49ZsYomptGr8P+12jYt/K3hAjqbEBJwD4OGSlNcnhtUgw5Wf
mzjQ941Da1a0s/6T6mL41JlF/EjxrdvQ1DWtjezLgfWck32iKeLL/c96I3K41Ph5P5FV07tfHN+h
1sNZ8G3PUaN7CqXSJNnEKOnRxG+dc6w6uBwaqbq7P+pyyQHjQgckcpLrqjBNFycHdfDeoVoqTvWg
VYexNJunJO6JndU4/HRSL/xTjXQ5ICoP9NiIUTyEFgPOzcBdxEzpqxnucUrC7lCOczP59Fv6Z23y
4j982csByeRl/0TmgUt1DTBiYY5Dj34ykMcuHiMEEn4i8aO02zad1zp78iP9HvDkYPT1eP1RgAZY
K5f7txicURlssKRTT8GcZsmWQmreflI8J4y2Rl1k80oUuvX1pI+STPPoGC+f3EFR8qRytfkUZa2r
7bE2zLNnxCuMr07vudswNaZue3/DyO+znCF3LUUfRK642hffrx4izZsKvEog281+ZNPWaFSrOI4D
KeKmnEnhUcrLv1G2mR/62EOW+v4PWJ4TucQIDFB+lg8n3heXS1xbVVUNVaKdYGZYua/3uvEpt2jG
KaFn/jUoffJxML3s8/1RlzHwf0clL4XqIZspi9MZzr01zJ3QTmpda4VfFeRaPl4n5sry3viiJnx+
mYXynrliC4kcdkFcxeppdkazfbDQ6B62PYLn8UOc6Or7oI/2n3pCMDfZvJCqlZQt0Ky4XFGly/F3
9kr9lOtYI+wxLqQN72PLEydPfUCFz6csVyrf7q/oFayEYVlPEAf4X7OmxqKuYMwIjRv9aJySdi4/
RqqZb1XElwokYOuRv42Ao5sw6gZhRrtmGuHg6Y298nq8cWBpjv8q90sazXI3JUar9Wndm9SFnazZ
tK4dHNSIhpZvZfYaL3r5aJAzBuvt0ggE0orvzuVC4zg01VjLGqc0ELP3pGpKva2g1nZe2qCuZ3nU
blrDKZ9rz1krMt7YwAQITgzwDqDgS1GfuMq9ika1eRqE0edb4P6JufO6cE1l7MYG5u6GAvhL2R3f
gMs5Fplek70YJmAhq/HwJEiiB1xkA/M8ijn5Rn+s9h7v76SbyyppZ7SuifRL8H6TKvTC44CpjWMo
HtqwAhDZAYs2/cAwlOdu9jJtO0xmcM7GeQ3CciMgojcl4cFU4mgvLOIR5KCCrsPE/YJs548KBeLm
YSpyPd0jxz8+TcpYiEM7eOMnqwtJBhILUZyVW/xGTETTk4yDqiMhcZlwQdypBkCa2gnqRpIehaJX
mu9kQps+NJGdaih3l+pRayI13t9f+5uzp2CHeALCZxCtLj93HELZQUFUP1VNpKcflGDKt62K++zO
yIbR2YRxPMtXcFFaW4v/WDJTIu18/0fc2nN0P/7/R+iXP0LR0RubtUo/1arWvQKryr/l1Eh2dmG1
GBnkxuH+eLeWG/4v4gaoKvBuXFwGtYNQXYhb1klXgGNwNWcDwnBCf086OoU7kYXin3zy7GDlcrg1
LncKT2QK9/AKFi//TmSdqw2pcYrKpv0RoWkcvES5qij7GFxkvg9E4n7XJRD//nxvrS83PQm9AfyP
Z+JifccW6HhlGifqzO0OLqu3D0AbZr5uz/FutqY116BbE8USDsyPhD2DH7gcEI1z2nRNa57cUmuf
U28cXkqnTODJ1KmLr3FRRIDfqV2t2bXdHBiZBVCGUvR0+X5LMQ4unKY0TspYajhAqX+PYTN80NEj
Uf0qDkrcP4UeZf/hwwJUQKiJ+gXiIItTlJvToJlhY5w4ptVHp2vCz0M+0PPR6xqlDhqzE/KuKOj+
IX8EMA+9ContlLoSSPYudpRWR2U8xioAFQNY5xZPOrd7UCezRSJ5bqrxv8xTKjuA9yPLWX5Xq8vC
EcSPebL7KDullTJ/hFnpBn6hzxVHtYmMXRnRinq4v4Fv3fJcfJB0CZISQHa5n4I2zsO0A4tiutPs
bDQx04OKY68YQcxm1fQfpolqAU8pbnMwnDJo/p4FFKaYrCY3T2psfuiqUD91dW88kE5asrcNONpQ
xLf7U5RncPEup74Hhoo6C8XwZV6lAEUzIt7CJ9EUSbgHnpbtgw4/hJWAf2spyVMBgZAwSrz+5dyQ
68Mmd3DYMbXi/MTmSc828zgAFDWF2k0ro926XkhvQIZReQD+tzgYYYCrt2a39gneUXDUq77Mt+VU
vtRNc1aqJHvQiIfuE9q8up8HQbUy/I1wQAwC487dRhV8KUUMfAjHIae0T62YJvtBGQI7RKLQHE9N
Mc3NIyIckOTMPBZrfuo3Js52xZ4YHB5aSMseUZCMjg21nJEtc9ygimhsg0SPO7+rgn95Y9iJH4Y6
Ba5xKrGPmMrYVP98F0upWIqY4B9JRha7OEGcvjRz1TmVcE0fhlzDVlCZaG1EnjWj5EqU2NNFXdNL
uHHZ0KiSmpC8KWjtLIbVXPp8CG86p3o01HhXW0Y6oE/r/askYa/7lT0aK1/51lpL8JYM+RgJLPl6
wphVPnPsnHplDPt+k01J9FfVJ3m0VYc+UPZGIVrlwTPnEmvkxtHfG/5kTb/h1rwpZEucoMQlLu+A
SdeFKlAyOiVN3vhzN9q+Uk9R41tJ8AkD42iNC7024OLVhKNNp2QisE9z5XjNTsUeyH4KwJlsXYRG
C19LQqXe3Y9SN6IHqTstQvCF4Gq9RSmx0dtpyoqaj1tEVYWtdYuaXA/IYWOGXb/CMb0REoHN0kwG
6SlZGotQZegTKtJmYJ3CtDEDHyvo2PQLd5hWKhK3JkVqBWQMmUqAI4sghSQxYiwwyE+4ctYzcggo
Er5FU4VXTzwZojn9+RpK1AY6V1Jcf7lRTDWD+DIb1qkU6MM+xZHrtJugsml5JnXhrqjA3UiuZJEF
GgSXGdCpxSI6ZpioRHnrZBcQdrg0wTPpY6d+LvLc+WJ5vfqac+V8Qu1v7Rq9OTQ4e7hTlHqupFzs
IqMyMNrmaeKmBcNuqO3BTM0iOehAjZonHeErmOuRiP9R+Oc13YRbnxWAO4g4/uKaS9oL/g9Dm3ad
czIixKKxA0q+q0NtbkTtNCtI7+t7BhgVRhlsH24aHoKXl6qOYcZoxpp+CtSwGTdK2Vb/oBFji32W
GVa/c9UYSrZaF/Rh72+m6yCgU/VhhWHDcc8uP28bFE1uQ0E/KX30V6wrRbSzRVbbb9K54TFq7AYN
5f8wJCpBnEqpI7IsWnoxEuKO21onbRTO20x7yCcsqtEmjQ089YCc/XN/wOs4AP4at3TEWMGUXD2N
VG+GgZ/F9kkfyvhvzRFauw8zr16TPrq1lkhsoEsi0Wo8cS+/ogXOwvwfzs5jOXKcaddXxAh6syWL
pZLYMm2lmQ2jZ3p+egv6qz8P+2xUFKMY/S0nNNEogEAikfmaZchXUO6gxX6WWclyinRrQucb/w0/
G8skvtye287OAexCKRSKKHfYtrpt95YpjKx1Xum3as1ZNBUtqbRJzRWnI8Kgtgf7Pwi4zVGh8uOl
yfOXYgvv4NXuZas/xSLOdHRBjIZVZTgeKuPROaG3mZxtEWk/C2Evp3lUlsST5LjXT+iiZkfN1p0F
f/8bto2pRhVIVUdR8lYacvYciS5J/azG8vRk96iL66T54R+Hw/XVD7J9LbvjDbH5xvZod5Dcwely
7SxxgG3PoHlN4mSaa+IjjkpeWrduOhfdjzDt+oPQ/zEirqOj6qGjHEHlYV2Qdw+LZObJXFHaeFND
Q/k2UwEIPbIJ81vbYQjZTGX6QoZaIZBfaAfZ4MdouAq3kCBR+ucRZW5ClNYIM891U3qdKMMEugTx
ucgs6WsHGuju9p7e+6z4pIGEJI9lc22GymFALuWURW8ow7QuEivRi5OG86lf8q/q5Bjfbg+3c4TM
tZ2wKoBAZt3aQIOCkfGFyqTXvIxxVl3QXpn9gsVPfB3P8ily2xkkWmRN5kEndycwrfRxhkXmkFfx
JgMTfYR+ohnGb1TZZ/OcDWNk3XVWYvwPC0rpF/FI3r/UVdbf8W7bDFqdVk1sJG8KDrV3XDQTepEQ
tXJ7GcRdYkgU2G+v6d4n5FqhE0ZvdRXbuR6xLYbESScteeugLI7nBHhAeefMrRFf4BBY7X2Bbu/n
22PufUc6Q+TvdHN5tWwOR5GFaMXr4ITVDt2EcZEnr5CwojCqzvls9kbrC7048gPeOxZUfimLsbp0
5TeDSgvkErWxo7cYDuzkpkTDezXRis+ihbB4e4K7Y2HBzjMfeB1V9utFTSnMSWCKwMznY/MiZ3Lt
hcjWOKeqH+XyYM/s7U1SL74ejA8w85vKUGmhZGihXvSWqV3xU1ayKrrr8qQpT38+KTAi5OmsHtyD
NeS925siXlqhZYXzmifWcMaxywo9resi7d6YF2F9+/PR2Bo0CrCdJXXe7EvNQL9AkWTndbBHGRlN
kcalq3dymfgi1eJft0fbW0PesrTXmRpwkPXv7+Y2hbUV52QarwbN/SckoAAAAYlqM//2OHvXAhfx
b7gVYXOrf7GSt+ysz8NXeh5GcXEiK3mkTWI/LgogVsTJ7HIAB4UI4M9ocuT2YPi9VIDiCK9WyrUI
sG8WVZYHG1pMI71mi2MXrqRhNQfTvQoqMeCwODnNmSVO7jAiyYRflKL8fnv+eyd/lcFjn64CIB9K
BlGc1WFKBI/7OnwMYbU9ZrxbPpXGktN1wOpNtIV2cBp3+pcAygFJou4A0QMVo+uvq5cKHqlh4rwq
0dxmj1XVhq7AclO7w2JFx++vDIvIdhHHUdWAblnxFBqYOr+V6DH8d3sBts4+1HGpkIEp5g3Bk5AC
4PVviSi4DrVTha9FjrGJ27LcFyjzdYgygtI9yIMT3UVK1mGGOht3Eplq4fE0VfyQntns5VaTnRqj
PGLd7F0D2Chx2nBhA5m1CSKRUI2FDmAIoaoq9NMk8ma8rzM5geA9R/1Fwrr1/vZS7A7JEcfkmZ1A
Q/B6JVDO7SO10q3XqVsQdZO0pnvk5422r+mTRmoWF8aP20N+QN6ttypQhBV4B3iV99T1mDVqFWUx
9iYu5bWtvMayg8UwO0NSzhNwROHCsFA1t4pw3rnPlin8HDoyirlZFZf3ThNO5Zsm9Ris3P5dO2GB
H7OS2Xi9rzvk+mclVuWEmhGFtG3qtHGduegdb+YF/doNqpTifKgahW9ouW28GLXQjt7vO59iVfei
+IKwAGng5utPmILaAuvxt3kSxiPl9v5ktnbp6SkPBsU05iMI5E4gAkC1UoTQ+ZIhfl5P2BJKJ6uT
HL72YAWLf/SyHt7UagwvzdzIziPqZikWMlFhmC8K9QrHa5bo6D7biUU0GHlk0uInd90CRUpeh0O4
LNIrKIowPjWlI5OZNyC2f40ZOF8vK80mdI05wnzx9vfeDA3Pllf8qtDBw2Q9cZutj6kWm9PoCvQw
x650o2msVHceijr0ayUC3FBH+gPSK1p/sNE+DgzPl6nS/l1PubOJPk0c5kmGn/hjGsbzQ5RW3/u+
oe2rFqFySbIpeUb0Zrrcnu1mdzFbinrgcWivwtqEGHr9sYuB6Gbg6P0YIUVQuFWuOeKcJ/o0nkoj
1M6GNYojY+69iRJkqUitjXbyzOsxhyYK1VROykeeL8pZy4VzkbWkcCMcol4Q1co9mcbhwUWzXp/v
Oju/J0p+RBke+RX01zaDRvEwl7JUl48NmpP+kCyKjth0vzymbYiN8e1VXUPV+8FWKQd27ZpNoPiN
xNX1DEWT4FUcGY4fKeUIZzEHSuzmhTyZBwNtPx8DASNjJKqLIIS3rsyAtkP4vMLBgdnK/HDW9S+j
IwbXoP33DHjjiAm2Ox7xGTzc6qix9dLAb1eRRgrdflrV1lmU7Myywh5g1MbJkzTnz4hniMYwPVZy
VUGjKrO1JFBEh4glJvF+btfN34nUNT7U5eQupjhzQGXY+WQUJJgXNXVQRVtuiCKI3WGrOwhiALKo
IhUpV3L2g7fq5jJhQuQXKGrTmEF5F2Wa641hNCNKuzifYAKK52YEiNvXY9l2ERkpzqaUZufKGZc7
fSqP1N0+zo+RySLILEnc2Z/XI4d2NjgCzVUfieP5aeS//SUZh7s/3fjXo2w2vorcad/0HaNMhYJ0
E2T62MQY6vYoH3fhOsq6/wxgfrxTr+eCuJ9Wl1rrQDKRI69fRt2Lqng+20bX+1AVnYPYsbd2AKop
7vLaIRnYBElNtptWTyvHF4uVnpMlxiNizI/EsPZmtVJ0f6two9+7GQWZnrrtyHX9drHNS4aPQuy2
amn5S6XNvmk2IvzTefEGXttH1E4olyMWe72OsoWmxNQp2RkHhOqxM+fmMZYgPdz+WtvIa0DioPJM
srAiXnl0X48SZYrZaVmUnptFbTzZ5A6d6K77SN8cpQ3bHJL2ym9FQW6ztYqL7NP1WJJZSxKOzNlZ
RE36Paf7fkdzBXPCgpTzbx0hxRfif+JrwsZesquM8LmjMf5fVIh+cCVFUo+og9vLbv1FtJhQrWON
V4Wm619UL7mdOSHm0IgGF/eFJsqHqY7LE63i2nXMRXmY9dA5CGZ7S/5+0HWrvXsyZ1hotbU6Z2d4
2O25Q+jnFCLxCXVEPwLN7Q5Fr4XOAJkEycv1UAYilQs+7dlZBwQTYRSJ4LHXdHN5GeC1HiVne6NB
UyIzA7eFoM9mtD7Merxk84zyeIIPQ6tyVDzyKWGe8dJusoN1/HAk+XgG6dHqFYPd67YuNVQU57ui
zM5NJSVPcqkrnrxg9ENTuzoXqTUeBLbd6a008hWdxhW7uR4imtSDrnILzHqjnhJrnHwtscpTE5GV
3T6VH26iVcGYNJO5gYOj83H93dRYV6PSGUJfx9DB/o7QqV5cjAxM3D2OtpZG/16E6MGSOkqWPzTI
ah9En53JArekBg/vhwf3tt4iKx0eLGkv+Wo4Gr/C1sS2cyq0+gWvPZoPt6e78yWh5TJN0gke9lum
kRwtI/eSTCaRVZN50sqkmk6dVYMMSPtxRB8MRZ/6T297KI2053jAcDhI69fY8O4YYlrRVfTo8vOM
W6uH8G93qke1Py+0v17Ys/2pi9rYWzJEoW5Pd/t1kUj//6cE6VEobfom2+1CU1v6ReuDwszIJ9RU
rf5OHE084Qo00APQF+F4plq0QZrF0vKHX5bRV5kmIGo4/qjaFvOyGklZYRj3gVzYdgvuxmn+BZCv
+UOvHCmAr/v0far9eyxcQOmCKph+bx8TvIdFVmBLgWkC8id+OxQ6FvLh3GCRlajdyWmyNP1imxEK
gGkZWZ9IGSjj3F7ubZDnR6wlc1BGv1nv2zxViyWcUJwUXxbZqi6ho0afnXS2v4D+cT4vk9Sd8fn5
U7V1nqngXHi/rZvLBuxzvbs6fs1i1WIK4kae2v9ElTm5fAZGoXWgS5Wl+1kSRuKDJvv2IG1HXf/+
bk/bWaypWRiOwdimS/ZDwdLeOI1zTydah2I1ejyrx2+3l3cbKdYxV8g/DypiBQ/V6zFlqTIGupRI
Fkhisf1SS4bhlCZAtV07EeMREmVniugmkO1xyXB0to+qoTaqkUx5DiAbmXcDgPPvmc69PYBZxQR0
TpOjFOnj/sGzF2wwRR60OT808yVYDo0d4xClLEQKsNAdNnaN6JR7OZIl8zJwHTyhd+Ac9GG3xD3U
DemDglmlH2IiE7EFLkRF3xphMo9BFynSd7sNe9zBi8RSVs2UF9VurIsyFKn6EorQTM+IgyvfQ8lA
wDQFamS83f7OH6PWihNZjWDwPGIx1r+/21tIVXRVOcRT0KR99FdrZdFDVsn/9WMlfeVQWc9oAaVf
uK6OhJs+BhEG5jIihQG9huDa9cBL2heikZoxoIg4nek8RaeIctyP2uiUT2Ucp5/Hwc4f9XARz/jg
gCz7HyaOMA/MQULZB8pmOAxKa1h8Bp1I9nVpTQfJnGbAuTwaWnPxcA/LfzRak/9nzqL6cXvwnc2H
qyHIRDJ0RKq3jGckO6M+nJh8Hi+Iowo9e2ydSQWkNw/daYQ89TWq5fbgab87Ko84RGaBTjvbTH2i
AC/SGSurGKiyP+vWHFiZnZ1UOaP1b2tdeUfMzL7fnuu23bBueABCJrcxvSTKS5u0J1Nk2v3JNAZ2
KC9/zc4kn4wmTTBLMGPnpQgnHJ6qCUPlzHiW1sxPQRT57vaP2J06YCyuLN6xH7guwNGImnY/BlIc
Dj+xsPg7juUYc/S2kL6EcdJ86aTYOd8edE0dr+9JJr5aW/EOARC6xWHJc9ItSmdPXPgtGFwAeDUy
9nH46/Ywe3MjrUR+Cfo+y7tZX/A1ZVsOWM0pYmqJXtacoTMs0WTFJsKKPE1kyvM8SZRwbw+8c0es
5UR7jWewf7dHWJ/zKcySgl1s1fU5LLrwZWzab6UoyoOduxelGAdbbjJ1cOLrSr+LUjwR5V4VwxTU
yOh8E808f0dxyr5IUa6OZ8ua++dIXbU+EepXDwL2ziy564FGwdMiVG6/Yrj0oUrNdg5UG6tGDtAY
qENatQ/aAob7cntJd6Ii1dm1A0DBFIbD5qoHsGcvETaFUJ4GlTdIrZ1ivVPveWL3d0NS/EKXV/s/
c0q/6Vpa/3t78J2N9LsITv8JZAf9j+tVNnnEL4NiLQE2dHN4JqfsS9lNsCWNvGnunfhTOSS9fLLG
ZDkCEe9MnMYHjSgsOsC0bCNir6UitVEHCOIh6r8qs1MioaJF2XCnL3MS2J1NgaFNJQrVnSQ3bpoM
5ZFNyO8m+ubAEhuRNuJp/RvGc70AvY4HWt5KfGrHHhipdAwJGWljEI+lmizIjEkzVvdeQ1ut9KLF
iuT7clHS+kQVwlS9Ik3jxtezXLL+lkswB0GW5NWpV0dLHg7ur53gQsNIXwmLSHd9SCOWxnaQzVCn
QG7H+c3WQ92z5CY96kztJGarZRm5IIePZHCzJwYj7wzskuaA+kKKJ+0iF76u9U6PB0CRlneT0csH
T7i9rQAoZYU+U4z+AKyA9l6nqTovgUNtSHYlBFefltSSn/A7qJ5XtdjcxSG+teFva/FTWjeHZOad
eANMDgwJDWDKENtmgl7gBdkZqRxUo6V07owTpfHodBk+6HJq1C+Q//XYsys7PyUDB+MgsO7liGtA
XfvPhBweWdcbMZeqJA+TUg5sLRrvYtQr3kqdOpbrKMnkJ2a1svfSWYQXexz65DxKC5aVVmjJbo/S
0cH7Y++DWDQmCb28CngXXP8a7rypUopYDqBXZ55oHf1BIGvoQlws/AnlBy4aFDwk+N/PodZEB9fo
Xlj6LcxFEX0tP2+Gj0crhruj4Js+a9a/Rb9Yn+jtxA+IdimVR44cVydzdgrzdDsc7m19kgV2PuWE
j6VaW1Jj8PeDEpi1NiKXXZVL3j+13LXiXIS21Omeip94+H+3h93be6tI7SpkDbPt9954d9dNGpge
VeJUxVKmnRQczL7as9x6Ck54J/q3KZRy+oNaPuUHlPK9TI3mGSeOFiEl920f1pALFnYUSzBQgEq8
Xs76RPCybxXrW+5kfQomBDjJX11fjKvRWWV5OHKriltoodIe3Lt7h2Bt5dG0QcwL3Kp2ve30Uo+K
Yqi5Eso2g9Vf6l4TjrE7y9D75rHt3FEe2rtxRAuph3tyCitdhoYexwcbYf+XYILKBUU8wND++pdU
5RylNmL2PIaH5ufcm/XPKZskT4gouSTzpCH9b2KoYPctdfAFF4kHp6MQoozRdBT3d04DhAKeyqsw
yNqPuf4tOINjqzOqfKNi7i4GtTUfRt8yniRtqJ/UTK7uVpbpkdTCzq5Ea4aABGNh1eNeY8S7XZnH
ZlXSH5+D2ZGE7Cktlk5eRm0m8ivTLo3MK4XyLGwI3RiFKNT9Du67nTSMKiKEjt+srg+KIZpEhbqf
ea/Hs6yf6xDreRTeyje7sJQ/zzZBD3L1ULMkIdpq9utQMoZ4yLiALCkKZpFOgc2JRACdgPeoikrp
XTGnWfG57jWtubt9/ndP4SrfvzZf0VvYyktIaKMIScZNe0B63ENL0nhSlCyrXDuqE2j5VQNn26yf
jULnkTxRHXcRGQqPHsh7C/4bL/2bfQCvbfPF5apRDLFuel0Z3bKck1NUzyoqzol0MOWdXIZiDOUQ
Gtw2Kc2m2KT18dKjzygHPJfUz42ZCx8zZOXz7YXducauRtmcnKhpAVZ0jNKZufLaTXn4hlKtfVZa
u/NDpbe/WmWY31tm0560pphfbw+/PbjQDdii/IO479Bm2JKtSOMSY7KXOcja0Hm0rbx5y5opfZXn
Ikm5SVSnRNJe0w/6KdtZQ8ZEoeS3OBWwsg/tm4KuTYsNpgXiv0ARMAJr47ha0sx3WdHV/QluWU2p
tG6+Nh30uRMu4I5+wGfbbqX1N6y5I44CvIc/xCxHGYUzZ4oVzHY62Ke166mflDYFpwGw0jqSKf24
0sA/gFWi1rQSi7evxdxRp7QJkS+LSNe/F0XaeAXMs8BcnPHzLDWqbyX2kSDXNltY57hWh1lrPrO5
jcuR3ae1XpY2RusYcTpIWxtuBwnra6Vn7dMCzUf4f7qhAGpBDoJ/z+elzHJ9QJta8Oni2g7mcM48
ue96uHtyGxi9JJJTK4nqq+KM5XL+H4YlLGE1A4mGjPB62Kw3sA/GJjKIUtW4V7R+0rwE4aLPPSzu
U4GNoYdlwXQUjrYxgvVd4VJrY5cWD5ff9bCVlpsy2Hz2EITBzMVt1XFOhalXR3ozO5uVgSjwgz1E
eWv7EtXbPuyiKLeDwqKEUmYICzWhod4XDtpft5dyd6hVu0dd5RMobFzPSVSNnjhjagfG0sePAO9V
N+2a2hvVqDrYLHtDcZ/xqqX/tyL+N0OtWmNpEztB3RvNoyLn4xkgk/E6DtaRruXOSWAuawd3RTjQ
orkeiheds0hJ4QS9FA3P7YLLGZ2YMBjDKH4R9XREptrbGYDi0eamPoy8yBoO3qUmk1KVaWq1SpAm
WfcmuiX7N1Tx1L79rXaCCl5T/PNosZEHbbNR/MMBipDVBbaFdbI3F0KAFbE6475GByS804ywvMNd
zD4CWOwEcDg+1INAjPwutF1PzwrFEKl9pgW12ikIl7ENH1DVGi/CkJTQA0Ko3hWmPH/q5yKWvNAo
4qOAuk3+1rNHv437A6IwS7ApAlQle8eJTDUY+wZp5EW3qhOi+fm5Laah92wzr8kSUnRVFjWnQ/Tn
K2/J3JqUOFWeJ5utOxIOGl2PtMCKhYLQXt1e8K+r/ESK269zItmu0KMjCPDeploj6zppBL235wX0
jERBKlYCTeuKU0Lj7Z+kq5q/bk/tQ67HygLApjgMowNS4oc2W1nZsRkmalDiq/xQ0mbxzU6Md7rU
YZzUjxbgNKl+alaribybl+okEsf+cftX7Gxt/JPgx63CeBpI2+sdphqlrS6FowSToQ965BcQIXSv
zZpC8YpJm7LOH+hARaqHuStn5KDasbO7Vt7p6qEJndfYvq4SbegHU8h60I9R9JgUtvItqjrrHFd9
3nnzMhX/aVYpnWy7P6or74QqagpreZ6ouH6I65lzn1Rizho9gB0uqkvSV73hiUx13jQxGXXsN90o
q9FBKNmJxasvH76EpLrgAjdhP4waRx7VTg8m1BT80FjEF7STbNcOtSNR+p3gwTuGtwxiHISvLQbD
WvKoHutaDSQtLatz16LCdxraqNYNILJDUXoxDwrjedSlMvnaREN5X441bhW3d9jOaULjlo/LUvOh
t+tc2EVLduSoAe/93HG7RM9926r15WAr7XzPVbgXbjbHFp+sTZJgz6NqCz3Rgg79xv+rKEghSGE0
wo+EjS1nPIiDIsXO0SEVoVqJBCv50DY2LfZCHFRLLRhGGcebMaORJ5bPyVDbd+CDx09L6hQH5bi9
SXJeUG2gSPQRsaSrQ4+ge6wFuTCdtQCogxgC1aoYve7zMD6Cce+OR4uWHcQDnPrH9SFJ9ZzsdWi1
IEn15GSF+uQlcovaIbqkcDKd/v72ZtmJBxQ3jDXfW8vAzvp73t3nGTdB2i81xtnhoFaV2yloUf8V
x7Pd+5adKlN0CYVDuzas81iazmMuF0cwzZ3ATMkehBTKwZS9gexf/4guQ/857nIzsBvdrmtPKZS4
/j4WvUWK0SaN/AmZ22FQ/c5Jy/Qb0I+5r3Gdq+bezcMpO0p/Py4Kzyak4qiKUxKGonH9eyantrK5
asygpDye+1El+ocMN2f8lfTsc2Zl3Wcbtewftlb+D9c/Y6+yj2uvgUxgsxZTv0AqZ3MFY74Mk7d6
8WVu1FeZBUW+qodPcMuTwaP8pkSuAK3+3+0N8TFeruYkvHVWUCt4lE2UXtSuUhIp1AMsBCrdXaAs
oeqzoCTUyNqRotnHiLkOhi/9CmUFEbH+mHe7r0tVbkL0rgKrTGbfhmZ5zprYumij+EoCEv5wjFR7
LrW4vEN7HNr17bnuDs8aU+5EUZlS2/XwKBjXRtQLPWC8+ROYMsltCiP8MsbKfKrnsH6KexoBp9FC
/cvVkT1TD9Kt3dVGl2FdBSL1Fp/itHpiWYvFdWwUxbdZzr8Idazuk2k6Ouh7IyF5TuYD+ITsfbOn
26VKGzO29UBq4ksemeG/EWJQZ32Y4j+s6IHwWDEPiMVRu+TLbkIY121T4s1iADZxRP0Cb7i0xjN9
/2J6KeI+GuNTu976IDLlKFgmPJlvf9bdqTrofPIeWjXBtp9Vy9LcaEwjyJZRC9pcTF/kuOnduLGO
ZKg+3rVrtw5MNj2TlVS2/v3dBs7mTOurwTECKRJm41Uk9IkfmVr5entK69d53yxd15S0gqsWaQc+
4fZUSnpX64hoBryX47NiT5+R7RhiNwtlGIPhclTI2ltCamcIlBD+KLasf383r6jmLmx6xgv1YZ5c
IVaH8G4sy4s5lPXBhlm/x4fJrYJ7KwFxFam+HkxqaqvhmWMFtPjMHxhhj23gLGZf/MJeWG9/qiMq
oW4bdpV+/+fLSoBR8aWlFf5BOwiVjhFNkNAMWpl+t2sbku3VlWF4UpGnmatU2T//w4AIpXH+6LQQ
Xq+n2mqNaleRbQaY5dXdxc61vIVZnkfPQ1s4ow/h6ahWtre6QGPYPqTdAJI2n3JoBlsbZskk46+b
F8SQhktsNeazUff5ZUkiWXi5nZR//owF7IVcBiYTZBXoFV3PlLiZlV3BDrJaHXQBuEYerG2Wf0qT
Oj0pRjfP/hhKy9epl//Ql4Zrm4oI6EYUM0jduEyvx1YrpIWR1bWDMpR6D8cHyU+KmM5tI4ceWPjy
YBvtnBYIEEj6OCY6+R8S/16VK6HIjEdR17gHYmd/GtAg/HvUbOWgursTCNg9gFXoDHFrbSuf1sQj
Vm9mKnNmrflw5WUfyIyO9YAywA+yjqhBu+NReSQ9Q6uZltT1UqZDHppWSAGyXO1ZplFynhazqP9Z
5Fk8FdlwBOzeW0pqyWjmoOfKnl1/z7vAg7qDFeKaYAKRLMuTmDpuY2wUvkNDl44A+h9ajaR33FHc
/TSdV1rsZo+m6LWK3ImcIBwa44wzivStsNPFF2Uzn1OjbT1d0jKirDXj6pxTk6LtbyivFGW1g7fN
x5STn7J2/Ng+XJpbaKiZkGPTB3G4rqTEgz4Uv5azoQyQ2Lr83lRm7QfOolF1xtO6/Hk7KG11AdY0
F1oWOHosj0GJbpnpamtH6igJJ8gXVYYkW5bCHS1H/BRyMoD/0IvhXneK3pfCSupdA9Eo2mBOp+en
WR/s17KNy2dLso/OMY3/9ai+uxtW62Uw9jy8VpPFtSR4vR+ipq6zqpUGv1KQcztVRpZpHuWxrvNi
LBvQUypCOT8N82x9bg0e+m7XzhPdw76SxN2A81V5MiSn/45Yv6H5fQwOwHO0nneVlldGezKVVn8I
My00kChOUs2bUAB/jSVUuE8wR+blx9rnuSh1LkneaISpNnspievUeWnqmL3uFbqaK703hT1oKhfN
BCVdvEGgNf7Uo343g7LSdLjHZjmVymMpOaMju21kOdIFJ2A0Xr2w0Kxp9OxcmqPEney2Hf8bqnV9
L+Y8jJLpYtszjt/01Xj2ERsbuz/HC/fZX1QVqvm5TqoyuddqXXLejDG27Esoz/QPXUH0VwbXaYZQ
3FUQ+1qomEvkFA91mw+9a6WRGd2bcq1HnhjsUHkx7Aa4alb3Q+3FSTSZC9gXko+3BlyIBpUjwygn
kee8dxV9Sev7uVUhXjmz3SZoqo9N8Wm260F/jiNkKAI4/Xpyp+oitz0nUwtrceEpF5emduT8voQu
On0HlTEVHpbebeirzmzqbyJr5+yS2FR5fQ1P+tntIl5qZ6kVoe13haYUHp2fqDm1ZqSKz2OPtOuv
kFqS9iiNhjI9wuHN8W9yjLlon6QJXpyL/IiZv/SmGS+/DKnNkCDDezl+7PqkkM5TJsndZyvCfeMu
My22mlrZKxVKKWAABKDShmi6B7u6OF6b55P91lVRNf1HR3tSTJeAnXUPudkV4t8lpKtcn8ZunBPD
HyFL617VZA6HStGWJs9dOy4jhDpXNeVe9SbaayiAJBWEq+9q34W0c7gZu+rRyec6PEUxL77OzbUq
klLXkWLd/rSYJZ019Ay78aLC+OF/W3LsmhKPZpAZJ4/h0lntYyLBH8u92pw1tO2R5VGWy0QrK1eY
BEf+KdLWXrvndFDTY488IWleoYE1xYOCeRCapqbdN7nv5NKg31kzcggwlLU0nhKPCqvdjS7armM8
QvBdQMSdipbzWbilQGnyoXQQtfMX+iPVfdZnwnlR6kRLTU/plTx5GsIoEr8iPFAShOHSVKAZaxa9
EN64CPA+utOY2ZsphRIxyRlHltijJYFcvqdUMa26U28sSukb6TItfikBJ3WnHhuVn1IBYw9coVI9
tsOcVm6oZJ3jrlyh4kcmpKn3u7oW9aPDE5fadtHW2Q/KMbZ0j09TV5+Xhr6e6mlonapPFt3N5RQO
Qlc/9YbZGPezbfGKOuUV2JE7dQ6L5u+woD/wUBamvXwd8wFJVk+aRa+46bhk0S90ynsQPbKC3gep
bNrIi+ypkmyKO7jzJYAnBISlyl2WRQ4JU3Yf1ZdUbqz+Hl5Xmj9OMi7oL8KYhRiBqkahE0xtZCxu
UaWW/iurVBFhaZWOQ+ommiOtWNLBksNfoV5I80+trur2hxKhN/rQZl2cfYmSqJFXHk0k/W1RcNIp
uRcUvhtn0Z2XsJV7+SGGDrkEqWQKVb2Pq9kKa1dU9A1OatRZgETRyAAq0eR1Yf4da40U/Zv0Q2sA
DqJr6ceIzPd3WV3LzVntB6yS+Lht/W+NTkT7aE7Gqotv6pnMWajDOB7/6aMyW87wuuw0d5XeGIZL
NKImwQ2DaNG/lPZlrIZa1InmLygk8T9pdhJml1adTeucUaiLnmvR9MOTEjfScC/Xoph+sEEs04PB
j5aj2eqivhtMZWousTrI8WXuaiV/wHNsGv6ZK8tKl6DtIrpOKCsr6X3XIQ0SJHOCKJpX1hK9IDVq
E+XnAHZB3Kd2U/bnqZPD6WdZc5d4NjikLnfNapU78rWoTafl01jbQvxYnEo3Oi9sdGgXchTr8t9w
OmvjoYznGUvdfCqi4U3VWrQbRptLQTlz4xT9nVObTi1cis7QpWPYEp3l1QtGPl4ajmN94fprmm+o
WlTiDZCcPFe+2Yei+Xua2T5cFpMoLd43QJfqZ1VJjPk+s0GfPVlmTFlzyFDFvtDynUrHi7vIrO4L
uU+ke8a2zK/LOI/J9zjiVN+j+2dNlxozBfDhhlHNiZvrTvJp6Myw41Eq7PynYUrmGPS0QIr0pHfZ
bPyg+J/lb1h/jqZ64iKYw0thgFKouC8zodxljTH3oztTzjbvetA+3RfKy3p1IlmvKEu2tVGbmHAP
NQ8VpwEj+DJT0i79MsW5IcX5q6hsVxmrxHpJaxLoxyYtlsLPBlvSOhekcZScCvjSkldKtil6t0Pz
CgAnqiDVJZ77lsuiAXbr8W1xLxiKRDcvkUJxxu0zwKOBg+Uiap3SXMV/GWblzA+aObX66E9aYY0P
oNZt569eDFLyJRoctfdNKNetdmlbK3TcSXTQgVwkU5G8Osmc0/LJ0sf4ey+D9P3UL3oo3Q14LCax
D9I3sWp36c1k+ZmJsc7/T7SNzC+sKHI7L2jCNMuPKo31LPVqHssLcj1FSNo46R3fVOuFMz0vnaMh
DCt6Gkv/aEBW0aTlnpzCr6GuaOelkJoOZJmY4rsSUqH6FCVzXAW0zWCnniBshInnKOuK5IAnfxGV
ysnvcI46IUoAo/L/cXRmS1LzShB+Ikd4X269dM8+AwPDcuMAfpA3WZZt2bKf/nx9bggigKEXS1WV
mZV5+Oc85+N5Dvqt0w5f1bEP41CgrCEL3pmy6N/Q9O17Ms/NRuUO8HwxZltozYQ1j7096j+6XSDg
HZJBdHU0iTMVBAJEP6IuTduXaRrTHpOsdB6vZuzpvV0MLFhSFr6+sJUZyQs+Xj5QqJ6ajNdqvPFl
n+so4X+b3fR6KLL18mlbt/9anD6jHHvg9ucc1OJjDg4XRaNINo9QDDO8B4Goo1c7nHtXof8wWOL0
q6uyK5sqYX8xR6LNk+3lLO6wjkK0qVvK6IMcxv3dEuli37ROnexHPfZem7PwG38OwY6dzw6JKPsf
LWX87ikPF9A4quu344z4Om2wRd6j60rzX8/2Wk8o5RS+L6sK3mbvPMM8G/1MPx676svjtsVz7yqS
W/IpsWtXSm+NaYJ1GNHa+QKs+BCHp67ctiK6m/zFhjkrDcv7BAHQUhT4mP7OKtRzkRBtcJSEGBlR
qnBq3uuNB7Iglle+t0pP//VputZXPzPq+HnKJBj+O048w4oj6WOe5mbyXFvGEcKfqtkhLX/SYJrs
k9NrtX+s/hKtiHaFlXcnnjdj4RKtJp/okyZA7KWnmZkp5ppWvdbJJ8pb6z7s8JJhmaVHaPJ5xqf2
Qjyvd8o8EF3yr0a2xVyWMRleBbKV6ao7uuViP1TdIwfYQvPmz7CHT8ab9v176MBY5ROWh2MVi1Rk
d72CL6CJOoW4diYWQVRq6cc8PlFgkwqJefIQ2iOmW/a4Bp+2zWBGR96GE7e0d1mscixd3c9DP9i/
nTvKDc+4KPzSBw5BPZQwvNzwdt2O17M+vIwBKqRNGLnfjqwtT5wJpiIaNA5q/bFtzQPMMs7xnfYW
vG9TkUx3iuXw7AflU0ZVR5VyrvBo9qzz03Vnp9wV21zQ1Kkcr32QLvVLM/eBwE58TsZqn9wluHZ7
6KoCx9dovmA50+7PyzEbyKRpXNQvABMzVE7SU+JEwHX2Q3en8nGi9LyW5YLdZnci2AP1LQi3+Krr
aUb1I4PDyFz2tm+qbI/b/Y3JItnLYO3TDpWm9s57f2Lrk0Fxq/u+fnRV2gmOddAlD9wgqFzzaE7n
uOh6bS6iOzKCcPZMTnyi/grt7VtZl+EwkATEnlyjrydbVmsepqKX3xSLB9tFusF0lomx5ihJ+K63
/MiIu7+3J4N95Q/zNJTd1LNLGPSROL6c+5y43800qKMgVWgYXY4QLZa4Y6467PrlBEBFQ4E4O9tR
9S7eKk3udLEY2seotnghv6U1Gni6zThsuvCelHb3RYUtz6p1B5WVQcy0xoxVsxRWhCGWs08W/V9M
jpE+m8LU8ya4fvpxI35u8/fnluWF+mVGHCD+zJ5WY4lMEHmrMU2yvjIYirOwATFfeUqi4pc+idHv
8ZYSp+yRe/1KEchz+GYn+H6EQWvvPV0PEDV+swf3njDr/DD5gYiLJj36MW/dJXuP8Yn92vNSf0Y0
s25u9Tas+WiOKWWpxDuGimMczEXPm0l/DSPJHQUm3ywnkld05sMy9cF9cA7hJ8nABUiyeJm+P0ZH
qysRd0GcY/txpOU0q2XNW0u8XlmnGflOjj1sWqhJba+m95AIeY1F1TB0tb8+9io8uBBY8MIF2Ym7
8vCCuclV7LjRnW17ERSNmsLvoB1Ze1FtugaFIA1XFxpjnKnqzgn9VpA2SZjbrMeec0wlDo6+I6lz
p2TLdVlGN85Df03/ZdsifowNzpR5EjbxP3fOxG8+V+wN9w4jqSCbb0lYYX08R85NleAO0ZbQdJBo
XU1ZKMgwmkT0nfWP6F9jCd0pmsDoo4izTf7sk4H9lKnlHigRjCvGn6kb6/uzc41mbwX1sB8MbYTa
EzSlXMOWdj/JREi2Mk4JvyPCv3TeQzDbnKSd+Us8M53krW/jrrL9kDio45KhL3Z2P9mY3U0/lY6z
Lg6XaWI+jbucs6IGwXhyNgs+s0njLZUODzHen3SZTh4shyGLIzxqUyh/lm0uTzN6Rct00hS7mrME
90HbvPKMH3Mea0NY08YQ8hr3zU1uXkcW21XeNMYudbs+eUnH7qwllOE7a7wMfnutT+ABbfExFJh8
fDF+p1SxJ2H/h/lMsePrzMd8Z2+H72nTc+cVnm5bEso3PICxHVy8tzQ4e8wN3Gx7c8KwN2VLZK4p
RqRSTzteMs+sTAxMq9yQO7fvMv3zly52q3o2w4QxkqOuq+SSxkZ865Yi6QeXamnrRuSDYC4mmCSD
NT2zcVzzJZ79f047BrLwFkxQCp4ysv22Xq2fQ16ZV6HzEk21uoc9y6Y9MMTrQS2SvG+N/DKNvt3z
1E6Uh2ahoy9F3Hp/ZOBaohiV53VlB+jIaxFdTG1GRPVmAtu1xRg7zS/lr2PPUm7vOjkTLUr3yAx7
SUu5iguGrPoZmRUIaLp3EROdZduhwnoq3rgzcIwv0mSNv+2KKXtNWZhi8I3XDzhysoOC6Ax8rucz
sDjduWgr9w5ZYG0XjMayZeUL7paUDic9G4YCL+hMzWd8a+F8K8KmVGv8X+LcFkylf7SF3yf677Qf
nBvX++ibJb2NttFvgh+9n7ZP9zKbWdoq3HrsXswG2sJtUqdfNIan7WUOYipug9pH54QPxYAg6gy+
r9yaA2sU0cRcDnhwxzEbA/aitSfzZV9IW+8CHSYlmU+H4GfvssJaaWJHP8BnLke01Oyldwo18OlQ
J/LFeh7xHQQqcX+OR0wTmiQquonp4z0nEmxji1R4m86TqfMF9n9KytIjveslbpcVB+jB9XWOXDrz
CxF32X9hoFqdN1x831sfY+w8rhMcE5N5U59ogNYeBEcS83nEihVNn3Zg/4RwsUYccPCyNCdXF8Ea
DGMp18Oh65kmvRdJO9jwNa5R8/KJeP6F3XwgLk+6UV1G7dj+pmXw2brRxvlvV0sfVZjyxu8jVVkW
yjQTAzYxqv/cblVrBf50/CS5z6hSGsa2fG3YSivOhB7hHdGykK+UF7u8KDfQD8kWt+9tN6cmV43X
PRuq9Hg5UyS+D8OqeZGjSTwFs4DbeCVGWf8jY3Ttis5OQ0R3H8A6hjTydz1oYlL0Q3v2OevccZ3z
bJ2qkCASzQUp26AuIcDTcQFAZGpR8UA4ml5OCrva6oaS6fRrISI2cCu6i7l7HMCY28qFTcm+uNtZ
A2zG+8CkKLvvx+60aaVxq2Ton1ZJvohxu09x64Tuvc+J2QvWWkfzBxdVVNFqmEOCgjXw/n1t2D+4
q9uzG+4zmoGJOK9jfp+CswN3wWMJgcXoaxBhxuS10MeSMKRPfvh8wKR7uR1xaEBnTSbblWzG+CgP
8tn5Kyu5J/c0I9YlP9A5be4G+FsUkKXwTN54dM3dZPF3K9I2YkdnbUL+dDD7Nl2GYD/ks+Oc41pu
NA+CHkF27p3bIQBs5ynur8pduw4KBL1RcVtCzApG8q3NIdeb5Sq1GZm/snmPvidRhyt2sgAIFcNK
JFEOHrquf6bWRpAJDsNn0Yk0keWYRjhg5mc6tikPgKu8Gx78/67JnF9Ohpr+U3r6+4dPpzcV00QO
23Vc12Z5bjqQ9esoDG7+QLx+rkkgamGfNkL3iu10PBaxVB3/C/2JAjfi3SJzMg+YgUfjK849sh6n
2hmLbHH6i38/ZavW1xHJxYdAbymLTbCMrf1InZc6MvPH3Gc9C6E8aV1Jwglxs+g607ii0oMZBmpp
kipMZPIqnQTAJmr21b30MT7FBdf9VCVZ6/QFtMLx2ddO+t0VTto9pOI03huZeZL+xleNqFgrXkhQ
Ij48eL7Btrr02+M87xPEWJ9b9jWWcl8a5KK95FBevJOEr4IjbfYiaxh+71lAqd+0uwpdmSnyPlNz
M1HW0h2/L7uJdH7eTFceW9dEYQW8yuyT7UHweQAubfPJG53ffTLqkQhdLgE2n80EHtEK/lBMjR8U
JBTp+7BjP74QoTT/+O6dv8awuJ339AP/cKtkuhlVdw65O4cWHkKL9ub6BIlwybpBdNWKQ6KounFX
KVbOy/BHBee0VBN+JdTf89he1BoFv8Pb5JMvJ/PDlWlACkjiQT2MKcN2eaSNX5f7tJkfLeb8v2K4
wH+116pfIiPBI69rZ/YIBQx9W1Fc6Kq6RYKGLRI7lac+kmQmTNuiyh5AgPfMWJdPUX+8Dhvm28Xa
HdEnvtvk4DCH40eoE9XjV9LcfGmbLfogTGL2inQ6DamtiKdMwWuT6iLosgEOl5TyVWOxMeYqPBtb
GW7o59up/Ip9VT0XKZtmsqrhMs5LDNLzrm1y8ziI9q9zaltbtr089d3hW/OOhmVsynBezze9UOGq
dFTmfGxBhY+KOYuvq8V+ISvk5kAD+cSXErSmt7ArYnwM5mKtdbAXExjJWM2kHa55ZlCR5ZEdsP9m
A//kc27GuC1OgjlepLlJvSS9r+VL7TINVrC0SZnMOi07clInyC6RXgATfHEJ3cX+8ajpcSUOKe5x
6M76crSwI5ByC442e90Af3Shai6GAJQZ5GsHSlO6bd6NigHVeXZH4jOspVfa470vJBaNU74aNb6d
utW61DhAf4Vmd9sChvv8W29MRqUYhjkqpr5N363SOrnqU9c/CX8eHnZnXs2TYGS6b6NmiWnvvf1r
F+2rX3SoKizc0joeJTtF3X5d26bD6lon2SWt++QsIqgjh9FubR4AW/Y1J1Ihe9Ah+vDcn09SjzZ3
aR5Ry/RzMcR+PZU9heaBcVhjFZDMwVrKZZK6mA/EJoWep+YGu2UKyi0B2ARD3RQ0bi8M+7Q4O38l
GMfTVQTxRD9GJ9aVvXDWd/ppteVbsLVglE3vb7kJzPkvqFPWg3tfnc+88bN5jiKn2R/aY2PW92Uk
fqW4KDn5vIFCFyGP1HOq0KUWJvPVj4kUywlPJ1vj+K4H8/2cD6fOD5nqujCAE8dFsDj34Vr2O11o
uR91EztfQ+HWv+LEW1L6nh6wmlxolnTBX/uc7WDlPsyBUHvhe030GNCTbgWM4/j1nEX9z3IDHzlT
dP8askMa5AD/yuSWfFavEKRL/+is049VnzECFkioz65ysmCE4AuUvQUmjulQSOPcxHm9D/7UTxkO
RVvMg1juGxuEVbieRPrMxxTFeWwmvHXULV6ALJbELGUapLCJ+mSRgP923qFGnGiUOetOeiv3OWIW
cOfmCB4iox2v2MwCRDSF2/iWBPtt29auOs0xAZP/dTYb0SPV0n5PtmkXlyPKnK0EMNrqe0fMo//i
IBwdLiIG7aVct8kTtta7D4YjiTYxOBDS+PokRHYTc2KurD62ixcOHmtdsUulnDaPs5HgBk7fedj2
WzDx+F2Spll1TnR98zfV6XlCea0tP1YkTVg68KX8e+nv6V3LRJNeTNQAoVmvDYgEbIbmSoqeSq7z
hN34y8omaZL74w4KCPGxMSfPdLIVW0M6LehmOyINQ+7oC5qver+rvdVo+hDf+9JZcoWvgNc0sots
9r5McJ6xry3LwJycQYLb3h70z2w5zWO1DfvsUSREMwwceN04QIHZue+5iON9urbr4leyCfV6UZMJ
dXGYdCLHLD0y9y4Oh+gbdyoPZwoQwNM3EJ2dB7GJHAo8TQkr6fPxOPXzCkS5O+uRO0BWbb5C8wHU
i852eACuaVbsbtzqwu8a+seMYXkg+YCQr0oBTX/zOa11aWc/vn0hJutyHj1+1aQRPMhuyd5P5XCc
kbsBP27jeVveCm3364DDoasZkSxUjTh8767z5uOkq4vqX4HMsJQNyPc7SzdxmocE75xva9OgYMbS
gjkBZUk2VF28rxNtPXILNG4u9tn9trVOAbUQfbCY220F1gX9WRrjE8yghcWaRgfpM/aKNO6ut89P
EBhEn8AaevKBZNm6f3bksYgvbJhp5w6hCSXfO8NtyafJO35krdGQYhK7hcdIt936jSdi8fOZ8Nvh
paNzAJyv/b0rxjTeYPwCGXRV20wJ133SbulF7DUslxMFn7O5bvzK2tHhb/dx62LsLBQNOoYdyfNN
XIcfMgCM/OAYNrLP62z3j+dh9Dr5vlPzP2rhy+Md8z8+cgytUllB8arf4Rws8sLLsg0Lebilvy4r
23w/euut+rlG0m2uu98sVbrR3d+pUVISJ9I9ojycw/inVcGKCTQQV3en8EsP7tx9Gt33EP0CsV+H
DJdqSeOZSxnDl4NrcD0/ua2Uxx06IIgj8ofmJrqOAFdeTqydPJ+OCeQhD2lZ109KWn7tgb5PhnJM
m6J7H0o9+T4kiFHYVso2+zbZlS/U6tRfAUy7SL13S+PI4twC3T1uHRPNZQqcJHs7t3hzLmustqnC
/FyqxyYl3jgPfDjUu+gc3Q2uOWjXQo3hrp6admDj9fYh7Y9jdkbxlx2jefvi8YQJehnYvOj9jJbd
iypkj7PuqrBlMKaZPKV87u10/BkPSd3aKDt3c+rXHzu4E2tHm4UMCwaTJrk287yVdS/m32aD96sg
x/qfJ+KgpvKjdsjKLT5IxhRrM7xsUXzIe+EQTwoctBXEQn9ioJ650/pX6s1HHad1kcXz/HvYzXzP
jRZ9b0nYYqKc9vbnyb6d8+LtIcPugvqfE5P+6rG5/Uj26FuPQwfGYcP0VWxpS0YGI30gDRdXGfZq
vLazGD681YbxxZ2GFaigsT8TgNGMWjXU5r8h8PqX2J0B83o6EJOHWp/Og8naVBVocpot7+ZZjPm6
Rdnf06xwFWySt3dCR9kLcguAq7oWyR8dhCK8UP2z8LNKjsm/NHRrtpSd6DFOdPs4j7Y29u9E5J9X
WPPgEbwLXC9U8jMpHdEFfCMlqLZttj+hjzf5gjaC+ybs1mpOp2677KMipzhoM/987SSGP02EPUgF
5T9WbtRgqMbqWFSmTCUwOUkX/erGBhggNbfrRYij/g2PPf1Ku+MVkXk2ln0SZkDeczZSPH1W6/LF
GVGXsSOdVLNYAUeXtj5Mee7rdl3QBs1FvLpyvfoDNSpvTNK6JY9OpnJuV5IsI8tosdpzw6AmDRkW
djmZT1u9L/dLy3YvQ1PW/6RBkC+oXF1GsHiO7maeyYBpzAToMifRp8RHts0/vLbivWiY5n4Et7wO
xrP0+KMEKs9ir6f2b9LwpUSE+q6f2DVNcqRzfQP7ZsaXLrLJcNk2NQff9ZGOf/fJ9oDN7goynazN
8Q3fWyIi6/MGAEWe6zwR5jRn3w8kQMFLRxTqdyKezAjSKK1zVw9m6FDmzNnOtYJ8JT8jZ09KqR1O
f7r6EIYzSuJrUJ9JfdFu0s7P2hlIw522JvrbpMr9DzmsWHIgdtf9fNAVsboTtHv3fgwua5MyJfLQ
OWtOTm27vhpHuzTXaE+gXmeasCc0Vf0DIisPrxOBnCPku3IgMuxSrVGvps88ggyAk7S9d3FXd9mL
Nu70XO00v7pkIUmtf9epMRtiHJ9i43D/e3ceO0xAmhqQrQygS7anY7ba47/TGdJxCrS4tl0aNIDD
+9rQo4/Rcmm8SOwFCqExG4sBDUhf1olHIsKQEQuj5jPmVcU109+QuLj6mewImbWZOabbQvWylCfp
R07hdd70LR5Q0eR7Gxq8RfTZpflmRI26IQtARwNMLjKam5BikDpNsuQzOn/UYHvctw9i9jKb22mK
/jrrNi4vh7PR3IUnHo9oUdws7zEV/UNQzaqKJZztWjqnQD+zpwhWy2NcByevj24yD8N5Hv7lNhkA
frk8RfEO4p5TdcO6Wg+qV57ZpAWcmU5dQTsg/cjWLkNzFJqWxtEBSClGEyN56ZAXMUgfGipjGpZm
fohVc8Z3Cft+a7lGszjuB9GTYNfyZqLLZsN0g/WJxgZdXhc9N7YbPk2Nnb8x0NQM3I47fha1F91T
a1a3zE6jmUTP8QbVm8G5n+UpZM6WteqquiXa9oDH/d3ZI3sJp2Da6WPm9t9KSwngDAWrCkKjwYqz
49z8u+QI6L3Qt7127rH9dZ2W+GqLei7Ipc7kY6e69V4DNOK+Atl160y9OXfl4P9laJeIDgNfflGJ
7Lty1h7cW7+Iwcv7WLgk16er/TE00t5T78/HBIQecjNsxFByO30Sp8vvoE521qkdLy2HdDgwUd4b
PvikdtGzxZ7aoxz648iqNQ1J0e2G/SPE4z0qVF0rfLH2Y4AICzb1gF/oEOKn7ZiIhUbdvfli77fH
zTAvtSMSypyNfJxl/VgS3XqE3vxx+Cq+LGz4ICfw8cW8jHTUN5OrtmM0cfSSAJn09ZCvZ0Yz7tt2
+hqlnfzLfYgCpBdD8+amblPdSv1JkGeQ1n9JN9OXNK1hWjsvGpCL6Hr+qHHAgI2lMU6vUVZHQ9nL
kbuASo7FIEFclLIBCoeCZg9qhA3n3RC6wGYsagyxXzb0+k/ZaakvoNXDUuBVfLYVGg94Y0dt6/C5
77zxRyhBKIo99GRw37vDOjwlSkhYLd9M01G2jd9AoiGwrOB+1uG68D6Rm65RJHPQpnGEwOcxrqK5
aadyiHUIvxB0DA32xMP6qhkjxpeVLOX9vgYsgiXV5qr10X1ebOr21dqIbngf6p5dpo6XS+8geYuT
Qz9CRWIV625t67Xni8Cr8oEkGbUW0dmH4IsOMoWnRTAqldQ/4V1P/OKYtsmiQrMgRx+8L3YG965H
cM/sf+BWU6w+Vjn52g2jKYdkXf+zfS9qXnQ6DBUwP1Jdw/DzO05U45dwxFFTICUM3GJw6+RXFFmM
GIh+XEorSAoNVZ81l0TGydMQ7vMfPlXnrzsd01RphlD3LhiTBOoMDSXsVC1oQpPOnw0Sw04tv5FX
M7EjHvefVXKeXxaOkyra2tkeD3pxW3lj5/7GlXx/OvDaaq6746afdxZNwtwfBjPfxeakm43k2vsF
B6UbWNjFZrAI5IYp1oqMFCRL14pGQWHRxIBQJx9ndADbrP4WZHfhVE/1G3mzor0/UHTERRJuu8Sx
KglM4fRt5F9aZ3IpAMYzptQnrrjQ5kPmXo84huObvWF5ObEK0kXv1YviCUWZH+W1m+zQBXOWYdJY
W1vf7f6M5GntFBPElNKQ9F3aBfcMQayxGU57VHBX7g5L7MB/l3PoghdcP1GIeP7UeqW7nICrgLEm
yUVk3YlefLTNN8J5U+fnyQAlrgpQbCh4QtXm5bAv435PgYy2EpEqeJ5Fe5SUe6NQY4f4UiUXk4B5
FvsexfvdjtePLOLePynZyOQEz/REOVGxdH9lqFr/dtHqD7yEeomuHkNIcvuX1Obu4Di+w6V2ppid
OuVfasFNjdLG/dyKeEehzPpTl4cO3IpNFvmd5Ndhesb0VjSXYB/tt75f57bY2y4OLiGzGTTNOHJe
jJktV0CW9N794lCvr32LX+5TCPblXJi/kjX3obOSKz0WKGYHiOfesb/iOKXet/kxWA2RDGPNPZCm
PR+v4+j/yHOOzTVt1zqkA2n7kwvHCeen2PLlFVK326dVIucEF4rmIM/mm8TegdYdL1F9duL1HCD+
y9gEobnE1Ijkn59MyQfrsLW9WDjM5KHL0uV3wLkG/5A+iNwUE22VuwC2eORJgVzlnEdZ0DzNz97k
do+dt4SX3tn252xqPIwFKAkvihyCr2gkl7g6B9YZUAWmS/Bs0D7szM1B8GlKwlMUs8Z59KHWe/gl
mnX2KkN99CVcv9wrb4vGdxYAA/ko0H9sYMuNCz+W1s6dyTSwSmyV71YJlCMzTdh9HEas51fZqbi/
O3nHL6yD9pi4xShirk7vT0/sAqF10RvbETehSKcp22zpUtRjEZfIPHeRh/sa0uueEYNxEiysmjsh
thxIE0MJk5TVKyhaeB6F7mrxz5x9dlwT9o2OssvO+Q+yWMTADdj2CrURnpedPezKa5v6ATPbdaq2
wLZfjyXmWbuxmZ+PQzC3Q6re9OOiWd1i3dr2h3WAffOYOozStf45yCV5gqi2n9CiHP+xD5WwYwDM
DUKDyhXnkqaX6mlrQ4Qv476FlWmj7sNMHjDMTiUsXVS3Rz7B7HxGKGP+2A3pJINBl7wFcbPV+dhg
T3bD9KdHI2z6sDQq+6KgjF/IdRn+LplhmlqwTXnodB+9tf62varZM9/dKchoOrJtf9W8OID+KRq+
dZqm/lwjY/N1msO/8uSkotvC560XkXyU+nTpu1jBK4nvtc9aulCJ1BIZJaPFO13G5x/PALxP202d
v0by+0psXX50A33NAOXli9gtdBra6gYcV62J9aW343Q9vWT8O9khuF/rKL5fjDt+XbzFexTh4kCj
hoxE0Tg1Zaag+qLFf0ZBaSrm6P0T2tP/mhFZDZ7lWT52uBI5g0dngSsTShZZn3dDk/1i9w57j+7G
P0366ibT+ooQLv56O9DX3ofScywvez/D9m4MxHpNx/RJTADgfniEOUa8EMyRHn6g5M1e4H4vWTZ8
GofUh96k1hYqCy/ddiyPAp+H0TU/USj8lWZHijAejwqNYs6fWmCs2D4t06K+1DOmmUU7ocTZv7aT
w3iF06cp1nTaVIlULv6a9sgbqihZgmJk1nyOmjhBJD6t839xfPokP3tD8nySjnm/L/EigH5njRQ+
VYhH2u2FnXWebjAD5N7paJbLqTZlqqbrD4xsJi8p4rSPvq/+6Xw6Wf78mFO2Qhol5lfljOK/HcE4
rRUODr9iGbrfDAPFT2d2wi+jI71X2Gz15i6DfNDC2ZfSbfrgIqgVT57aZJUBRD/C6tMlm8OX/xQ6
S4Q2yjZ5Gk5xZVAOwb/72cuxRjel0bZW4KzDT6/3jyMfMq97IDn8uKaIpCHM8Er/iMcj/bVS9R98
6NJ/mURxlLx48CQaMb8Bs6bPITZWWPuMY+X4VXgrXXyq9SNQGSvrUpzTu1+v7q+I1ZOKNgDydtPg
ddnp/3DmEK3o2fuVWebwa8pZuev3rYXOwOCVlvxdULffbpmeHMY58X+32W3rwkYCwV9EtLlwB9hD
f1zQumetd4FcSz6QccknWmTFiUaW/ub14fCN4pxA3dX+g+tg+IkI4qgViXKte7V7Ojy6I9JshEPO
CL3iSfs7CJ3mk41ZzBnaznlJxt5+PrvZt3mwaP+yTX7709nq4Ee7z9qycTEf9zRrzsbuSFi/4xsg
f1isfFANe2H7d27qgJ8v6hZoRG/+TwCB9XOM+hO1yhHzzFk18HM6CPI3JOBEANBji+zek6EDFpn5
+naNYFhzpIK9gW3nvAnFgsw0yrbalQ6eUVNOjyv6yEcfAUe+JuP5avEMawr0eZ5TRvuIEjJtuOqG
/3F0ZsuNIkEU/SIi2JdXCa2W5b29vBBudzc7VEFRUHz9HM3zRI9tCaoy8557kz5yx6iwf0xEbVD0
mSC+ZflYPtWI3rCltrUwbs77/GsyWTfhtQIhUqvV/ymmMU/HkJyQTaiChKYhKNkp4VSFkSCDPtnB
lJHXFcuFYsyr17/SYW6CuAKH6Pnx+sYmk35KHekOukzDhtiBM3DoqL/tdUEN30yrW8gj5YjjP3ns
yHXP9GHMiNbEsqa/fStne8N0zf7lFey7hxgH6PvMNBz8sZb53P4MheiqB84vz7vUjWltWr04G3Z0
LGuwjSerfgWCDBqwlLpz2h2EyVylcmzEShvVsbx706xiyIvtsnZ10PNnzbV7xulRmxNdhgLhu23T
xO6z9PHMneD30PT0mVYbPw/SNOrNCgtIuy3afbnuy0hm0aOKs9i9z1u46F0Q5PEJO8z6h0Trst0W
pp2KY0EX0D92LeXCHiJoWex9MThtvF57K5SR2I90GFV+GCOmdOUmllpoLHiJMOWLlCC5mhtPrfFn
h+gQ0hwhwGNr8IQxWBUCYOXx4A2QHCWuuZXdn71Bb9hBx8agC2rNJC5hC3zCvjQ95CK74m5LWcE5
7ModBWA3gpLcLuB1S556c1g41w51KT667agyPkkEHPnDweYyQJ1X6Wh1cjOWbLy346qtA/hZqaZN
rAF4PYr2bGLRlR2PsRlZHkafbO+juJzz18mKuIzjiZjJKyjMMDHHGD27Zp0nvoG30Gmm7qSx10UI
IdTaZx9MIKGNXeZ56+duRlh5A4y5KyH96kvhRypL+bvL0UY5c+Plg++igL0P5+V7wmBrv5qB0/Fr
jOx2oScwFeO+TT7mrf1JdrVL0sxKtVo/hZNyhivbhAv3hHW6dw8kZgzg8f6AIMMzUAvcUEvTltdQ
oOMBQo62t/ORa6JD02ed+heGXT2izoAdv2BlyLr33psctOfZdZmKeIukRtWlcMrr0uJ6ZVjOVhh3
W+I+yg7rEi4oazRmXBeebSmK3RbiNM1j4o3ubGiNbMXkEXvl3nK90vsoVBlZ96ichq93GK3RXDNk
rfgVOwuuArsrevJt1z6pHht44Qj2sfOyY7XaUbYhCt6sp9bgynsYk3JkXW4WefQUq8UPLTZ8WnF+
tOLJLFBP9qiUm2pPgCIzbuyD6oEFHJzCa2zDUXShCBj8sHRsGB6sguQga5Nbss4TAvBVFQQH/sIk
Ojp2VMMnY0WemhPe9QnJOBrQzzfh3Oc5SU60zcGH3cST8+1XYYY1ZFY4VViVLUWGzokF6pYVlA3J
dOhzKp+d4Fd0nbRRo68OnmEtpnfiQI8pradyYEDUucLzvoRt8YxEY2251vbGyVPxWji2pCYsK6No
xV0TLBdWclOvY221+jTj+4wmkL/bBGTrWZ0AwmAOnzm/Krv35GMAJlQ9ZE6MGC6ZTAz/Jha0d2eK
zWjAo1QAbAMF+VV+dlTi6AMKhbK+IU2y4d8g+2A8dS5T2h1ob5Hx0OZGHqZomtsL0QpWwoi9SsRR
yaXTd1aXZVnqRFCg22T2Pf8Lr6lf7Qi9n+fHCojJ2o+MAXGydviuNyaKmYthP0a2Ljo6cUaAuVx3
Vu6KkKfUJWYntetidlOnanj49zFj7vydQlHJDtHbWjz7HCSynOY9d4qLajCUUWndsZtWxxwDbG9A
za6JVefOCDuodiqdZW5o6LppuPN9nQiU1lFVfioj3zKKEYkyzou1oDkgLdGJv4Qr7hCIW8fT9zyw
qjhyH4Tz27y0LFnDzsB/v2nCwATLgNvrboYN0jcW2VRbXvau+4cJUFX7vHe8gGMOL2tPFF1QhQcj
yXxP80yIKDhmAcG1L73s/9cUlkKcEVx9b8UJYTP238WMguWDiqqq+hJOlfOuOlln44KObHdYfKIZ
l9WyD8SwaIM4irmoHQ4NH4kRv0LFkP7TxrHiGiazvPePfRyMTfjmZh6G5k3BKoUwdcopLmmjctnE
507k3T/NUZJsrUZXyT7IlVbg12K110O2ePV8IZMcA+xKG6UfI9NzeZcE0TxFs3bogry6XbZzQ44P
b8bouePvnqh1B49igLIQ7suetR8PU9IPNRvnZ6b8lyioLf8zWnvWd7KXaOr2nQhYv7ARfIiFjT8d
491Jhn6SXdoodBhENGzB889WPOhm53FgctICMyZ3hql/f4JXmFCtpdv199IVdX2OuGJRcGYUjn4D
O8Cqb0jU2dmHHePYY+MtLEfEFeMN+btn1Xl/ZDCZWO5RO0Z4ztugOXB/isjri/euJrrLA0KtllBt
EBvXEYSJdVPdRo91CBJUKcCgxWGOsQs0QwWX3nEe1Xn0EqZTu5kFTOLSKQebDaFIdTRuR0JRy6cu
Rp3uNk289JDG6IDNxlhDmXwPpASOORN5qygL0gIJyd77Q+XP7o6E/tDTD3EwdesJX7XofuOKQOXg
r/CsJyEYdV6cGIK6SIWV06S18zJlz9i1FRsGZkYV2QaHMFRz77LO+q7BzV2jE615kGMRzazlMFC2
/gnWUKqzrzLSJywdTsgkkUzEy2oXyfBRWLAEPudanYgzKpCymEOiivUDng8/o7mp+ZyKtIhnNE5q
HRlulzyu6wMdugiBnoK2+WlIDiseQ1Iu2n+gkrL45823NZybUZFHDtYOwWYo0UpbYteSAc5NnINe
arnscGcGW+r8F8aGpjpNsKn9QwiEUDw1Dm6r/Vr5UXeaTaWogVYin5qTV1JLLZsILyHGzngNbHRj
+Lpv3SkuJbL1FDWPnkfR6n0jlFXhGFeJ0YcisJ28TyuNQHDEvIkSn90Wrd3ZUx12O9kOzl/TNU39
BJsfjBowlXfv3AJxnSuX6Sj1OSbgj35K4uwHNH2arU0zgVGnEhQsitMwE5H4bS91tpqjyfNo+hV0
BFh0m8IlyWmTE1NCqAtCDtP7WOd1QHZvENNkLe4SRqlsc633Ar1VfrYDE3Y8kbazvMNZ6A6HBfeP
8+rB1XAzWX7ZD2nnw5xdhWtipC7j2PnBJg0MBMYXs8UAyamzPbc/B6tmYo5EFUsLXVErJM9941Y3
Wgxd1ENFtxf35LjLUB0yCqbp2EfU+BUlYFVbnyvzDXBW3DXJuz/1JDZsmUlmatlMkV81f6jrc2hd
8mZpVQJE2OxiPBVJYjmYsD6j+0zetgLYpuJCOO0ec6gr8ysH/CKkwuK6TvvYCv0f7hfJ2YizjGzV
rGSKrQtiAMqNJ4NM7sukdOUVs6VV7mJlhP8ni+xIj1vfbv15XxHXVVGTAC0v/IJ5OHwzsWLPr0/U
VbV1LJ8x0Aa/HQ5cEzQucHdeWqQITDEyhmVrRZLc2GnB3uisG4NbuZyLNyvSC6R9MJVVu1eDiop/
KuM4AxPNl2Z+xXQdm0PuEkUAoa6WnIRxCkTn5hzDzgghSEviOsLrfpu1y2Y7FY2mlpgGzQsScg9E
rwTdz9UFwgYvd6VvUMAQTWV7LPvJBjxhuQYZDWqsPfPqK1bV3fSJUNxhJibfwYoqUy0Ukbi3vggT
GYaDDHCfHVWyNL3iSRbW8kKwBLLdXpiRaYwJNNaiQ0fVU6QsQnUds7dmsOJDHed0uXzVc3BogykE
oYRecj3cZOOSQcX3JsdeN2duE1z43FdznZbCE3tfaZ38xonKiZXasVIsQ8lL17wKFtZ+goD5n8J3
Fm4xAVFUXqopYAK4gy0ljyFwJ6e4c9zOwvbFc14NQCOKwVPKmqFmvahicMd3ys9RvrszJmzW/HJV
zZfGtrB9UohFQ2omLOPNiee9G+PUUFXhpdURF6hFC6VV/GrXGCzig7TqKQcZzaqVXVJNR0h4LJJl
3Mt6NOrF9Vo1zxClc9H5KA4CZPOEyWtyx+OI269S5BStU//gRLzZHbP9ceURFgPRCy+A91bxuNIz
m68aLMX6DoiWW37XOTsWTz0Ha7mCl9pO8s3H2puDGUIgKCyTS5WndivUAmMnY/poW/tm/SGwDH8T
xZr2Xd7UKAEMRwErSsvbBErR9fMcSm3JDckXvpUgOYJmc3tz4YbyspJZPA47ZoxR3wE1jDr0Uj9Y
kKuPPqV49cYyhR6cHMQhWP4kaz6YH+YAtvpBrQvd5wnfavSvmOrZ/WsvctT1BiXUb9z7Bnx6HneZ
3enuIO1y5P0e50RHMZdUPqsgdZaeHIltBOmJpaWxVdkcGob8hDG4ONmPvaXZMRWJxrjvfa4dfUem
qVTPdSfi4DpIK+ueB3TV6kP28Fz7Yl4TcbWR4MKNZ/kVS3do7cvvgIl/dgpgprlHuEWdVLP3utza
hc82RQfdx39bGfqHz7ahZiXzxOtu/weE7cuiTewNN27SsF5r4ApB5ew97bd3WW6vzXsQNEHyjJEN
1z59cu12qSM4kY9JVoXOUTLW8ndRzwl0p3gu5IG0Jw+8R9ikBscFCylSs+A0P5PfYc+3aIGVHiQo
J71wKBnpe4/AOKt/DB0ynsojeTfTpA5DnADLoHXPK/adwETlWfOAhWGKcyBqT2hR0l0JnvYZ50z5
Wlq7FsUmUNy5IGQyZV1HAfPVB7E1/CYlpm2m7ZwjDVPVS4tSVMxOt1jpinj1f6u2YEIG8q1wX25Y
/MhapQ2Ipmf9nT3KEcE6yDBbDrCTc3kNJH4bNlOvXrHPmzEPjsq/uZUJn6C3OI/LirMLd3o/3ZjU
EPv1Pd+abeiKnVbAAcy5dE/4rzt/361Wqyg+2hXrf49tLb6nBuucR41Vzgw7TPg2JgFO1uleVTLs
9oVcpkCAjyR2+E2pXhAkhveXlmxsw26Lrs2uS3rQabI+aSCChScaYmnZ+j48+5jCW+bEdZe4N3R1
SZai7GjOu1p5nxYDKv9J1hxYp2JB17jrAIBxBnJnafJJasdJxy6MCwaIVd5V5wl5tCKkaOUwY2+a
ZLBNSIws9iv/MHnSRWiGw0jG1fg6QI3czrfei8JfraF9/0tcQizeprBrcHBl7hLhuevQTX/horHJ
LwkBaH/pPvGGvSy7pP+EEzB0zxT3dvkzC1uLJ2hHi0IOXyKvMciFq58sQ3Qx4plTrCmMZdM+xe10
41Yc6VD+D/GETVKHzWxFm6SXmQwvRd9A1A85LMd+VZWeDoZwl3LnE3URkMwwAF1c6jxicJf4y9K+
9L4vkgdRr0iOs5r4W+eY6s1JWcE2zR9zwccrqH0Czt5DWzFnOjcMxOtdwGefJNt6yRP/kEfx8Dne
IgAwdiYGfkR7zvwdT4r4xjNjPlSmgHmTfaCeZu/fJRLY/76y2C8ZyAP7CWp+F7Gh+rWSSTBTsUHM
1hT2IRgnsFqGexBAQlifDWGm6hU9SnVvCMWIopt+Gov5HvxgXm8/mLlpPyfYTdxOMcYunaQzw4NT
DHkd7UzSO0yeM+WxGwSGFSOL7mwPJ7t0lblyb/YoUZbC1AFj2dejxmecFD49QVUHYws07MEOVAy2
ymuW+NLa4gJVw/dixlUcgbX7cpuXIbEHMeUOeFGZzySAsmxmCoJ4szCQR12RSbwM937hNcnbIvoE
lNcXse1vOL4KSf/hktCzYTa2BBhgYsmvHGMtTUuMb/Hb2uGvx19ZZhxru9KpWJ00BL3CRN7LyMJV
FuROt6a9nTWxf80dl8rjVPuSdcuh7F0jHgFvpiJ4prHyWDfNItXIf60S25tPy9CQOD3z+Y4Ygk0S
MWiqSm9PKp7tPjVtV6qnwDD2flMkJjgfdozyuc+IJ2nuMBAT4Kpt3cfZJiyCLCRQIRLxdZ5U3Z7r
cuzxhealH4/loTD+zOrDwSNqv4LLNQV4bX9bMoog7lYtrX3QNZX66pNJ8GEUjnOe48QqH7DBCVrB
oaeUSTucIN3B0gJVeAORiLMvDfMC9R+5riCdoAW9KHB21ENE24qXIBvWHbIv49MYcJ8+zCpDf9iR
5KSTB4a6bXnktEGGYuBnufFnL6h6P8wgXcaGfHrA/rgPGYlh/XX8t8kylMubJURN35C/yFwZHSiy
+ZVpvaqTxnHqpxX3lKy2Zd4x0IzYuuQ+Nxl4ktpGXZWvn4oADJLgWArVAylAemc8Wp7fTXqXSMBS
aMCictwdEUGgcq2t4/FxRYpi6A+pksCdWRNBl5HJIczJo2jKo1sq1Rb3t7CbYdcMqwFfGmnDuoea
oYBdnqZbXVZSSOAE7NJJqx4wCWAznOL8HM6a3u8q5gSPAph9oKZ/dMJYJLdIPTfcqgurZnkZZocg
sD1L1J3ujq7f2H/XUSbSY3ffULjW3vWXemJD0NTzia4rwkOKSTczT40o7PaZWJc4nE/R6vmiOWM1
UdUVV06172m+678M0JkwoVVB3im8p0SIuM706szhRPsq1Pyz4ArjvszX+Zm5RBwd7L4v/xQ5EOpm
XYLJixi72qPVblaOL29vTcn67vNS/Mk0QU2sDCJUbENL6d3V/jLM/yjvncfc70pUzKlInDSY8Cjh
epLuwzIyo9o3VlbUJ4uR075tTOFhz1zGJ+3cWA5oZR19OcxUe/JFZoJkwIWgKWdcytXLQMRgdy24
hevfGjOn7dCVJ4Vm6OSO3vzGORvF3sYO+9D8GrShwtjQKjnNvmc0d2NR3Wm9jgJTIjbFddBbZ3BG
Gh9f3zoCVAoWLmMCAqEtJMSSu2AsB7aGld+PXPEEYkT5GD1x8di/m6YA+8bp453nICr6A4gzjbkm
EMzlGe3paLdT7WJ7LzB+ZQx7SvR0rzWrmyLUdX+12xF6H8FGvULreNAN5J66H2Mbs1ej6YHNjsEk
ZH2u4s5ziDtPWnfXjWM1XUrwRfkUsAPNe4e6Vf573vqT+5DFDDPuLDaSDnclpAHZME3YusM7I0w/
OJGK1ZzFKBfm7WGXJAA35LoekqwgOZc/1qpPVZNlChI170PvN3heN9jboSIO7gSIE1X7wlsxbIWO
nVjXsWw00+7W0PFs0Hnj9VdRB+18Dz1EEsT8fzw8wdrFow8fKjdxo5L1nLRWqD4tbstYUS4y1GSq
0hX8DBbeOBOcGylbGu4EfQ5NQcucJ5B35am2mbUyZuxVWXYMYZM2WnZ8cUvS4osAlUDT65s2qbeB
v9YwX4SwMSGFzc06/e4xMPVBzmLm9049Wv4dZVRo3+UAeNOdhQfKBw6t+3p694NAWmc7Ac1n/B4s
LuhbMurh6DLED76tRBICx8aEYD6pusZqKpK+foA0XToqLi+qd04wUDBQ18ycKjEMF8kuRMfUgO5h
wjlVOvyf6Wqgkqt28cUubrol3DdMqf0Xl+hDnIMVrlaRAoeob5rmZU5junBcpNVsXharqtR+cmeP
iKUcPvLqynntb86M8JHt4VrvmjbP592I7lg9ztmceKnNjV5cTWNuDoS5+iox6VxzeERseA7M8y5s
AvMsK8Dqi2cRw3W3cEQiatWDe24wMFEiU3QwKl8jfFJPDOmwcJLTZHsH6WKXhjZnYv44eHV2ajjy
8CNNoPEP3D3luIk5yOLjjXnxN2RMCIcnIcYt5k9hiKuJJBP1ADFbez8zoRI5dlGf/T4WOKsZcHJp
OUIaE5BWSJKJ/QaiZCAYUHUBMzFB1ctGkrEazLxj1y4bCXKbdp+TcfZJod1Wg6008RWWlVBf984/
ztMGIkninGu7c15CsPoH3GMFyivTsHU3Lib3GWu67e94Ma4Yt0ss+09CPHEPl9HUxrflhspKeEiZ
YGARw90qoBlFoc9sXWz40jN3TOAggy4KiW7vC6s/roSzmCeSO7BQ0VuP5s0UcMXk0XSVbx76vvb+
Sc/r/2IEtYNDEsT51csoMXdVOVFV2R09Cq0yLSFM+Mg+ZKxgpfoIYFf1PqfYOkV5SWS0yqyG1Im1
9PjdiFK4zazbUNX7DOH3GRa+wrGFdfhCcGCPZRxQ29nzd3jP+Lu6b8dx6/JY8eW0+2YYAmYK5DKy
V5YixTrzP1/2lRWt5YsIlv99XJRj58xmA2xKzgGSL00rLy5zpRCxYi5+vCbUrxEn3I/l+rG5lFJF
w1X1tnzjLxr9z7ytx+l3UDACYqit6u7olHroT0UzoIzKXuTZDv2YUJQ8GTEjOAYHPKpIX+8EERNw
50XZTk8uHLs5WoymyS9xmjq/8Gh1v1le3IT7dSiz54lRoJcKn+p6R1YnxKKEC50YFwRFnJKRDk+d
s1IEhGUYbbv7NrUK8i0PN1VRSWsody77F+rfddcQJcVgKxsbXNFd4FZuaqMqQ6YnwJTYzGSjwyNZ
xDmpG3FFWYiFQPAimR2rxXqxRYmRbbpoZuRfVumL5eRKckIebTvPzC0bio2q8NuiiUhqkA4F5iqh
WDeVPaLAbRLMdtVuqksL7IwwuOCaozD+ZV5nBX8m8kw/htEpqxd0YPCPCLn5ij5IUmy8zu4JrYxb
Ppe2sY5MOeM/jJ6ac2KR04UVwy8E7vUoesrpxat9OM4ksmD6dAhbJg+4JTWA1c/bZiC8jnQWHNTA
s5g0HjysrYwBM1mSOFCvKOzcq8LdalR++YZhdDhkDL0NJVZNpgbRhMK+ZoTlVKc+CaCKMy9fg7NM
eP3R4Z34Ibd112/Vgr5yZmKoGyoqQTif7h3YRsFFk+LtVIIEAjNfXZBMve0J/nJgpeLoZaYdE/uB
B+afRYTqLX6gJ/A2A0i190mdtdmhGGP71IpG+hdGlpgqx/qW9UJrVbzWjHxI+qNbcLdEr8YHg8DI
eD9oHGzfFjsL72UXyQebjcjNlv1f3Z+ZBwdNVrPyO2SKx6YIBHaLLSUtwu3GKTsnZCKihErrLqpZ
XKyTMTpSCSCM6rm24cyQj1hmNa/DM6cBBO9aFuOSEmC0AliiPHvJwSi5XruIHdQqm/3mEN4U8RDR
JjqEixjJaU0wBJR3PTu6fG/f8UXVR2SQnCaZXsvZSWsMouEcC8Yuzi9HWIGSOxyFBSwA9pL2a55C
p7rUI57dA1Vbq9i4GmZ/DArbXTY5sTiouSLjzsNt8FEAgyOU0jP/CgnzoPWjfGIpRsg9YR0Xd1Dq
Wzf4Zw5UmmuX5lXAUchYHh94Xocurxi1s3+Xk15o71YGXeab/BNE/d8IkB3+aTtri4aYQZHZ7EHF
ixvnQBIyvrP5l1H7ivImuGkiyZEBGsIJXj45k2mRM52idHIAor7IFmOAl/O8/dWMyXrsR2fKPxp7
zQhTdElF0vtyMN2AvQI8N53mkBSK0XUcb+N6OrmSqzuhJkkwkT3sLZqRZVlkCcUO7xvo9cD6JGym
NQ5prq8Vpn5R00e5OM1CNFC/1KlHTFiyQ/cnq3eYXTJzeELONh7M4ahZVnmNTRktadQazQaZQk+l
88zuEV3/WaSUKAhZLEjuIWHG8d4hp9h5sHNpjfqTO0TkS6muTz4lykuyYyTHFLxshDsdRavwhsdZ
Pp1xnwXxT2zIevjgjDfFhaSJISUjzMSoKdNyKvkoGYy0cVe/w2eUf9w6ZNM0t2hg0B/k/EAPv3Sv
DUlz/8YJ0x9mZNGQOeCywHBTjt1Yt6ksZ0BibEEmv/jwn4xzqpmcD7eFzzm5pMgTdlK2pjnMdbIE
e9MPjXkpXTaEIqQmsThL0kwLACE3k4d4aAPstYKx7qZa4WiZBZP6WjOSRNE4irlYgLBiEiVy+Plq
D7BDtxnNS/MUWrURaancWuyXwp1IQWlq7s48TubpfhGVOAuedQxm0WodWnHbnjd10n7KZGXFu8oL
pssqVwf4e+XNvmvASbFJ93I6VR7++zR3pxrq35SwoFnmIIFuWPYloAtVNF4WnOd0UKs1XLpcYpzr
NAXb64BAXxxcTSOziUxQBV+twma1qRn4/+GKzR/jEdv9Ab9Y9WTNlk/4wU0sYu48LAMwExq8tSG8
A21qdpbgKwpvNhWeFTp3rIVErEjspalxZPE4kErAv9c6fx/ZHjenmCmc5os5++RtoAHXK1FGKt8y
PYqATJncEcbVBHDjSeT6kLwKX9HewYUttrHR1lc4WmoBrXBo4aaKHDe89ur3YjQurVtGA0RSyNI2
VsbhKG9LemWHtYBvSx8pkj8cD9aK7OL5K2SyWj40lZ1P+JQtIg05MttBPfbD4OJ0x2xUHQo7pI6d
LI0HgU1eHTrCym6RYRnxDiwJ8dF47NryMPSemO4lle50lPWc/9YVhzCTVXt5zY2evd1kVjKcStQ7
mTIQoqYhQ9uW24YVMEfiwjXT+qKaXpO8DMJ9683ztJ+rWf4UCYX2rSlWz11lBQJLqIXDjv7BI04H
dnbGQLz67w1kf7Ora+PVm6WoeIj9hot/Qyc/fyS5iLq06TqvSkl60Ghdwo0P3dqXuABFeWlz07wp
ciYgI7uu/oIuzJs7QQLuL8clPOeOzCLvCZ2/+UWuzoqa5+bjOY71hK0cEAfubTUzDspsWb3mCp8W
/0VRzaOTT9bbfIav6+U1CYPuNI0CkJSUiOQNtzVR6rrBSw15VQlz9dscX31ZI8EVWlfeDlFh2oEU
GkxhcmoY6bD1SdyyujKIXtKLkr+h1q2Z9z79vN5XIkB5yFxSuPeCDQXZluSJ5FxngCwp5sR6Ptba
C0/EIqpD12iF42AuEnDtmeLkiqGytXdlbyys3ILlFTjgINFdGNtDiXOcMResHZ3famrOnjqywz1p
ZOubk1WudV/0iFW34PMBIyLxALzAGSHZsyo/0V9tHlkjdBJdm7DKrGekKdSjeAkGdbZD6Y2nRebN
sC+hv61NZSXJ1yIz8icaKj4idxcXD1Y4Lrl9xBJJ95t0CCKvso4DRHdriYIPHOZVzO0xAkzYNVnN
6ThFTtbDjRs4ptAzEbrhGnVdm4qMPG2ixnM1fTpuQruxycZCvWmWgDH7ddSQTsqKyufmRghvVJdY
8qEeWBp1UA3bCU/4QC1zUJUdkQ2mJeDOKmv62XFkdrFdAe1oHFlwNVwmHXfdz0jMwcOs6Lov2UBQ
bN/RODC5LXzCwTdqrMLuwoSfNDHC7bSEmrA5/GeD7THt17V6qv2o+cn4G1/GimYHYz8fJENLrV8J
BVUDA8dmRf+NDFH7JJ0jD4gACNwTXcQoPBd1l5bRGotjaGC2ONbqxDkPURKdl9F4v4K4bK/sKyZN
xwFp+1XYLjFcfuSST8oQc3kxlE+EvuAqH++hJtHM8wWCEyf65PSpU1hd9L3OrMc4s24wLg7lSE9O
l8lsOBWE1uEctohCJAuF46ZS+DG2rk+i6yYiA+cN7ZYvuDJdxrlQ6EXtqS4b0i4D7RFn3FvVxxiE
8xvh5cwQBTlvv2AlsvrCLjtr/AzziO14ti6GPTOLxr4Suxzcdx5yA0plWf0YO+8uxdAM1d/R9eyB
pSyMpSn0YzJOo9wgWlEPk1iptVEoXLO/yo857hX+lZbv7QivX70pViXUb0qt8j5G/W2/48AP5CM8
1PxPEdVXbRtndb6opkR3Jpl6aGEh5vq3CKz6sR3tGkAvdImTM7WdQKs7ysz3bmBjIKKjYXKiEnsY
npIiQGyM+LYvRlflz+RltvXbxh+LSzEaTLTnscjoZWi/mtRxI8xASIT+cRkZBZyIuNH+04pALD/o
NJb+H9FMwXLX2IUbP0V45b0Uin+pz07fqj/aSWxxmOak6e9YENmg5JQB6mQ3g51tZCwXzezOjHY6
uyHDpY0KrFW+NMJvk0f4W3fhJ3b2374uE//sBrFr82P19NyrJpvPY9nqCBuE44yEvMLmPtKaNNmr
wJOQbTWs+rIbyIR9XqABexSHaTwlFSP3l55UXnZreFNwqLuREHDKe1KWsCRUgBGfUGphcB8Tt1tu
dAzvyRYxNi0c6wTwErddldT70Y5hwhLUma1POPSOpHFWcE6lb3mPw8xWwUtmXPhQ0gCnZYsIxlSx
nZPlqTA5S7yo3JXeGq8MPutlcPp82+dOO29akbWQ2QFZdyAqssDdQ01ADOKQeX/9nonBvQ149U7K
XmUfMnSJiOQgVz0HM3dUGha9u7JMRFTqT0AgGkpfwmCGQFo+7F3L1wxbM5YOk5V17IO0rFCZL4Vk
rucG7eR/REpO3u+Y4vM0shWBKSBbaeofzzfeuKXO6bEW8EJAQ2QqOTNpcOjq11ZcSsWKyRQrXEa2
ak9TtS3Y7oCqWY3DZ+c7BXL9fxyd2ZKcuBZFv4gIECDBa86ZNc9VfiHKLpt5EggBX98r++1Gx3W3
MxOkM+y9dqvDEPew6n/HZQMYQq+BzllIjQj+YfiuP07i00DAgg5+1hqHxl1qzcKOKyoTVgAtHU0/
GEGnRifcbojxoFoDv4toYNKVQ9PaTBDpQG8qnqUqqIYHslWY17C3TdU2LO0CvXQg11EjO9fQkUrC
Reiy2itoEC3UCTVEwkzMIJjwcph7bJ46OWzJqm16BjieeKNgl+D3/QaaWFlCY/Gz0GwEt9I/b0FU
DhFXt39ICUhJqqCj4CROGNNt3CkZH3F6Gi5v7scMWGRkXy0qkz9w3iE0xPlkFzoHFyaY608oncMl
nE8etfGM6hLg8LaH1fQ0oF5FKljBTdn0CIb8HRxI85WVKxzRksEV+SpBLYu7fFXgMlTnwAN0wqn9
XAf27Vd1kQIoZevnal3MkScGCA+cA+epRzKTUK8V/cWPYxcrZeiIhgmrCf75sctUw/H96pAvpfMb
eT0ir1DHxYOZO864BHxXx/C30u8ILYDCqoLsMUahYtiW3XVk7GFzuFpEYIbuYn8W753I3Jehntpm
zz4a/XVpasEvMU3zD3OS+i3E/BeC4WJTsxG1b0jcYXACiAraXg36TYZYU+v1qy376vcqRQZBlB0N
4Xh1gJMtGceEwV0pJQN0Rqsbz4/q58yiXd1UFr0tH22SfxY4qid+NLlsM8gdPd63PHcObiY78sCX
q9a2LrPusa87kWLqzJk3oHQbCTFZYuC7JMSu1dajO3s1jewfuTkroIQhBzoexoYge4no+r12wWpT
RLbrh6klGkDezDrbqklGD7k3USfQaBvMkMJZqo3xBBpR6JotjJ0EY90hwe0Sbclwrj0ahIIBONr/
7n0axPoNN6BQmDQRT6fsCyHKh1P279oew6lf3flFqTIE4YbWiiqO75uSLWX0uTRkewStcfC2LXiT
XWI0HnqhZvi6MHqjzVVteSRrponx1WoM7QXDkHxb8D6fYdpF/WWp2AZvMlgWeGSzCHmrxebyZUVp
0cCDfX2aSsFaqWqS6E+FgRZuicTse1CdjN69pWZuXlHCPjPi5H8iZL2m1uQDL6Yzmk7t11bB9xgg
7a17ESXVU5562XdnrrRBWbJWa7h2sq3uBp4uCDjJvfRqPMQUD+wK+SK4jJckppZWaTy32zm/diJ1
01AkVUK26b6d/IGZX5H3aCnICntDXMqyHQvM1X69xPo8eShDdiM6g7/O6qR/if/RgkV+JM6JrNeP
iXPQbOOhUp/z7OiMnVOev2EItp9VHYoI61dgHiIASe629S28vcnl1trkdLIv8eAlzG+lgRfEBpue
3y9QrDOHQIWIl6oML4Ua2o94Yah1Sfjy/qAihB0CQI4Ofy0zdVGoWPND1UJEQAMwmn1jEvUgw8Ux
+yGss1tRzxzJ/pwUGXyOsHuYhib6s+S8LgcMGbGzIThJ1HuAkewXJ7YUjKFZ/pJBIGlD125m52TC
2fq7MNSAVdlFeT9epjwEfcEcDqfcDMlTWfugMCYf2eVuhlfcbtt2tJCodO4G1cb6QvCwuDa44DJz
vmOmTzEl+Fze812yth6IgDyz+eIT4P9JzaEhwokWa5i7m7Zg3L2LYh+l+TXi+sVP2KX1GzY8HiUj
dH4M7pin8acw/6m9Wz9zEuAJHZytjwJxlDpEA4R+rECMTPRjpVHGbohR4u1t1h7QBEvmNLpJwzz6
jbwdzbff6v6fnRAekAvS2pGgzxGY55/Vg4YSbGqv09H9lQiAGI3HqkXzxoTaR8iPoKMRRwvP23xW
WAA0BmRiFWZoRAiXCJVJ8hPS6o5RAhqGaST51aXS/VThwoj+sNBEhicQqWw0WajBHGaRzZXTZ9F8
Yt2M3aqd9HIqSEOgNFRlRmJXjA87zPz+O9dSR/so8yrAyr3MfnccTN8KdDBr+7GNMxrsjKnd3Iy4
VDXjyZ847uSabOusV2N7WbXvR2fmwB0e2xhVLV+/DrUJbicuovovmTwLTe04iOaaA6WvnQzotpqO
ootN/Et56MV2zGTTEHsZG5mj6Jrs1q9RHW+vxRyY/mrGiLbgAcDFWemh2K45IwdTZR4+fz+x36yk
A5QHXtfMtwtQ8xhcvCBLni+3rS2qITitU/8cYrLoJc4eRcBHTuWOeTllRHM2q9ZvpVvw58igWLqH
fGYeslGVE33HCSQrqjIsBpsGyXX5aNNyIIalTMrfiolrfDJqjN4cHdkFuaHETePXrfnXLwEesRpi
JD+MA46XVGia+j1svkgf46FvX1Et6nBjKHtBVTSqJiAn1bN6G0k0fLXwutES+PGwnLzZh2WdkqSz
HGPM1N0+bBu33o1q9O9Z+ZiRo4Cxa7TBr1X2N9bT+fg7Zcvq/nWQqwtuiaGCsYPZ+2j9WT6mloHr
R5dbts6F73b23JZRjQkcXFpbbZll5dW3Yd05Drsmw2NMTbGkWHA3Hn4/55behpcLkbT6mcwI9o+P
4lS3ebP6MTCWIWSbnBR9eDNEKDBJUsqTYjMGYUeeFCSnQTyQdU8Z2AH9X4FwZhIhnF+WBQoQa5ct
W7cMIBfKkHred26VaEjdovTtA0dLVv8N2XPrU8DclrQPw1B/AzkobV7wtLfLs1fI5XlBwcqkap4i
XvBWQizkWc0tJPi1EC8rw/eMazyesjd4zvH8kQ3F1N663ijEXUb0N8ddUQQAFLALJDcGKR+ZRjV2
uL2SuJNwHJf/758K/cAgoYBy1BWl3nVEd1OqhixYNozak+EhMnpZTn3V6huud64a/HZ2+mEiRqZR
iPwIzcGSoC8zjdBv6VI06s6WYRzuXMPf+KMyRRt84iT11JOC58q3jSKZqSt0LLRDxGGZBw7xltIa
iyfaUPIu3IM1Jj1SjedqW1nBnp3Hz7SbGiHv8I0knDkobCMkj8limd0B6gEcmVbz1L9hlgJ+kUY6
MfdsBNpw3xpG7F9m5R2p+M1g9x6QNFT5E4wxFiSBNNU7mslebsZ+sQ/ZYKEaNeu0ohCF4apOfhV2
8w073V68t0O3Tjsn1JJ4Etbe+Lht4nrFP3YFs3/WWC7Gx4HUu+699SWPCaMUph4hgmwe+h/LWhc5
kapRY6zeoCCIGqT2xGJa1Do0JdiONgDoA5wzbI+6GxpS2q4aoU/wRCKFjt58AF14XlFiJF+RkJn7
DM9wAvlFk3sBRKPVvUGAMtxWbGuPjD6aBhE+2oUzzhLAPavHUPI3AM6QZQ66Z+Gc88mRxSsFIzp5
YPyVdqdtXeBjeY2UboJXPGA+CEHGcDj40EE62wFoBYZBbMgufHO4Aa85Ugh5pNx3TygjquiV3R9B
XB6yynzXyUU82jrPllMI8ODW2tR7TeISA6KDWWBfmia/hI3L6I2VRQpSJa8pluKRR58Ej6m6nfur
oUQaVmdPtcMq/TJiv8HPi1sEq8G0QORBVTg65xVJZIaL0YVH+OAPqZ6+/XWwyz1bJJSaJHrn/q/S
Y2n7xTtVhHt0nig+6FRCrnBTIeH8RVI8ukvFRIEAt0rpqSakfmFgQZGrMEVsVMDdfBHMuPq7pmV5
33ZdMt71sRMjCHQB7ykMaTH2VM32HgMCKOksZh08opW68/24f0Xj1HzTw6rkO+Zjfhs1MNAshShZ
pORr8w+bm44Yl1WCFdI8z1l2nts0e0KEvaa7EeTBsDWgXSGWsD24Y9ir2cvxK+XVthfF9TgKMXNt
e6cWu7AI+vo5WbrBOwRrTZ86zkhXQabYdSH0y1UPYVSH0aGMGwYFYZSxiGimGYRHUvfxLmCnxFOX
57bdTdzHznvIRFd+jqPzlmK4wUvROsdAcVUEDd/whjAIEd1VNHYTkxu/5VrX+IsEJWvcOQXBL/OK
yXgsc7aTumehFi1qvh0FsdSUaeDLCd6Ia9OtuBei9q6tXP229Lq7ItxWz30sGBY7dxosevAILb8M
joa3XR+jhTfuvRWUV5vRgzEHaC6eymMxhvFXlkXqb4SCmIJgjaefspY1AQ+D6cAQAHF/0aOsSdwk
cKdBjdPM7/S1SDqWfPJugwalFLFeNqMY6XFqnRIGmDiviSjJzl4XAhRCIIGLdM1JXDjmODC+FbqF
5eXKNVgeYjSn4E17drr7esnTfCsRFhbHyu1z8j3r/k8VV25Ln+106CYJNvVPKcVauw/R+N/2MVv9
HYN11zJT7IQFq4rbG5lzWT1MSx+yQIKO4r5DwYFEB6GaFnBStVhv57UA0Ov5cWdOtRy6/rC4zNzR
5vSi2pLy6jmnEu82DbpfwOWCPDDKLXmMLgNBhclpl7AFewqpI6GIwjseBrSrJuc5XJxm+Qj+T5gp
+jnHaSvIertDYT+fqYSC7E6ItvukM62Ho/BkCAhhMEDZU5ENO1xaHaYcqGkHXzb24CiCQTZk5y7z
oR5inZ/rHMk79BMvZuDJS8OQT1o1HxPWS/W9R4Ww3oShnML9mChxzfbIp6I9iTALHhMzBd1XmBMb
TWDIMpgjy1z1npAcBoGtYt2JKzsCxAZMnoiCXDijpV0S4q1tFBVVIHtJuR1nqeyegsWrzoGscge0
rT+sB4/hWPcop3X4GyN7ZYOxLJFX3wxtuuyMuPKvmS6tu8lhVn/DsJbthtPib3icQPITdoPf4rES
UZcfPAqOa3pJWwSfPZp5zOdz7nx7vou9jUVPUO8R4xk/304AJ6oT24f1eRVpH89HgRspoMDGoi/4
OazPYt5fHecGRRPykLpOKDVT6bCGhaOH61OXxYHjxHlEwNh523bEaR0T6VfKeh/JQE3bJmOjgLha
+3SmpjG/liEqb8IZndY2ZvQeH6XxZQ8xCZ6PpJRUVLjbpZaaGxw3gDrTTHsz0n7JRWAbEMVsRFaw
AyvrTJnFSF8bOZfOR4YE8UabSs1bCSNnORAfSPpp7yAboKKkEgZmtI4fK56g+oASDyzyaMASIR9u
nzjg3BdiQZL1SfeKAo/VZttQK81Yzqruyl0Ow9oBhFCNn6TVoenwkBEhiG2StwQh3C92iaLgN5wZ
YKCNEv6praP6weuD9rttrsSQtYeT3Mfx4t8WzsDlP65ihqVUtO5N3XmL+V27edw9ufgXDxTMHT39
Esrm1evqML0o9tzVxWVQdgxyX6OomBvhPnVsD5F8eFJ8B971SckjYQn7a8MW9okf4fJcAB7avSSO
JKEyMR6zb89Lu93apZC9SYckMIgVgp+9LPOUBLsaNYTazfwK5f7KTw044snvPNBBLQ03/aiLZ724
k3sMDKmbGwgYDFlYq4HQmISLT4eRuXGSI7tkyd5wSBMVHpOpM9ddyOCvz0Gm5x/SLeTfnpLoFhJk
hj5BkFZ9HLSa1je05FQboTcnP9p06XinPSd55MCBioVueQQl5oNr3fgjVf75/1yQT9cuXJBI4HUi
/owqJevZ7fGT7KGTc3LWXdY4386AsVcIXUYPZZaH73g9WveL3WoTPduGcxIlJVehS3ry2oVbL3TX
8cufJ9dhaXRVPuyyrI8SxCA4lzeWDgCBfJ11+pwD41WvSHQCcFjsRJ2vYQ2wfMOP0kADCw+3VFwa
yOMm9GGmu/wDEKohXh3IVc3Feiq1O4z+1S1KvyG94yeqvnB0lgRtDJ2aiHhohzszgPGEa9tN083o
ZSTJbTK/Tnmh+cmb75S5kPwMumEQNA5NSSwXI1ek6vRE/CyG35cKD4xWwNlTk7sdgRO4xfsHKmbE
x/IL1EEccQa4yXTWOpqbU6WQ6x4C4Jz6klHhhSfXD5O7ik5yfQy6Fc3HoNY5JSQkE+mZLhgx9sZl
T5lc+mv29iOSgnU9unnYuQ/GBzxeA0hDCUCwTomZuTdUqQ2fFvtjGYvwqfFLfbl6ZNd9e10QAMvw
HyXwqr9iYZa2mxBJIRYmR3yHAdC74AqW7ODaKE2H13Kyw/RndOqhGdF9abU8t1FWOXtt5+uDLoSk
daCSek1FSRz0xvIgfbOQc8TXVeDg7yEgJv6jZ3MTn+OOZu2OsHB5WYmzCG8RVzIVjHjFxw+GmKY6
xpXvzNtsiEc4MIsedqBTqnE/MLTgNo2uLthtJQM5fy9JMsAk5vGdx3Ubq9W+OcC7/YcQlBfbZ0Kl
GffvusXBA3/t2e4Qtev+nlmiHA4tTQUijKyicUfPWM7f49IYBou6s38K2yXLYzjNPd7tcYoJy+G8
xdkW2nB6YpLiecjvrvIqrpzsHu6lqpnAMVBjl0+Q1laEi22eSOkcqmM2sU/cWnJDLm49SjIu7Mgp
WuZF1+5A9qmHqyOXdolQxmAjZ692HhtyyJZN6A/Eq4w9zMWDa3GDQ/0iAH5nQyd9IfdDeBcEvoqP
YdKpPmgoAq9zD1R/CzVdkZkyTxnbt3lSqTrUuedcSE9CsiIKeDx7NqFUU90Yef22IM8TE06BsolQ
jqLw6gVycOrq3QpARx58pm6/3bhYEtYR8XDPOOiqzYRAu0sxY698GzOMPnwfVCA2MyDBGFjUzYEB
DBt2yOJX2pkgPHKrRvjift/NmvQZv7M7hrrtY1pgx972yUCngMBdk4VwjQVePCBz22h0Jpet3hj+
UV1t2rcR47d4YOPrim0vUw/lJ5DCO2SH5Y2GsLhu1wJfGclodWEvhOsVfz2gQOkhBXd24yudp2AP
/H5+a4reQd08xs5NQZKSvM1df40veR62FZCsYP4bi87kHxxl01Md56q9sKrFKrtRLMieitibr3Ri
1zJJjCYkpD5JlqSXzx3NhWVjyiDKo8zxzIiBlvDqcZ+0WfuJB3GtHvg1m+aChY5wtiUHgXZmh4in
gMfcX34KSh7uDCOHeoutT5BOIBhh77hoWM87XWLJ5m6IIaKgTqqQxJESWXuH/T7aeAZrVQQs10Vj
m7eXCoA0CB+mYSfVEzsBP5Bh1s4ghSr3KwvT5xVhoDqxJZTzWzUqPCgD4IaTDnSZblGyX4MnCb9p
n8cU+Y6Mbe28RDPOSo43ln2PjA+CJ6dlLvCY8g2RkZ4ljHgC/KtH5RRoVDs2Xt9tTc7wprPaIC1Q
wXx0ljq/Y20vgmPBCXKx7mwzlCEAOO/jIDSkpXAAFz7W1zBqHvDNukdJkg2YyrbRw2HJ0PO/sK5M
X0lPbbpTU0bO0dYjCSRuH+lLGTFvfJpZdxbfuOQNbLtIrvmPLhxSUGGB8uCzIPX7jwnFxkU5vUtQ
5oxpfeqdtL61K6bczaxLH7axwle/jTA9d5fFQMRmCxaH1UEZZwa0sxDZwD+xgHU8PufOIdeBqcTE
No0slTB9mMDezRdIPkDYMwif/wAeGqRM7PWe+f0zPl+kcrUvfUgEyAnGynxUVdJip1bsDAXBxEwg
2bc0e65DHRxHbh2MOYQ5eRu9VMBHcVqY27phV/XoakxQzC6wDxODmrd72xewBlmArJS/oHtJsrRD
su4Ta8Hlhoxk1G0AwfQxm8it23ZZVn6MdVT4h4is+ZxI9TV8WBpvTPbYlPoQs+IVvL2yynlCQ8OC
g5mujxqi8OJfeJDg3cARGfv7lqG42iCr6X7BocuYPCVXumFBKcdibMJA48iqIKSvoMXbhAuUhKfY
ukgJhVt0Ty1VmXuiURAf4WA81sNFZE852u71cXYRZyFBQ4qNmXp1b4oO+jYhG10UP2eqjvR+FYVm
LDyKf0xELe0dT94PJbW9oBNFgOxyFkNGmbT776p9JnWSKEX/0svOPEXgjMKt41jUP4jTsI0uhH1d
idg9uUSmrH68IUfAvqWyiw4QW4Lk1URDdvHAWlZ/sS/5MOdwvwqEfORAAyG0TOZJ6fZndzoa8BPz
e0Az6/4knt/npwi5E0NB/Mtg8r3mdUpC5DNrkKfYf9Oe/M8d67JpvIGHEUGTx020XyHw41RoguVl
gANCpRVnS/xF/p8CsCOAAQI2abJ7ghUWXunFR3uUOUrkoCrnnPTFHCnpTRLlxb9BSSRmEvAZVDnC
izw8Ctd8TbzrFEVq0unLrNfp1i4si7ctsa3J1h3rhZhEfGYPgrtmeA2bKGk3Qz82+bGZnAAiRDyn
96zU+OBCGwL1Gq8VN/EIB3CjkxXLgEXAyjmF1uU3FbZJ+Q8HzN032pB7eFIVsI+TGZz+2AaY9I9E
E1wrQ4dF+7mv+/I0awT+26VSK56+1NM3wGTn34h76orQCCqt+yU3QbLLhjaCV2yQv+8AIIa4USWs
AzT2xDacXB0tKREEQUIen1eXyT/GRRwZoEJMvKNjdr6RRdM9Zq0LvjEJAlO/l0uysmYKca6/0NeD
S3UULeMWhQTSMVEocSI2zywHubayu9gqC9tbSr2Z/6Nwwn/Q9UaAVYNQxySOIvBeskZ+m+Km789k
CGKaW2CNJYzS+cLeozH3X0GtR2yIJbYqsDSpALdRoBNcMWHoE9ONbvxMo04peeNTJi9fzTpr5zwT
v3k3yBonEpPG4F0iYpHbfAiI1wJhsAIQtE47oACUWYcmkPxLOABurOWR9ycLjjYuofYVaHZeB00k
2QnseQaPThdGXOMMAiiw7sBAj0UdTbuYSlpDLzalg9dhNlfXkBvtA90vD5CERIA4Nh6ufRdu6r0o
/GQ6gDggGwYBPizudnIjvSFQFg4pF665JcLyyrNCnEtvsswOjCa/WHesEYzexXbRH5Mlx4kaBj3a
ngkW5oNICfMGP3cka5I24MvolmVyh5aYYx3SmouOn6iqTUI7E5OrPIzPEK3Io6AndXCtuaK76MFK
fevSDF/hiqOyR89t+nte02y9Wcop+FU4JV07yRzDelsWi/s9EEbUbZO1U2+DLRu6cqz8pJFykmZb
7NP1woKfdmAPslG+0RynZCcUvtOTKuLG93PpjtHdUFkuaKgZ3ltm+/ieSXWZc+dlFXPyxtrbRrQE
QoFNmQ56hYx2V9o8f5g9G6XbvtXk6zmFabILF0/5UNO2Ev/oqTi6mxmz4tT2R/9fAXzj6KmlRK4f
D3SKiCXlBQrmzGEhkuyRy8y1GxbZ0tvbNUeCmbWw5gRKGB6nvnc+cfOLP1HVE6mJUbk/EgFU/e2E
0/5uRgLTECElDOLpZIuigTSbeo8hmZUAhgLhoMSEr0czLBamFNvBG5GhJ97AWjfxR9JaW6a3txMB
bmLLSw0EauxW1HwbxcO77NJ1Cc22C4D27DzrlIeWQZ6/rbvcD57YopdmPxPfdF3BTzrZryt4b8Sq
Tt3dUTSQ9LeZSDF84YFpSDtkekkX5SfjuyxbSjG3IEoKx3eMaNSbeCn2TYQmfQf8AKP4gMn3byCm
6K2krCWRGYzZb7iSqEXEbBdz19lW9B8+G7+90pUJGRk6LE7gto8fxHjAZ5JIGR/cLkO0Tj4zih3I
Wh81+U/xFucF4Iic0z5kUzWNl7COZndXCp8FSUl28+MSMOw+DcU4j2c75NEzRAPmBgFTi5i/uiFl
OOc7J2MJms6GUAq6/CZOyE3EEJpFp6gPFVIegenyTD44WmQYZIJ4P2Ij3316COc3EuMELJfV+m4O
bZo++ZNCUs3c7hOhD4KfMMRVuWfylLFkT6ugGT7CNonXM92amSCLtjE49ShZ3ZPmm2b+TQKge4Um
hdUz6RvLw2IUbUqG3+yMxS2tDx0pme09q67oBvpuyEMn8exAXGhhTa9k1VQ3NWQ275jo/5nscxQB
Jm0B4I/kYu3jNQn0MQ+gevxCpC8e7ExRuPOIwTBboQF3UX0tsDa2CEAyAkpm26lKbzqAA+URm+CE
DzJ0PMHlFXgV2QP++jQJXzH9Le3wVINvY2I8hli43kOXLIDvGkKFvIlhy8ISi1VqvO4xygIk1Tv+
a83icF2XHqMLZp4+y1AuRAsCKaqIO17BDPBg5xOzfQ9xzQtEBdse7GyjJwrLoN2P69zcdEPlTrvQ
C7CutysFySdtUZYe2RpMjMJLMVxiH2jejmLDj/fVKIe3ZjG0B13mWqBDSx6eWsXMeS+0kD94hA2H
o+H62HRNIz6KSUQ3oCeLz6gl2GJDLIshI0/L/rvVLh113xKxQPwtiplNyIKMDscbw0e0nAkJeaod
ov2oh6bF89iWZx+RjTktbTsHR8YzpAVRQrK4nUuE1kdSGtqvldxO59N1F/LVHaB4Ff1MMp1ILJ0f
Yzy+CCycvmy/HQeV7jaGekANK1ukhATvOYw+Ml37v6DYruV5JETgboCvMm9Esoz/gFoUcrcGPm7Z
VWLoPpE9YeWe6VlbXya7Xp0L8JdQrZL8FrPew8eO1i0c/igvDX9nXY/TO3LGasVdR+RzNjVYJTCp
Vtk5azznCXO7xpMWIbm4JZMhcW+ozxOU0IvobXhsCc5KzwTzVjv4ksg1toCPkvoUx/BIbqy/QKEB
R4CQLWCgvaWjqbMbNrfLU5LzkJ5wcy7czTIj5VOHXKFI+sDoHKjskcetyvbhC644ojrr1GT+HvcR
LgKEqtZCxghIXwKsRueSD8zPoaD7Jsv3aqwkiRlgipb52kJgL4FSotfPeDI2PDtuNeR/yrLEoejU
WhC4AoIfLd+G+nGlsufPgdk7sGEttbcr8HP4e6KhyNyTbUBDW9POrXAgcAeSFsW/eIevCsU+fIhx
T7Uf/zXISEfUxz2LoDagXdiEtP3McXSVfqR+w0jzQbKGSV7IiMNmCaMxxrfJS4IQ5maphs7/SxWy
FoeJC+pvS/7NVzcSnH2Oox6YlWVBsyJsEGxNeAKb+IK7Ql9IIkiTS9cP3ssYy5rXkm2Fd6iwU9kL
eRHzP5KY3T8NU6Dq+sJU0R7vjWQJOkbdutMuVG60hM5wD63NOm9iwgmVLDlTBuaNpU+jnOZItpiO
lea1hi/j3iUps+yfriQi4LggSeQ7hWIVfPIA4r3YDoCeklPGjy9+azm63nnJUfMx3+pmpzop5bsl
3lUR/KOJ7tHvz/xEl2SWpMfuHC8Y0UcGTOF+nLCgAI949whISAbtngFg4Sd2kPImJ2/hobwkmF1x
dAjEo5xIAgJ9ErpBp0hvRW29lQmjXLMTM7BYyClgTtjE+U7INWZ8LiE3yRx514Fkdm6487J1n8YA
1/dQN6R89ryevTNulyk/uBN/43vU0Yiz7BDqs3Qc6Z9XFVbM5AKJU2sC1OXTyzhhf0h7Vd3znCak
mk1M6YEel/Bn1FjLfQ4cK+ArZZk8X9wMER4z4jBSbzUWBzhxlVY+C+LWfLp5J757tDPx64A5ERg+
C8JLbAdDwq4s1DPnvEOq2WIZtYImaG6nLiB8s19rpPoAbOLTwJKKLHtv9G8M2OD5SIlJs905UcR0
EVtLvQujOQgPSAxU9eEXrD7OmaUkf40zCCYbM6aZvCNeAhE0RGmZoy4oapm9MJINad5LBgXyOPaQ
uxnt1lcuRRyCZwWXrtjd7NbUoWfdqJ4k0xcEVkF9v4Kpyg9M0pLfTQujFMsicrRDPZKLua09y0KK
Fonsvll186ezTvNnpqx0Tl3YqeCOmRpWPqSU5U7DKPlpTBcgZ5SFH7zZwfOcTY2126ItlAyaVrQK
5WaZXCzzhTGz3deE3cRkWQVdcwraNY72IDoJaQHN1WEMn8hDuqSmjF6JrO3uGaixMImvavwdFPWh
IhAIpTX3Tud/qYLo9g1F9AIoNAkRMK7YD4gnC1yCdyI3CX9RUnDODA312VEsjDE2CTIHBLcVwUbH
Og4InMf1Cf9UjKF9RJEdVW+KYd41TNiIGz7W4nNeIiLZlUkMdtP3AffGVbdUXzHu9QXsQJdPzrMc
GsQvuYG8gvUXFcc7FF8JXxA7Dzp8i2hA7rUphvwmId0Zaa4TZOXN0tmg+VolCX7f/KV08t2Folfe
dzOwUT1hUU/jQ+sP/v0Y0dXgA89SZzuVkC4u3EIrSEoKQ/6bnmyc5wKAFUObtevX8cW2bluiCTdg
CC4GaJk8mJDB2IV9hVm+M1FOn1e8KfwZu05MI5PE3cFuyAIGOV6dZmes1coBC9wptKFjOrk3jnZl
tJ3JIexuZTWRsRgzmGOsnAdpY4lB40SFbQGOLtt6pY7ur7sYtExFXoObNFC+Nsh91U0hkpQ0cTA3
iOHJEadTRiIF9fXa07TTqorjHNVFsCcHh1dKDpBfwCm2cnph+hwBHFpiTnyYJo7dzilKNhSwccDd
1o5p8gdfyxQ/dZr7+LacV8n3I/mz8UMhzTK8koqniyeJaueq2TFeQi1BYg6WZlac5wYYFnw+cH0Y
7osll2CucCof1BwLmgjIxR1ivzxJjq3MwPZvvJnv6SoeXEcT7jgHVx4ZNY3BF+3v/ORKv/Gg0+a4
ExibyYvLesmhtXcC5PKqFC/kcK+kdtkKmsceP2PNw85hi80m79qjkX2v3oI4p9dkRbke8GbjfegB
AY2IwdnfsJOy7PZzJdQbhy4acezEkrdMK0MwIvitX8OkxE8GYw61EQcocNKYIRLiC9f9yBjHEk6J
jpCQcrcLf815SX41BQoZ8fSeRE4mHZE8AE+4RB/RBpHp5XuN/9AvMiRbDaQzVWQ7KE63TZ+A9cGL
roFAiDLO3f2C2OkafyJD97hCbX1l/cx2pUFpXR4lgw7EYen/4ciQ/PCKGC3cSzCLuIBJL8lp1jX1
DWvDkazSUc/BL7QpIEzYo2E8XCKm9eBX+7C6iWsdHnxGFwS89JWcdxSUgvOWVDr05rKYWcUZg/yL
U6mD1o5ngpE0l3ayBbWR/s1Htyd6sZ36L4J+/R+Tk8eXVkn+m84I1gXKxB+QsqQ8eBjHz37NAG1D
FHnh/OZ0RuCfDDyEe0pHQkArx1MIzSqQhLdtGwCpC3zTN6d8RiuLNA56+X1GE/6rZoJV/MfReS03
jmtR9ItYBZBgehUVLctBzv3Cst09zAFMIPn1d+m+Tc1Mz9gSCZyw99pbv/PzV9Gqx3mcw/Kxy2f7
3vfHYo6WznVIi1l82I7hYgnnqL1Zwf9gScikHBZExhGBgvOF7n3w9mxc1wzK+kjxU5ZLTn1a9VRd
oP9WU+PJrOgqQRchC4RrXxfPfmtP2WW01+JXro2Su6rC8DDym1k0QxFd/fpTLCgLD9XqtHOEZpUQ
7mSkU7yTDAT7qPZl3m6swmsQQtSV+OimwnxoqX29rwIjw12XS8s5N0kYf/JMTPoA3NRNPqbSoT33
rZ6xue8v3qVa6DS2ASpAAqPnNiHwScf2wr0b269hYIipa8Nhnd47beBymtAV9w1ZJ9UWegkZoYzD
nHnbSJW+14vAj+UUsDMwILF1DLdziAovEnPfVxccJw11bl2j5VnkIs5icYmtbrGjQswIklGggcsr
KsJXgR1QXCeMWdmZqLS2/sMwfQAW3aUYqBaexDkur/TDySdMPkZuGLSYdI1+nKjITYSFQTGp0ABX
257wAaR3jQdcLurSxhru19of22ihG8peJld3HGKz74bbEOEZ7sKJ4R+sM5wqM+LjTsel4lAfBYa5
3hr5GW/KE6wqjF3hQ/GAT7JPDnXTY4lty6oNAakDbGpZbugkZ6KWt7h6dGsYWdaZNyL/NVYgEY3j
zaPVKHtHNuKQEm1i1gtW5JQ1rbbw4HdPdptpuacfa5v3pRYrGV6O0w7hvsjiHnO5l2Jc7j2Mz9eq
VSMfLLg5SBRIj0csmKy4w+WuWxE37meCc6qLDmrPu8+zgfPxLBPVkLGCfpvokW3DOaeAIbTueGBZ
P44/bKdm9zNmb5q/d2mFwpkwFAAKkeyJt93mXbvW94IRPhqzirku7LAgHmBIaR/L/MRgvTzImj/+
kpa4oOCuscBAvtuOrnWXj0yvD6uo0uxJlyg4N4wBNP9SZUwK2S4hRAAl/NTdD3Iu5688aWyi2KxF
Ed4gyjoKW9WfSaVR64sAPufctVMJMcqSy+SfRtrjeZNRmBIkSkoFk4faWyiClYbNdDAsFX7pigyO
gcKXSM8oLdFXcUnXoIESWEL0VyBF7zoWrWMUj4690jXD2d5KsJ/gETxh6u3QoCzehrY1lleRk/7X
bbRHjO6lW7i4EIENUJwuLCW88ZrbTl9fEBws/btr6ImZeBZJsnWtGS+hgzwXoInXDL8x5OLkoU/j
4b6WY/eK+FtUR0fbIMM8LCKCMUJDsM3iUB+Wtc2EqJG1YD+U6eE+n0fgyKWJZxQoerphwhroUV91
jmYWc1AR/BS8X2YHbdQriWihEN0MKXQxBKoiBIvOF6P8g6NDtN4ZfF7vuIRrzxKOWrGM0HERiwq/
GY9SmIUEL3IPUrSxlTHtZW5smvdaQ5gmdHdGUVgQwhKeikGNwadkmPvRoAdGCYM055KWebY+WNMk
qj9wR7rsiRgETgL2/mZFJN6Vof8y0r3pLQAG8930FoV841KZHFHJx58ohtsTCDO0+KjlBC89Tdb9
VGm0jcOtUCPgkTnUK2sI7Z+h7OI2EEgyZWT0LOfjiNrA3ulKDt5TysOLTawE+/FgjQQ9bGeuvZ+g
Q2R/sD13TPFFMnLcdDLw8q2s2zK844nWTy7Yv1tog2m/2JeU3db16BDAi/TL3cz3LSLjMm6+16gN
0HIApB3OXdsm63h0x1VWf1c3WKw7/g9+9ZJJPT+RATuLe8sW7geVoapKcpznHAYnyAYUJ1Gb94H8
mCs1L8WB76JIWE9jKnSZNxJ2+qdNnTEmzMbP3zMWrASuFbx8mPluVPUX1phhylI8rIe3OE+SDt+9
3WGthI9Xyr1LhVZeWErH8R9e3tWBkMuaH0WDThOxpe+8mfmHyhCcjOup8yvYAHaefw8FFM/bWUlf
lLu2fQOgFK5vb+2gZNw3lnGPsnLMMqVfDH9ZngqXU5gzlHm0em3WYb5Lwxwug+ZuIfMmb/Attx4g
ecjB7u1RK3Lvm+ZM9R8VdtM7njCDtn4K8GuRwEF7SLa6Av2bQCb+wZ3lqqMf5KTVp+Du24+SfUpL
9hTfOg7/RSI/03AH9zba8Q+X4PgHBA6EBgLA6s2ezDF7QHoRtzMDEr8aGFwF6h1upEd4WzlZzhvK
fdUcDHIkeSpuWCDKKTKNrp6Ly2c0w1QeS4jo6S53ZYsbFMnc2aRtEhKthPdi50j8gJQuVnwS7Yzz
qF/z4oeXvPtj8L6DmPWE88lWiYS6BVRieEg9m/hmdmvtZ+3HkjDbqU/eV12NT7CnmGc3eCAQvREx
je+jUVP9Q1UWmn+F5XC/tC4Bmdtk7LL5DstJda3DMfgvhUliSGe3TYBENgCXladDXUQIxuf13Z+V
fepJSnMiy6HziwbmtC2LHa6iA2vWGIFwPYJOyWpXvTRBtxR4sMBUdbK8VUytrBzWGbdwdZTo+cwQ
kcDRUzBMiG2qdqqqfTbMXrc1VGaEQoJpJ1sY+THJv3PLMjkNkwbhTJcx0YRZicSR2kx2xJaM9n4k
sNzaFa7rXuzCGlGCrE7+yPXCfn4KbRvAfOe7rPOb2dN+lFmcTnuiVebgEM/+DRg+T0k+fMTFDUFU
dkHSoeYR2DP7xPTfhcxgsQVQhbABE5Ew4UromabaTvVaI9fhPaeQUxuDfQWULKZpu7+aMUQksEGB
v9qXCYPxf2sGPzzqjLKKqFqY8IBJICCnAvWWvEgQ7qjyRLi8s++jggYMaEGJBNYOtDSTDcJe31j/
+lxnZ1U1YXHXrEmbHi0vqS91QYQ2VkA9TfZmzlaHFG/FrGc7YTP7mvHNJXeZB6bvncohP4+iq/Ob
sTZsLoY4CfG7uDZ5VLh3Yzg8lt198tgA606wLuiIqbIL88jLk3dHYrk56MpGf3mC9l3NXxOOAUSt
sxuWh5F52hVsYPB3QtyHOn+qpPoy8TDOF7J/CPVENQvFGUB/QyjYgDV/E6R2y/5R1r94L4ILobnI
Ghy8Hy++sUkiRkmhxGNgMQrTJ7mKla0nVJbxoZbu4IA+6yr55K5z5hxcbqMQgbiliq7dj1NRGo00
nSiFEaIYskIq+NoNxHImGpqF+KaUvpo2YKILi2aFxT5LRC2Cv3ilAsUPQRL0EZXO5BN8jGB3U2U9
4wdcjgZGjugXTNSZ7KHb14sHWkrRLeHDq/DAUHnO92FLRvdeGRHcgZuIfyYfzuZ2LKXTflJHTjnp
9pwV3zbkjHfYJiNZIUn9z+8mc6jV7Lxj1PD/pdzI5F9IOgKc4+R1EXn+EKI4MAxoAORhV4GiQH89
LcdZ5DD8WlJB3lFqc+hjs+M21rFgP+JrmylNajw3PsMOXv+gVVm/MWs6f2Ad88vYAcse5noY7fY+
wqJbvg5WvIyEl/W4jpQMES4TDE0hpeAnYdFy5ZMPw/lIPMd48w/SnD8yTc69JzRVtUD8QsWlL25m
e+s9CENr2eIh9HGZk6sCEFDeYFxdTZfEu+1DC+xQW1U/uvVMf2qhNkE88J28PMdAriwozWSlXF3B
n8o3MVpNRsQo8Dk+W+S2F6iuBWbDqfOvazsQvYF4PyPLesTtxttANnLGFfrmtML6iz1eOkcfaJl4
ntMh5vZGY0CSCm61Zts5VZU/3DTvb7wlhMz0eblEsHFymwXtUhxtqQs41kVMZtcvDhckoUNsq+NI
Vgpr01zN916Y9+qUE88JqI2aH8Q9RiQiV7KQZX7zbpV5RSOW0TWTaotNfudMFQk8apzsARhbato/
c2d3/tbRclgPrHOL5S5grsVGHgxz/Rd1ccgHkfN+N1+VB13wgNvAMftbYtDy7hbWNER5cQOCgrwg
YoRll47Dq5PznlO5Kg8nGaZ/yEuEq0Vd0ZJbu8lRsGxEY+nwMUkop+68sOo1dF6U6PH+dp1DiCmJ
17LVcNO8OtJ+rVmipexGl76OHCLX7WglqnN6Kank0z1wLXFtEnicG3H7lhl3VkN2wPRThIw4Gk7U
MhkM+iJTiXshgupIACUBFrRIqz5C80E+kFPaf+WLj8Uh5KQ9Tmhf+X0RpT1BqfHiH4BkGY6axNOU
PHFHPiBLp+XCVoM4izh1LYCYkwu+K+DIfTP2ghRvVJIt6uw5HfjGwVp2wna085Qu08ptg78fiRCq
6tchtRf8iWumL5Pgeg7t1oT7VEkmU6xp6xX9b6lIvkUJ0l3pJzqsvbiL/gWVdvSZ4AFDgMGcjfe8
95WPWle0r8g1iABH5UH/0lmFiaEULmO6GxvXfczZHq5ANbGRZp1efxre94TuagR2zLDelXg5Wf+B
RwF0G8NSwA9LfoF/xInDZhy6DCA+TfuHEMsJ7fzgcOrUp54ubNp14Jfrcc9KJbN3fK8SC3xqAjZO
5eisO818J+y3XcP+xTug9Rg4H0UGp1Je7SKny9Oda1mHoXGW7uDaPZ+CnbFh4FFMUI3k1iLeRuWa
kmbLQp/QCmZOW5Flsf9vXss2JhqKKA/kZxqaXg0cG+WVmXteMSar5RU547I85C2mK55l2LbNOLVc
psQnXFiRjgxER063A9gE95vVB0Ppmb56OOgaDv0JISW6q6yAsxC5+Ddeb/awlPvZ0pgn6qm/5BYF
7uvIqPnYWbM9MBtOBqrGobSRAJJ8kOAfQuUw3BmLC2OLNYajkxC2OrnzSMKFYN8HySOzdsBABveO
2fmBWue3KR8IUqFsSGHWJaRUfgaFKC9hAt2AbGb8NNi4EYgPjooYlnKcx5YOfhQyEzB5GmXvtmde
zoihTsfnNemJPWHyENwRx0EmY1vEyVkWVhC+azGOx5JgkGLjBROCCeLBFjRmIdlR9IOmW5WoD4A8
bXPPTjb1rxCRwPoypQ8eKilIr2pwrP1bM7ruLbJKoyJxMy8cvSqdAR25IV24haDVoLZy1LFNF9Cu
o0sEAQVQHQR76pfRPLZEJe1KGnR/l4DncO77IOz0riPdRG2mEUjBvshtKq4pk35+mmGl/dPJjO4O
kyL0TcIC/+vWBBNt6vmwvuG4ELNyZCWVrSc9GSiFWU7BzpusiFiHndUlh4F9DoteX3NFP7SoTHyH
b6Nvp2NR9P2fPp8HF50Tyc+3vG8gD9zb3dhn7T2OWh1MR4+Ivv6uEHYpUfdwnX5K3eJJqAwkIoRa
uuKrMfbMvlPjZIyQv0N17GhjvrXfFhM6hEUvE3JNoC9fsSibA4yxSrwrJOLFFapH3D3M0LGIaIXd
D3YQEKN3C07NYsx3NgtpZosr/AVUbDiJN5pBW/7iVT6aBJ+E7YB1fkpFnFO7414qkt57wElBOBAb
gBu5ZSVxaIkau2fLUBRTf3OzVAVBd1nBQFGvNmSNPq6tk854WZkFlczOibcbyL9Bu8vxz768XFjY
xjtVBjVtFE+livO9nRJ9CbVlhEF8LSohwxuWxerna4hwH/GFdttq2BQEWy7JngajVHq7Lk34x7XK
It1qaa39W0ucW7Et0Sk/YESbXzIrzs0GFyyDnpkuPoh6cMaXmoHkteoolNlY9ubOCRy0my52/mti
JRndjCGufU+UZn7ykVIvhxZ8rfqy6NZzglvQBOXRZOUJzL81K4FV9lO/fq3KIM+NeLlL6LrCNog2
lOOFf1a4VOPvWszOfFok6T0vQQCuGhSEgVMEsKYoYzapqE2XYVPFLVIX4WeQ2lTKnPhh9FGenAP4
ciwLqxjp5JYLz1V7IrutgJwL0sqbB07BWKH3TFxWk3jsQW4hHoePclBM2gL3CLMKTuiWJq4Z7Y3N
LhKmOxK3rPwNHARqHJkczkj0SeECrVYQ6ohakWIgte4tPdvLZawTt/3LRHBmhBNL4eFrb+xMHmrI
SAj4SrzueOdhQq/BsEOZXyTfjQxCe6fmdE7ONhSWkcxLOafx+jlzZ/1NEcrN1FK9KJ+JfcGqsG0R
j8xUvH0pH/IsvNmq6IDfuwoL35WVpKM+W2ew4HvYapLZfSPWzt3NM6SXHUriYvynaCRUzL41BZvR
TdzA7gMrXbdC5tjEEG4pd5z0MSAtXSJ2yvIOH165TN0DRs+p2HEYlvUj7CiFzBD4XXKfuag6njpJ
l/0Tzz1IqJ3s1RyzV0bxmWKjZ1Pj/brUFPZNFRyXnw7XG/aPkVHWXSigMX8uuPZQx1d9KzKWbw0L
I2PY77VbGz93uKPSB4vDfxEQ8Xc4j6uXvCqcD2wW2bNk/qFh6zz99CqQHabdtLX2puk8eQj0QOG8
AgxMgRT5pG9se8RiIbFYQWwEfuqKOiuyLdJVWIGnfnOPQDxMiF3LVsXWBcHLlJx62bkCpJf2zPLT
kCjsHyblsSeF1Ytp+avIKZ7RZNppsp1U0y7oLk1Y3c+Fthti1FPa6CkGD/IjjQvixjCPGtBEcBPE
j+BAuCKw80n2WWEqrCMDYDlvU+jjPrpEl7eYE2KanEObe1nwnMLgpyHHOertPbSfzvMi3DY5xutA
gRK7dmJvC+FW+MsmkUrrVdamCPY2CZUL5y4q88vAYgXGie+Ltj8sbaooF/q8WtVBVplL+dLBorR8
8sRn+jTsFqudQRpELoRqP6TWAZcLsWEPdlDXxbECA6EaLBocjMSrTb7kRyZbKBebhe15+1UMw+C9
ehopLYFMnUdukfGJxYya3KROj9mc7pZdMlOxsN36OeYT/iabi596XIo6wo/Xm82cxEJ9FUHa5emZ
18d3ME4XKPdxEdScrr88chXd9koUzSURXQzWzGO9vgly7UHJ7BR5DmzGZghQAI0wH9A8t/wuHXf4
58wYxLlndVGIf16N9B6t7myBN0ZNrQLCJgoGo1CNiTj3BLp6sI6+OjptMjpoEBe2C3eVx9D1aFSQ
3eyQwuGAJ0qETCzcNYj0Bsb/kYvW409JSTf9RQDBBJCIIzsYSUvRYFQUCJee288Y6zoQkkGDpQyP
vpLa8+BVO2iXGVoPwnsKHBA7I8xdiE9YRZt0vAIvnnR4x2C7hyQXYQvN4PPU+IHL7MEHKWTyB+CF
jQn2DRQ2rXcYg+0KBGMtfBFEYPUxUi9kIxjk7UG+Tvuizv3yixl4OJ2DNV+Hg6k7siuqJMzMns7V
JzgJLma6b4Ukoc/qFTwjJhg4YY1cFtKXbhTSE5P/YUInnCL07PrKhh9mgmDAGgwObFeN3nwqabOQ
i/IhVdsKQRuwPoQLzM7yMrsipdWM/N2pIPlI00FEC0aJdlvXlP9by4QDVRKjDBq3tCa9Dmm1vemd
hbBdZjfucvRZAoot2y2BtiJPw6MgdPmHs555Y5V76r5xBkJu0V186FLY405URW3wjffYuxRuEsZL
boygADsCI9J2TqcTEVLxv75xiFtu3Tjo/6Efcd1vuhzZ8pUgkYs8dC4E8wKJNM/I64jFGWcH/EKT
95W/Z8QHI7nQvRU1RK+x+XMma2Kvx7nUb1tMfwYnCvHKP0VgmjPikRziXrHSUEkKeGqj0p1xgSQ2
brcAZCmOcl1k577vmvAMlWFqsDuXCN0Sku3tHVsqqjY/SYg08fOMB8u3mhx5ZzO7K0cjaEe0vkH6
aQ1Nth4rmI49z7as4zOHADqqYQqG35QF5Ksoxcz2F0saUnrZUBrXCiUIYypKBubj9G6boAgadzPj
p4M6sXi8AxZIVOKXQu5+CUXAfVocapIdhY6HFoVeJb0jfcafHtGS59mpD91BnP25XNwdyRHpWz+p
IEAeTDt4gW+u3/MA9eW3VycM6GoX3tYWKYyT7NtCWn+SwC3/DVjOa74N2b+N1rrguSITsIoMUrAf
aDIwAMjpZZvQxrd8zskT+opnubJPK8luv2XitQ2sJwjkCP7aNSNRMDE2G7/cnHvonP+GCZEYtNIw
XJ/J1UofG5BQyyGuKldHLHtv4TaN8JudT9ozITSdXx+RIadqK9sm1IxDUUE+DzZrp/3QEVv1uA4M
+V9YXJHSweeTNpy2xCdt2B24B7olcHppX7zDWHD+c5ssP6K5BoOPsyt7VXpM9F3uObAxyOGBm+4F
lnhYkglrMNGj1XUSamr2lbfIgASmUBG1BwpXb5SX9S+6ngvm1BxG+xz1c30IsiZ5DBRb7uPkMPgi
lqcM8a1OREnurF570KVUGouN4zOLfkzrynigyEeF+6EfAmYzSW5FnszwKAjmrf6Jcct88i2Jsmk0
vqJjqBPcP2RE6we4vcTxWJ6PJVWiIyLEFu8MMRWhZx3qLiY1o0A0UDCIVgiecB2ykiZ41Hpqghlq
IeCb3NmgWkuQbWKFup3WuN722uM1/o4TnG5bP7bcKxIkoPZjbZJnXYn8r7JycV8zMWcm93+KlxW6
6PqLdb0diJjzUS1WywCjfciZqoHrre9dOBYIyIZesM7ECR6SkQTvrLhRDYczMAIfPVq/ctt4RWV+
paQc9kk6AMPhN9lpIqrgNnLCHohWcFJkd1lrNWyF1+rljPg9ae9Rr+GZmPP0i9pv8Qj5apPXETOI
e2fclEQsrA/FR20N7U9OuPzfHAynvLslPb9aHZrMiIVjfaf5lbJtitecyY0kj+O1kX34nnCOXt25
aEukYBy+ApF+J14rkLvtibSeac8KkE85iH2CCp3WNZGPOr2nxAEsOwOHjn+YYDkoO8CYlQfh5o59
FDrIflch1r8BeyYSGcc1P4QQbrHtWaUIjhR8CxvLkN+eBGuR4GXl1Qnpd4XxtxU6EKK/Ere/HyAN
KhblPCmMUBoXtKcqGJ+R0LTemXHyAXShxL+guhqSE9+gA9RZIo7e1sIt2Hm0Ic3dbBUxEO+h7OV5
wOSYbUZnxnjFzVs/LF1mJvwLRoItsmW9dVbwO/fr2un3MSjGT4yQ8HZCKyiKnZ9QTUbjIG/NYpa0
fzRzIaAoGfO2r9qa+r/dKnDmh4MhLAndSO4F59KuvekHax6TWuDE3k9iFl7K0VaaxQtSzQMTAmi2
HrS+PVvGGLwYOTU8xGuMdnPj1XHyK1H2FEDt1t45Bhmp4JsGOg8nK9J5e2+PbVBfRh249b6n23Mi
x9du96KqmP241xO77nTpSB4Isa+3F7gbXk0CsmXHdvXGHURbQZgSlTxpa8BiaIJrwi0Oa4caJjKD
wl2RpKn95bEldu97ksPm1xqrNQQcJ62I+EXLhDPammAAObElT8EYlkS/FB2FsjfEbn1GbUaeKHSK
5je3VobUGaX+S9Co4hPbWfITA80zu3rhHkfkEdKwDpOPDT5T3WPcUjBGSTpBWG+GLvmi3MCrBOPJ
Y2PXxJoZUcJub+MzbosR4Kzj1vUdcrMItSqrqFAgARqFSI2mVlnqiiaIPaSXEdo8E+UdPFXSc/5C
F5iAoqvO+S5TZCbH2TU0yk6DBohgsMXfeUQf1Y8OHpOCuzwTxYMUuPoeTNa5N2QqsAQcVwFW9G3p
BusJQvsMz7Ca4SuKKmydbTZLzDGtKXq1tXs9wtFEdjgc9dTMUNBAb8iDDBEO8lNVBB0NcEu2KR5k
scEKEozPpqMJ2gQdvta7pnfzYz3SN5wXnWpg4h2Dgc1KS+TuUmvM/T3n+HKiyVAoh4l99awHo/Bs
+EcR0wbtcKM60wfT0lQ8Vi3rhf/w4GDq3o1+C5l0P6G8zpJLmSCecA/ZtJb9sMt9DKhUHu6w3EAJ
9voR81MhRpnDeCREYXSdN6uZkLZmY96FVGsZFoeJBOEegrjnDDLyDB5vcr2VU33rtPTO44DNABsK
4oKKrCi0yNtiUaO+IM1b+v1olgaJISIZa966FGQxD7pt4ZbUMcO8K1tfnBMuTF29KRbKUVgOvt19
eAUKjgNu3bZ5WHCQWtgrY7jQEaiuOn0iICyzmYWvjHHQ4SyIjFml8ktl/FAEJQSJV0aFpVZzNpyP
2XHlnEb5RbpgglcZ2dEJRclAZ6n86ZZH4IWcHVjjymh1xfyWrmGncAX3VbdHaCSrnUSjeHUTzGhb
vyJmiAGLVb7lBAnYl7j1qGGZTiBAZdbfqTfmdOO/kHeXkjlwJ5IDZ4/bGY+QJ9gPkm8b8cDcbgG/
0dXBa93JP7aSYTN7LlA3R9Y9dvKXFDDkkWANlbdv2hRBuI8ROD0StLM4rNJVJ+qzm47D+Jd73s4u
wCP4vHKMfTfYTqNe7FvZfkUbkcQv0KhuO8ZlVUAMyoUnep/jLE/3ZgUJxlWXBPZRuQkyTIrZ8cNf
0iU7JAla5o3uZ8xntOdI22nsBVOWVNLDeFSOEGy8MqiiPKD0jWo0S/Lq0uGzbahIXM8f0wAjKxcB
qKlihQBNbQQdEshDELgBAKN2eaL4sTk6A+hRFyCQ7r8ekMdyz0wj6F8nKciGY0qukRT5ln+qCmBK
zyajAv5scVZ4RydhUoSoqjZY1NN12iyJa40faeoGzV1jkNhGzFpbwfxId+Gj08y92DG6FFwRpFg2
/9mSJeEeQZsLCzWtU4aiDrzPF3TwU3maUsMQjeFMiBgqQeypnh0kqV8jvjHn0hFuPOxlTJ0Ba8Hm
nVkKvq79RMD7jSrRzUZHmABTgra7DhnKLyt53US3G/2CPHCWMOVJPECoasVt+tpWwfJNebFMzzok
55kkIyPdA5o4G2uR1aqg2qBJr9tLQvecnwl18POHtmEdtA0BHbLExhNSM+lBcu5g7MQuCKffdqCw
MhIP4DWh0Gp1SKIArrb+vkELM3TPgBpWyg8EAYgaXSMAqSyIrSpumDC2njJP+l33SsNhSChNZFKx
k7LWgbwKreLB+2gxsszALka87fyTwAk/hiBc+r95SDd9xDA1ukfGdjL74LaT1hMzdBNfVZLr/kg1
QwChmX0Hb7kjuU0qt1f104xaO93dtkDyKFy8cTsCeLtXWmsW3GyfBFElscKWHlcuNSrVTk8aLUQM
q0OGpPZMqw2Ftk3mUXDXJhhzdp6b9dUv4AL4F3PqZ59ameTUWa3FqMSTtk3mRzy9lTexHVQ7W8wn
OeV4x1RivN8479c+6hhVE1JUWNyffjjZDx5OxJjMdp7V7e3y8m5zWO8jtEEQMQKHJ8VKsAFfg3AI
SGfdy+64TmK8Ua00xisRIgBlibMULfCBAGRpVwfrXexjeWIANsOW1FMgNCBBQ2xPj/wjiYoByUpX
BvMfq87K5yUN0xSDVeqi4UScDeEZdt7H3HI1Yp3skjeRwoZhXm+si4UZAkdTzwsVIdGjqEfGpqZb
Um/2jgJ7+C8zLfokC1E+O+Y2c/kjkDQYsVsZaHPqwL8YtLEqu+iLY7bKeAK3bjximUQQjliZWiT4
KLwib7YaAf4nSn/WfZk3G+Jo8SN+obKxyRUicuXkuaTc7SZG5e/Detv69Ha1PHQ8pBfYh0w5y6IJ
xg/wo+X3utr9Db1mYitK/dF5BilkrsaOhy+iLev/7F4VP/Hix3e2bUZgjy1S/c3MPY4dDrHRN5NS
tFjdort2RypVaO3Cqsw/w7EGlSdRRH9l+NleLNTyKYJnBClbg7XxoUrJ1dqEXYMiC9hb99sXFCps
3u3iGcut8x4Kx/6vyLL/hzqNox+tQdWh1x49LSBkyoIEQfTI7POSWm551DgXZ8SoxZa9cnUO0GpC
SCINWW/QNMJeNmBNaw49jc9xUZqQI2yUrDbymHON8BRWSVXgYSayVc55u+YLxgqdImfbBL2gMaDp
s0qcf6r5r1Nt70WEbnb/KLGabGeb2s+oXWronnlt++cBGaLAcaXYjQdNy++qycDJ6C78sLzznHLA
gMR5NZIphZQ1EKhWUDDm8XTgMKj+mUmrH8tw3t7A4ZV1N7ae/vVZ+oWo+qqagNiQ6fwusSBk7cZV
6YfBkcELd07iHQnsI+ZhQUkLNKPmc9qMnKs0cVbmd6duuFmzzJSUL53uya60ua8J/m1Y4+4kS5j/
VD9arwaN8HHVrf0Ie/lG4QHf1LNFK1IkKFztkQlzuzpkcYJZbUnL4NyVa/hWQ8sYoxHeA3rHpsFI
ktkUKehCsAGH7AifLGQ0+mSqwL5O05A+61hyFyIpXEAqLMn8wBKkBuCBuNzZpEDMzpj/1h8xUZhH
qUMk9sabacbZuUqct2qa53cjFnia9KRsQtlid+i1nVpF7Fmrk4v8aYrGzh2eWbTp1zxZmktek6K1
QUXD/Mzt/f65hA7JtCbx5/9kkaMmYTfmHZxiKJv9IIgx31vk8HI42sybGIbM6x9sVvol6KYEWYm4
eYiHSdbVnrqJ4HPe+2aKhEU5tavdbDWRyQIwWMjrxIZRX/GUFyL9wR7lMyoyjZtt8Trm15D+1o94
5arv0bH83zAfpnzLk0CUVktndg2hAvFjSJw9OzYK+hzejAvRmlQWA7e1Ld66cEG5UlnGvU9aWdv7
kMpJb/w+5wBNOuZJpAtxrm5CIGaf3Tz7mJQ9vn+qhphHgwsNyRBnAwz3sc3kE5GJnFOAu+R3wkKb
h6phc9QvQ/npjnb5CeCl/hoGB6mlFIu6Z/uQv8a1BzN6qFu3Ok1VXh3KGSrgdmbT/YUwh+Yo9jXi
frMii6J2yCl7fbuB0GmjP0+P0CBYl/fYYKeTqumigxgJOBiohaVXx8sIxqltKQfIv0F2JZnjH6dp
ovrnyvZ/iXzvTDQlbvdZ0XS+OJ5FNjOWkACDkGZfgH9o3ll4s/6UaTo9mgAzH+W17VK0TZVab9Is
hmGg58o3S6D92mAxFagkkyQ0W4Y+fb4TyIKQdvaMgzf9GN4w7axeGOo0vnwPeH9ZsXt1AaLc0PNu
ki4Zh4gZ0dSyKUcbsENKARea+OPiwyUfTGzWwpB+XnR9AH5uSkmQ0H1M95WAF1P7iqPyIfDX5IxU
pp23cPLz5CvvU+e/DPGTt0HV1TNlLwdsGVXafNN2lGeRmVtIgJFQjOk6koAAlv+Rdl47ciNtmr6V
H//xEMsgGTSLnT1IW1lGKiNVpnRCVMnQe8+r34eaWaySIjLR2j7oBlqNjmTYz7xmSI/oA4vhIzXb
EpUQMFwPPi90chBhj+IJ4h4JkkZagQJoOA55dpOW4QTFRKsCfaiiVL2tgkRze4ekJZ1FowTzSc1C
yA9tkSg/GuDZezn9dHRdvQ4yHcan38whEeDhIfDBymjlBIKNSrQLnTAvXqI+sd6dsup4RbkD4bOi
GbIdVM1AfYmK6L3RGMhxkpsh6WMjrhbTdafNsREJajqrUtOSHosEhOZW6CV0KvLSmoUvMTBZ8qoR
4Pa6odeGClNH+E5m5ifZCrmFuqJJSiq8FSRDGMJplRZAYVS925SLiOIxrjI/lZZHb62gA0Pbw0Qs
CGpMOhgAn0KM6LQITdGVSoaorJHYzT/X6A8iTUY3/Z4+MV0tVW3J7lTRpccYF90QHf7MfQW8DwHU
9Tr6WjV9TJYH5rnAwHAy1+ztiYmdkr1pefKljJPUvyOEMD6yAwqQ4nnov0NWzj4jYkkdOncNL7n1
tL6nQq+olAcCWkrVrmzt7MXFS4cAOvLkgwHzCaGe3uy+eF7NO02zwyg3vtA8a9uaGN6vVC3JwfpQ
ut50dLxsUldYk4D3q/KjbmotLH6pFO+cdZwzTNPNfvYwgTCeBXYBeNVowjfbgWutN+SSu1T1UYyC
rVc/ORgTUXMMs/QAqD1vKURZ+JNNYSeVDqvXjjFy9DRGaB1PrGcMaxC2tNND7PlTH6CKwBA20Ilx
NqAdy3tU+CBwdb1nn7Kg6Yceae5vHopG2OKMRVCs/TryXisgpj1HN60/2FnSK3QzOK4rLWpgtMR6
WeOF4Lg/2OLUctAkTqmyh+oLd2Py4o1pmW5kXQ1fBXSMJzoPtVxTZy8QBUc56wNNxwnOgLnd0bKG
7oClraGux8pRJ+UqF5kN4bWRh4RJP54E8OeHpIcRulEbJDeYPpX6myXbHOw+rtTduiD2dFdMBvn+
0AtUvlT6rIQtkSKzTewo+oNgN+LqEiT2HTbh0JdYTi3b6KVOC3HodcKxGidKda10pUZLm/gEepAY
nW5bRopZbgFuM/tcRNZrbAQUb30APxQ9ily/qZTp0/JEFEdTs0ngkr4NKwxu4+xpSCb6FOGtvUkR
4g+nKg9U2YKgFi5RbJCYNRAJbkqYOFi7BG37GffD9IXUu33HbjCCalRhqKNQbMjXKcXLZOXjPa6u
vTERe1S9sP2qNE/PiZXS6BUYe/laodEX8jxO7IZAoeRCpOX7KDeEpBV6G1g/uVZsawMfJYRNHNfd
m49+1nHM6cOuTJ1y7hZfucC8KWzIZnuPqPVjZTckXyDGQ/BgXRy86gaMBkQ7cbC/9SslfQZr6IPf
gUoPd8tN+y9+TrS19tMcBDeqjuLA3UVKXwFMiTcK6IHuBnqB94FqD+0tndoH+o0BDw8WZokM1/AP
TQe2fuDxCtD5Rk7dy7r3JKb1s4MtVW0FJgO0CwsAONQ6y1LZ0NRv/WcKzR4BV54pmx52pPqh7sl5
N04agz0bbPq1hxor0k9wfKsbpAVV+oQjEEj6tvRaaWVrYbMNm9FFpIEtoW/Q7NG/NEqNwmSJVWV9
8G1o77tpu0iml1O0pauNOgcpKLqWYAlL3LsUyyx2ClRoUih8wwdUB7En77OCACu2DVQkbAMbBIBL
GMTSYq1UxBKdrNvboiuaNeEnjwfU5eLZwtXM2xXC7L9WQT9pw5QaJGJ6rwaABtAfGHzVTfZGodVA
4ECDmrJSgCB/DpG+QU9GYLa3KlIAmRsjilDtUdUArEiJ9jaCdkEm3uocOeo1vH3t44gyEagZ2eEy
1YLjwrG1Nri8bWcSoK38qBsPog+DapcmZny0BxAHqxw9LvAYRAzxTV3lDnbTsPvcPa5eJCKUDhE1
LUlufoZNCC9Sq0F4HRLFqtA1JJih8Gh0hnvjUSyBBN9jlI0yUfwwDq2hwIPz2vSTaWGUsoFK4Tof
Qu7nr43f+TSNssIWmyJ1OxJYjH/fKQ2gStL0VU5Ziaae/oSKTF5u4GCGj0FU6t2aFD/H3RsnKs4F
9BLMuW3CnI0uFf80GglIcC/Qvce4TfV6iw+UsW8tFfelXkbNAxFfH+w1kspgZfAQqZz+Bt2dihLG
N6SgwjeBt+nkSKSk5ScU3e2nRG1oMXYjPJW9bECLgmUuSe9oJgQofaNVRZVHK8I3qKjpDwjnIlvH
qguPA49KMW4Vw/QVWF4wPrjWA4WqCpkKmnyEdz72mO2GB7MklkED7NRGNpJ+4DbMN8Mc7RK+jC4A
Z3r+ZGNtNu2N20gDcCRmd+nOJub9oVOC9DYh2HJCzFCKRyhEPLgyo38HMav+YfcJ0F3a8BaySzDl
3H2rwsRHwEImrwCI6OHlVW1sKanEQBojj1QuRpPhExW3/L6gLAfvKi7T7lOC9KG1Ap9D2wWoDvbL
QJs1CpOhFU7C/niUeokMbioAKRa7OBmQx6fg2nwfAVqF26oEa7ERsTWcIm737ynX0cuAWG2wTqU5
bm2STpT0M0++6k2Y3qkVnicbI9Npp+sy+5pYOqga1KbyRyTQ/I+jbhuQD5p4+Emdtv+hQnH5QkCZ
39pUXMNNjhgg+lZGnWxjdElffRb4mW4VwKGooa4f+BkS94WTGuDMk6nW5uRN1dPNSTCoguATfeCE
oX5EtNt2OeLweEA33wm/qKJyKPMwfgI845vgVu2s1ShGcD1vhD80XCKqJlvnxYGflu5qvzWtlSaG
LqITVKqWS7nMVau2gQyLaM2TAf6g3GS53upfcAxgmqyIZjMl7ipQ9YOHon9D3yYbCoBIFJZpuKej
Rs1rLZSEVnDA/pwMN2o92NcYC/Y0vQeVk1IIz4kMXj3wsYdJ0EPHHr5AaKSOHL1/1HBWhV8hucGK
R1ezNDo36A2YOLWFZtx4r5op1MReN6w5rNAilFgEoKaF4OVLiHs0cvpdbjV3mNw5xs5ohlDuTawP
02/wXDULDQktrzrUGvPM3CL2gJzire6g4UoG4IkGeXo/FibMXsqeff3g241VpTe2gzuTeQeHn+7D
NvDtgAnp9Rxtnm0VwZgwtogW9giu+DjcrVQq/OqUP5Djw/PrCdUcZXyMUfRP9sDA6eEh9sklmRg1
Dz4vFN2JEKdBZd2LNMOfAtATzqyQrybVsA5J9xCb8hFpHSyE174PjR0ZBo3rB0aQfwwxZ2xWYQlW
lcgiSAW8WlPqZOjEehsDb9MPErh9Rv8fzAh9lIJMh57815KS20/TMMpXsLtltQ6RHyCgSrB0WdeB
K490t/H6aTJNAMmTuKNvggxSzUb17Fhft61Z/pxgxLgFdEY4CaSUEm4+8HZM0cEL4XgTpAYJWT/8
tE3I1zhmJz3tIKD+RD7QHKIt3Cz1BoShJilC5OVD3ihyWKEL7rxbcTfs0ISnPo/5Rm3Seaypo1mG
Dkiua+rgSw9s/6uHpV6w7VM9pfJEuoY3GU0xecPvoAlvK4Y63kCiIspHSpigLO8LxN69UTYGf1fs
ByOBKEPtUFqggcYaFmJvEq2uyW7ccos2Ek7ymcR/JGhT50RtHRwL9NjEvDXp5YOwrCLwkE6dKM+q
aVChkXpY/PS1VB/WyShlc2eHpfZCzAeEy3MIjFejisfotjMAv6ykRILJUFU9POCSAsckT2mprCFE
AkMKNBuzd91QrOK2nrbIJoRKo+zVrh8DVI8K8DVotKBqYUuswxDiHO3PJjktnVQAFRoue60GOQwo
KK4jRYTtejcAFOtpZBHDaZR98hxSONcDTmmkwYC+UShIsRhp/NI2b6oyrW9Dt/LMTdBqXbu2pUs5
AkkW/msUeOQqTDP3HUhRdXQAiRKkQrz4Yela+QbqsXPWpDbs7FyrkZXvUbhdBTUypxvobsbRUan/
7lIzLp9AjlFh4tuimwbc/RNiTP27TPX8QTNxvt0FdHHcLaY2hrMFcKfzYuqTCJJewhreGBpk5LUE
7UwrwjXLeI3/BnU1VF8ddSUNAx0Du3UHOqVh+D2NU/reaZUqH5B/ilGJs9TyNo1SlJgt0y72SYDV
48GBhn+n1mV0snwuZNxEkRzcoIEAFhHEM0AmUZuGtXLBEh8Bewi4f8h2vftBNAAItHDChaJiVSs5
eEGwojRM7uO5dGtWTAcvf0VV9LPpa90XbayzR1eyUFQYU0oRqYLCPWZjOsK6Q6e+hYlMf5DhBc+R
mGqsQaIPLXLsNvvNwJ0OSl5P3YZsD2IBwSskAcvrwjc1Q95VREELj0FB3AEu1BgcnUFY5sYHVOjs
crrT+YqAAEUO5JclxD3BY40UeucjHoEVF2xgKHV4vFndN5K/AT/loq/vWEey8lC4wZR1UY9bNVxF
yF6iKmRPOgvWF+kYE1V5TFCoIfdKwcVlRvORFKvPNnAMZHNDbbIs1o0p5CPSPv0bnMbyLSRj+eYk
KO+R8I39KYZv/EwHtD4h8F2+9KiZ5ytKL0juCN3ki5GLZCL+AzYcuHki/W2Bkml+U6iWj9hG6aAv
uGtyWkG3AVh/jKxMuAXa9t//+h//+3996/+n9yN7zOKBHvu/0iZ5zIK0rv7z38a//0VfYfq3h+//
+W9Ll6pqSMMBXmlR8gSLyp9/e3sOUo//WPyHrwZ+VVaxsc31pH5oEc3PXb99vDyI/HMQKCS2ht2K
0ICy6eeDtEwd283EcsscqHTijTEi60IIRZ+/A/X6j0eziemFLdF70vmw89HYChAQbQsInEo8uYWH
hTz8oDnNrU7D4eflwf6cPyHpL9iW6QDSw+/xfLAIyXwa6ViCgUIr4S5h+ckdpeiny8OY5zMoSbFU
x9KRhNYsFtmYDQNAhXoGKNVTWJXD/URhs5+I0tx7JGPd9JCXQArCK/M4zdNvW+O/xoQ/YBEEWZZu
Tb/pt60hEgyGzVqNT5h3wcYeKSh+p0cbfGlHuG+DL7pd2gl8dy5/qv3nsEJlSNOiwuZgC38+bAuA
LZdFEJ3Mon9OXCrVrR2B/iGABBLQk+IeIzHBm4Dpxs768uCz5Zy+mcFtuqQ2XEChi/PBB22gb5lW
0SnWCuLaDBLNLcjuuLm5PM7C3ArVMKGfWBofajrn45gl2SvD8JEK5jqK4vNM8L5Rp+na+rVDWnKf
4vXw5fKos3P4X18nkQoSpmUY8DzOR7VpX/duaoUnDuqkdwrvc8CzIA+BM2Z17j9cHm5xMiVH0DIN
mB/W9HN+20BQKHAGUvLoBAqJdqoI5dHXfeS1Lg+zcDaE6qgmAHbbNC053zBirHpEM+KTm/VQSjHy
KTFypxln8XqBxSp8zd1dHnJp+YTK9pS6CpJXzq4YZULtliCaTkFnaMFzZ0cEhwojDVuvy43sq114
aot0KLn27eWhlyYVeycOCDe2BRTjfFK9Cgl8UO18bT5Q+A+pXxdo7HrtX+zQ38eZ7VC7jUZbBBL+
CUA+OOSF9wJ8rthivAaDwQ8Q9s284P0vPo7amWai7azxIJ1/nMjtkeKzHp8sJ6vbj1FUaO2T6YfV
5m/G0R0TJKzNPM4mEZKflfRwi0892RyK45U6es9ZCa7yykZZXC1T0C6xdbTY5h9Esx+UUpMmJ4DN
ch/hquJtUVLF9/HyBy1uSEdT6ayqwrK12WrFsXSp3vnpyYwt7zPxiC+2uqo7SP2RqZEwSr0SIPJC
gt/LIy+dPqg6/3dkXT1fMu4weB7g606olqsfhRUj6sjVI+CyoEj8XtWUzS6PuPStmqqhD0QooXEM
zkdEMyvEvLJKT2EDWNglgnmoyz55UlFURjEyoztKBSq6MurS3amxJUETmCaE49moQWGMeVel6Qkv
Fwckvzrm78gc5icLw4hvl79waU5/H2u2PekVZz0UOlYz0OtXR6kn3a4CS+QejvJTC6X9+f9vwNn2
cYDoq3obpqfEjks+TjGDdAtlKX8RlWZ8KVJIs3+xb7i9UD+m/kGeOptPH/NKLcdj75R1sbGnFyfr
BzvEUW89xrZEoM0KzeLu8mcunUaN2JBnVxPSmJ8SIOcwbMsmPtFdrop16eJqu+3phl+ZzsUd+v/G
mZ8JmYaFCO04RhDVf6O1O0Cf8PWnwI6k/Qnv2S444B1sXQvYFrfob8PObs8aORG/tar41CKHJSjG
JC5Ap4Ie4t53eyO4crctDcfzZ9sOYS9LOds0fo1qxxgECWhA1d1F8K8ORIYeytZJ8Onywi1NqC44
7dK0TRXnkfMjz3OYezBpCX81o/82cRpuUx0swyq2vT3J7w0K4M2VRVw6hFwvUpX8pQG2OB/TTOgH
SOiEp47mkrVGXyk/wJ6y7jAJ86hHpkV5f/krxXRXziJuMeUsFqAYzdFs7XzIAUXE2lQMniW79t8s
gAxl2x6UNgPlATRrqjZBi6W81NOEVOy83slucvS8/DMW19UEBYYsp2PZcvrz38K20alLmeh2eFI8
lDdWKHQ0dwj4wPYm46CEe3m0xaW1CYaloEPI2p6PJkMFJ8TBD08uWOcDlOMcoD4U5mczoaCYx4V9
7B3VuHLDLt0EOqKlU/xmkCPOblgDVbapuDtFwr4KSWFoq01FYbLfXP66pbkkkCECJv8FZDnbuDFE
coArbXQycCG6a3o3b3Z9NBYCqEPhXrnelgeTnEZb06Zw+Hwq26zDZ8MZwhOCqcYb+tPKrZp5Jmqw
arO9/F1LhwPKuUp2TUPBMWZD1foAaEvRWTWh2pjX00da934xPGI0AjQf4mFxZcWW9gnVMUMipGCr
ujo7jkWSqYkF+ffU1CUq0X7Wd+9DZVK1aXSKdjgHln25p7wjrkXCS9PKcYC8b5B6q+oswrErt+BB
FAT7NAAwGA1ysR1TqYMXoSJwJewWi6NJDe9v3KXZobPv5EV00wEo2Qm8bLnOqbl/0oSFjIhV6HsF
ktaGS6CBT24O3YuBTjNCk75pP1aQD+9oQ0pElfB2o1NG6fg1UgrzcHnpxfQL5rcUceZUkaBeRAh9
vs2wfM1inFbjE+x8kN8IRNwkSjn+iKC/A4gTEShgqT+1DkaZCIyKGm8U8j5t52PDcfm3LB1j0mfH
4nCZlNtmS1N3nSqQTg9PcYZ/JJqFKtonWadW/l+8db8PNF+VUOurKM9IZRO1+joC2YZs3wohDk0G
lP3K6Zpun/kM479pW2AgqJc5s9tJrSSgT7ugCkGbKVuDvFUAM5WmRRcJSTlqffiJgvoOPqB1VK0v
z+m0fPPBUSianrwpvdWmg/jb9V/3FVhnqJBHnNAVSE+1Y8MGibVvVajq+SMGE4bygo7vEO7t3PON
Vxhnhfb58o9YOAWE+JyBSb9CaGI2A03e+WXFbztKDSEsxG3jxrwxapm+5hmchSufvDDfPAHgBXjt
KI3Mc+q4RUGCMpoDt6cpX9DWROFNFAiZ7CQ0gmBjpRVCOqnXlfdKCQTwL95AzSLOINig6UvN/XzK
tR5yYlQYzlEA3benIjjXKz2BwnkaBIY5rgE0+lliMZheeZ+WrpupammYFsAg+mazwzwBzoqQZsrR
bE1ad22jCa4ZGEyPeQJyeUcZ2kufR6UCyGg7nXIkgoaHoeLat1VcB21wvW67/t5DGAibk3xo9Ieh
hyBxurwhln+oPd3AnHVuvNm21Ok+wl/V3KODsFO2p0qHMbYq2+ERxRAVFZWBPptoKUJDOu3H5uCC
3+v2fhD0NOPzVrp7r+DJwkHbiaw9u8Hei1gNr8RwSxuXipDDC6xxguVsPktIj52bq/axU2CEGnC8
7gP8L74h0dKM/zx00giHWZFf9/C8vhYhvOmp2Hgf9Ral5Y00RtqQedGJO6VNvQIB06rzjXXeCCf4
eHk5Fi6J6XRKTqZukAzPPhOniF4jCnGOgORRbGhqzC66WJD1Gymwmo9VKbOfKAnEX6tcxM898ubh
zeWfsBAQUCCSzDVav6owZ1dyTH8T8rnrHAHM0fZFlQbecp4Znxt3hGujtaH9FXnwSB4uj7sQ+hAZ
o5xFe4FDMw9Yse1uoAwK9wjhpgO+wrubTkp1SGx7YxTs0SQO0ivfunRBIWgsBM+BDaNmFm6NRoSe
TO66xwj15uA2b2nbhbi6ONgNQrWFJdmUtKzgZyP05rdfLn/x0p7Gy49GgEOlWsjZ6EiwpQLimXIM
E0UbNtD2YlC6ml3o4U1r1OWwvTyemP6HsycIoSBm2dRNLkR7dta7lt2D07tLubgSFeAE2zqMbpSJ
Vy/s1ee2yIaXsB4mV4CgAKjXa+GNraSoLCY4GTM1aaZuFdtVrxS0l0Ifoh7KzCp52p8PMzYpOF7l
unKU6Hm8euXYPkTMDd1aVCLDTVu1CUqAtYnuYRpDWqWT7jzGPjJR+yCepuvyRC1sRdoVKo1pqtBU
aGbvhmtRqsLcRDnGLm0DEkMZGj/GOAB+R2Wq3BC899qV7b+wFcnEhY58DW0oOKfnb1VimSr2j55z
bApLv83wrMdXF4dte+OYRQTyrUMedk8BxHPBkgax+3r5mxdCvqmnN7WlqCIaxrRZfwtPRIxtHhgP
66h0UYIVqpPDYR5aIFiXx1maWzoXEjEsWu26NrteBGDAAr6Fc4yDBChWOgj13vJb7D8qFFhxGMja
9unykAs3ms6dQgWHcal/zz6tF62T+RgnHIFnVXdhp3f+vg60CIQdbodr8Fh0rTOv49a5PPDit/7q
n6AawO0yrflvcyobUDFO1znHCi3r2yR3C5BWGsLIlmpZn1vhIWvwFyNSfuc604Uw7dkuaumID+hl
uEcklp1bBT/GL3BzoeVQuEXyGMdVsbs84sIlxktFGj71vng0ZutZNhk4YLd2jhGX6c5D2/ou0oJP
Udk3ny+PtLRDiSS5uTiSmvwVyfw2m7T8i5oIjrqFD6WTZ9911x7KVsZfrBrcV2DDKt3KP25J1EKp
tSeKfTSKqt6rtVH4a/gK5rOuIAe7SzNFfL38ZUtzyIEAZ/GrMTt/cs1eNAGEBOeI2GPlbnCZMTEB
ArkFLa7FzepKPWNpW0rhMI3UGKdq1Pm2DHLkVkTj2Eegdfk6NLMRqi9ecKsQKsXGxxHAubItl5Zu
Qg2A8yDUJKo4HzFEGhrN7cA52uzIraRbM4GaEL78i6X7fRztfBy9LXo9bkfniFxU9xw74Bd3mQ61
BQ2gSZTB1urk+z9eu6ntYjuSyRQEbudDisFusTjR7aOiaW+GGznHUR+PZVSYT5cHWqpiMhKICMvm
+UaN/3ykJO3RCUES/OjYmFkmdak+4DTlWWgIl+ke9RUMZ6UDhTdTAvsoO/D6WpXHPy7/jIXNY1AW
IGSRRKLWvGpTk8/hK9VzCmuk7/XQFJ87/CTXjJd8EDiwXvnshbNBtkzFlJKNCk9wdqNlPmJHjeso
R9T7icJH23uKXF+glwPyZH352xa26RR8SknZFGdAdTaWExVukmqGe1TGFNV2rMYGPHuDqXR6eaCF
SZQY4gkqbkSdFCTOlxKtQIzOQqEcDbsC1Yt6PVjRMpFKdYOxX1p9FiGw7iu5xUKEAf5gOvM6sAF6
fOeDQiJyvbIePTpDmGG9+Klnb4XW44siO9TxN1ikaP5D7nsBDtl9cW3jLAV5jG8B/6A7DMR4tn/x
/DTLone9E0Qa0e40NpID56CdbA/AED4J6WkHahMBMMYU46Goj9Mv0KuRsIZwjp3EP18DfgodZIdo
UTVmB9cEJqKlluKdoLPARRRo1dJdTdG1iMDkh3IUny4PqC2tOk8z0SN1IOgR05//9oABq8uRq7JY
AFtBdZjiiDwlZELFzdAJ30LUEFNL7xFoqI6beZ6HxqmN23bEog03p52KxGd44+HbgtaBPYrgA2qq
CN52tMXKnWMaqEOJxPBwERgJAbpjzzP6ENqVIj7a1UTjAnCnRkBCYxBinpsb1jYH2+HdozhWl++X
v3Zpt5k8oZQP0NDguT7/WA99raozGuWIMbprRSA9C6f/mIgh/dS3qfWUCCs59LFp3beYMm0vD750
aZDjIKSIcCAbbrbVigoUe+CE3gnJ+erVDVAEwj4urVYR5c4rY03/r1lSBaTJIr6zKHORwZx/aNAI
9AHk4B6RpyBPRMMBqQkXE9Ecsefuwao9CPQS4nGFEHmndiuk543wymZeCHFp9XJrcXtp1OVnBVtd
q5pyqKfMDhU0PGSx1fJe3NRXn7nI427TQHd/GGrZJz//+Uzzpk+dGCaAmuL513tWAuvHqt2ji4zc
1qyg5mIsC8dN9eW4vzzW0gsoLQdQEhV8aYh5daQoJLBl2DgE8v6ICESeuPeqAigTKZ+wfxQZrlM7
2641RMwkVCsMEV3kh8q27PMr9ailXFralEnoPdGl/QMdlWLVKnAFI3k37eC+wQruUcsdc28PAhdE
V0lfLMwgsO8w0YxJpP5qxpiiVqUycvQQ71oFvZddi7OWtgGLYVI6oNFJNHm+Go1D1aBpbfeYawli
3CZAavUmwzheXWHhkIuVitAiaj2W9Rf7zzYcSWWeQNaYozg8yylEjuXzMYhtaIFW1TcfVR8/OGin
ESye2gDbjfc1RtKX98TSnWoDhZOSTicgktlLqoNBTvvQco4tVmoHtYmDj2koDqi4d/fKUCqHvxgO
SVPisEkYaJ6DqCNI26T22e5OmXw2e6qgqzxUtHVvoY1yy8sXtB8uD7l0v3CBEjnTzQXBNTva6Dd0
uRM2rGmLefQqcE13paI5EX3I6cnB1CuMBJJZ1MSfS6NKd4Zf2y+Xf8LSdcrXqhKsoS04eufbKoPo
VZW96RwD7CVuWoKkGq1U63sT+m22uTzW0rsxPRcECBQJ5Lz20nQWksYA8Y4xIhY76IHwfXgE+++J
Cp5F4LytPCkwJDQIoiDRr+zjpSvGpPIjTQoFFnjxWQYxKBl66g0vR1dS4vEx5X02PdMItwbuhsbW
jDrOTj24p0G3d54PuH4nM0CeV/bZwoxTlQT8QWnS5BGbHeRKgFQoUUA/1hPlrNdyq9jLrn5rlaII
rsz44lhUHBzQgRRC1dnqJtGI6BYWBacxKYNDhMoOkpbYeu6kNLrin0e+U6uB9aH9Rsl1FgM1rdpj
oRMEp7aww6cJi7Ya3CR+aGHcYSKWXWuoL5yeXx1VYBewdv6AfsCzC+F5FsGp0SMdAnUY9Ahfl3UZ
35ve8EuibzDfVTSnb2EX+P5drzaY517e00szPFVkpsIFevR/wCJxLo/w+wBAoEw9dlBw2acO5OfJ
qFT92sM0LdcsHjF/H2y2deoWylHTa8EJqT7nWwA4Wd0noWj25YBEP6E2uhIrQgmkSSQ5+EudtQjU
r3pIYzA44PtQgtal+WYr2aitof4O5ZU9sDgdLAbPFOgNx9TPrxM9MnQM4/mFKD/0CDiVvm3sE71G
npxKOPpMl2d/4YkwNUDvKjcovcg5SwIvPgnizmG4Esr1Ltawutr1aF4jRQnix783zOb98pC/Oot/
LIJjIv5t0UUh5D//RNf3PQ84indKNQeI1QoWmvmMAc+AXgH619lNqyIQdKgRMLpPE8fEhsexIstf
NajDHlRil3GNGSSoJDyy8u92Y3TiCuB5aRWoxUwPJ5U7qoXnPzHl+7F5BbTuI+gQIvZl4ByBucGN
UiL7c2UNFgebmsBAPCdI0mw+0JS2kspUgpPAC9T7WI1KXe9GrFXr/YhY3JWgdOkITF0EfYqEwZrN
goKilYOFn0F4SorUjzeyArj4jA4dwvJX1llbOGySTQymRAoANLORgKdLBFsS5EMLBWHPiHr3G2IQ
8NI0TJaLNdAn1CQ00LNUnMP+4OphvgXYmmH+KIsbBOvb3eWftLTbJehrXk6qRaTb58sa13nj650a
nuyvYVC2tzJVig/C9QMXiRWjunafLz6YFEnlf48nZzXuisBOR/8iOBlGKNoD3l5Nsmv0Hja5avp3
BVUW9xEbDQ8yYI0XERkQDPfELzL/L25ZExAqtX4gb6z/+ZdPbwkRFNJnWpoUwwrL3HAzpq3+XdJF
vRInLM0y9VrDpH6qEgvO9vNYd84IATWEwyMhWlW9leBJ2YDvW6ltYRlrQjP1ymZbiIwooPKK6BSN
pqvl/Pt6DL80kSXBKSG3TR8ct4/qvUBM8QHxVS/aBUXnDfsmR04Ta5Y+Rdz+8taaBphfahxgqo+0
hh2Mws9/QI7EMCEBsZFS1VO1ImlzhJfo8lBXrSzEwCbl9F1lwCf6m6W1+Waqn5Q+9el6+a1yoihm
46qc6ZOeKe1rlw/YQMcOr1PSJqfLH7l0U1F4AbQhCUDFvA1dEtMDJKz8k4++WHhrIuu3DYxI3yVp
1qg3lwdbWlK6jJTFSNqoIs9mtOvzhsmiDphoxJBbZDTQ0fLgyD9n9Kp8tL+IUZCTDp1aWYUVP/pK
tLC0j6eAegqYifzs2SMQ6E1qZe7gnejLO7fA4sv3pjCsYJsPSIdsaLkkj5c/eWkTUZThzBDfMvTs
k2VfGWGo8zImbo3QseZqrXGLIqeZbXNFeutCsVuUFVAo9a5sosVvhW/33yP/Ks/9tolUN1KxHrWJ
c2270bd02NEnQbcV5Y/OjT1v7RDxpNvLn7s4KKRI4mqQUOBXzndu06l2FxP7nbQsmspwaHa+DThd
orVjifJ28kUfrtxNSzP8C8k5RR+aZc3WVIBPpMpY+2BwRb1rERFbBdzRNz7SGa+kyX2NGkMYjVe+
dHFYmoAcG7h32jxxQyJXNr1HPTXDN+DFxQXnpcKq77ZQkVPbRQkeSisvVjDeuzzDS5UY7gSe8Ok+
Bsg0uxyQQJI8rYFybFTRDXc2UuUHlCHQw/HU2sL2EQZ9bAeldQeQFi9ky9ooBXtgLcpmRFVAzbXP
NQBq7y8CLNo0NLvZ7hrp5PnS60gfTQgw71T3mOjQ6Ta7rygX1t/tqHa/XJ6EpW1G7U+3wOtMl8ls
LBPdl2Q0De/kxWjMrbPW6ttNUcIRslrRbGJUmv5muQ32NCUBmNumcf51VLRgJ6lxcJoMdJ77ER9b
O8j7n1oStWj/UjLYqAqqeX/xnQblViCU0y0929uIMQRIXfv+KRyD8USzplEfO6fQx2cX4FK5MVCi
vdZTn/bP/NkjdKXYQ1WCd282t6gUoTss2+CELkn1pQyrSaRytPO1pSeI3l3+wMVTJInKhTExu+eD
ZVqSBiUEQYiyfoUgCOYrT6QEuERkvV7Gu9iK0Awpgwz9q8sjL22hCfBLmYc6AHXN8wXVx7AmG+ON
9dEIemsj375H1KpFfl3zvxYDHYIra7k0r1RyefkmJCrLeT6gq8QaCgy6fwLoCrpaw7lGvY0qmdfb
lnQ5uAIyWnhr6VaiuE8GSGtg3n5CdiyfVH3Ii8nBq/sKq6ucy8Ab0EhLxmr40DQR9iJWPAkkBfiq
5rvLE7zwvRagwolGSM+Jfvf59+poPGcj9lsnZMu0Ta7lJAa1tL8P4BhfLg+1sJYkPmyhCbsN52X2
6mB4hGCSkYSn3kixmh1HQ+S3CoUelBrtHoBn56RDcWUDLWxdygamM1ElqT3Pz6bZYEOSVkZALtSK
jeOUvoOuorB+IhIn70ovjveuAMl6ZRtNF83seJLnkITRgCc+nFNOLLR6WgUP1yPQWdzMAPyW7RM+
G1105T5f/D6OP19IsgMd9Hz9BtPVTK/sQTMbOMWv49jCqSKiVuxubOSx4ycsmMxqTTMeDP8/X0/O
5URgop4g7Nlla/ga9jBDDH7C67J7lMOMXRvmNX4AhraphTJcuYWW5hSAyMStIZPk0Jx/KmysIsZk
CxRBizLwQcgIGKyVx90VJMpSnQQZBNAT9I90ctZZzoZgWKo4COgdQRx2hxBVdTT3lO4wWIOyRrUn
+qQlaCjtvTJD97hTvlPHQaHGM2sTkT1pIgU2WnWBGazeXtlXS/cFbMZJg4K4+o/OQpGMyNI3lX0E
D+SotwVOo96NZtVd8ynE0EFZFYrRPIOS0Iu9QevJO/zzNSdqoNQGnYp/ztbcaluJVh94WCxicI7x
q2EzAMrDncWUa2xZ/oL+a02se4g4ABFp5pyvOZbpvo45mXus4JC/q7muZdh4mTg4bIJ8VIKVidRr
d9ePmGs/Xf7Upe0GIIFnfXp5AAaeD+0OEJRUkShH1wJztdaVomlRybeqb38xDm8c9LQJ4jEH3LoY
HiXIhzpHXJv7mygv/w9nZ7bbNrKt4SciwHm4pSbLcpzEcRLJN4Sd7uZMFsni+PTnY/bZ50SUYMEN
pJGLoFEiWbVqDf/gZCuT7tsteMe1SM8QF2kGmlCOtuz+legAo6QB4BDRQrlCQys/GCoSjtD+4u/v
P9L1pegykmZSRy4HUkUuFfSaWcpQ0vSuy9W3NKj776LhLv0XKwFaAONEOkuP5fwj6YhcYdkbBz/z
OJLrtCgxuhWd+sAeDm5c1dceinYabYb5U13IFVSp1U05s+SfWoyk+Jg3OR7xMd63fii8/sZdeS2s
k4WAR6UghQQ7/5g/ykJkrRsDmX/lpx2F+FPFao95vCO6CXdOTNT3HiYq071nTOWNTzcfqOXF5c3x
3FNJn81lO8XIaLZaQH6PlCb1K+dDfMsc9U20uvegJVGArrs9S+qD13uQqaxvpCNXnttVyUeQ9qAB
cDFMVwJYrzLsKE9yr/imNPkwrsbOEwfd6rIXu/Lib7WHZuSNsHolNaFY42KZR9RcpYv6P0XTcAzd
NDpmjluc8hYbHLdvrMC3ldR8ImtIbgSXqwuyZecQTkW83LcSifNOWFTgEQ47P5DODr4MTfhNy9tU
4yLJwhsPeBnMADnRgZyx7Ky4BHJXsxpviZrWz9EtkiekGrmvSMKM1/eP48XngxzClwPsQfOVWen8
2H9sWyNR80LB9fbYoHD2zSs0V/rd4IjId0ZDolJnuDHSmtaHFTEW6y5SA7Q4kkHDguIIi5tLIXCs
r2gflrtcKXpMmWIVffgx+OhdOC9Kw0jTPMIBGPnzh80GNmaEG8qx42uuKf3MdVqjz4sHlv6EMmb5
0VjHepSXTIBhxc4x/Hw9DaYjbVBEKGyY6h1MCGGoPt6xQvkcgybKPnoU5+Xm/h8dMZebd5Gu47FR
IpOeVuitu4jORH25xiCouEtrq96VwrRXmAA7N87F5Qbi+FO9E58BdAIDOn/GcShFblpDeZzbJ/tB
9w5pECNXbPe0svMqoeEY9fUNDOJFZDdYlCrapuwj2lqLXdsHZR0h91oeNbyfnHVEh+opGxN1XFfy
ZhV0dTEQuXxKuBxM0s+fEEH4EU2PTBwr8p0fbVmKr45gfI9WuDp8NGOeH+yPtRbZWhe7da+PhThm
I+4vGwTP0e4FSYjA6fvn/iKczQvN6AQSNV7gsorUJ5Ewc+rRRxHC/dqnSLjiYJ2uAifUUQ512xsp
+rVtAtfcpadHMQDC+fwlDtwGNXjE4ighVu8lm2OPXvzY+7iTWgenbJSvVSw37z/kRe7NQ/656GKb
aFaMDaeRlMe8LqcHdoaCXWw8YP3t4hLzo62y8C3CZNPvciu4EViv7RqEhQAugiA0bGdZpqPKNqDK
UIIYKBrAWpnbrYcO2e01c+vh5/sPenFZzA9Kuq1z/TM8WSqHBW7mAE+X5REt/+pritEzEuplUdzq
fV99ofDs4ds78KyWh11XDEeZmrY4TjSfUW3HkSr0pr9rNXgbSocWdFtaETMzUWQ3QvdFlvP7Cf+7
MsOy8/1TTZ0eYshXHJGkd38Il+aZPYFm1dsQB462854nQww43+HkFcxIaOX5/Vd87cBoDi8YGKgG
838R58wWzXaBf+IRxMNB14X5qNdug08CtofdoBcv7y935bwAokH/kZjKdHDZZhIeQZuzj55RaUpf
qEOOzaZLU5LgkT6jLeo+9Dg5bN9f9cpDwpyjAmBtCLLLtmGKZknhtW5xBIvvHGK1DHbQ54p7aI2Y
JKYIf1QfTXPAJnERA50GUuFwhyy+q+jrZs4cj4WQ6WaIar26qxHMlR++is/XWcSfEiWWATXY4ohy
dYCbD0zyXdcifYkjNc2P91/jlc1Ksc1342MAG17mim0ekxDEZX5sDFFpsLa9dq+1dfNrhkkfqzSB
fIzXAMWYX88GMU+JMqje7v0fcfVbWhCdyD64nZeN2LqttJjmL98SNXZaS+m0C2Xg3pGQTLtJAop/
f70rAQ+QmasBt2PNi2Sn1RT4zJ1RHEWKf4giiXJ+w3T1bpq8orixba4+HIBhdAtVKGrLTE63KoxY
g7AkEMUojEfl9MTAXN3XTaQ9YpoZ3jiOVx+OCmsGm3FCltI/mhPiTjvxcGXa1Q9DayqNL9o+KtZK
PHjGjWN47fCjMEl7kMEPs+P56f9Iym2hO3XWxOWR0zH4SYJtyxQ46lfNbdsvXOrTJjAa55+Pfz+0
/YC6oNhB82aRPYa2WqR4vHNCTM395AkNF2zk9l8KJ7+lC3Lt60GYgB3PjEkl0Jw/n1aiZt2PGANJ
iSj6Q24ksXJfDq02fiJHHoIXtVWYLd7YM1ffKrxUwFs0I/nvfFX8AmhXQ805JkJVn4GJucZOqkP6
plW6+1wF6adSjdCVfv+1XrkyNSR8ZyGeubeybPc60gQPaTT5UQ2a+LuHiakvW124a7ePNYxMC8uL
/Gh09fIuwv46upHnXX1oqF4IAczyTUsgKrOeMtAUpLmyDPH0IMDLqPOqwPUVWWubNppQyM46JLHf
f+prX9iCFfOb+EjsWYR1pAlkhB8vwaCvc+BK7oQbUyHukmpWZQcM8y8ec2ZNgNUi3FHHnn9b6GpG
gaUhknyanp3wuqjWNQzkL5Mqu70lgYuuUj0UNzDV174te3jWd2BOwVTmfFWsmQIDGCqCYHqAGPaI
+g9pUPhTU/FiHPpW2bSGKX+lMkq/vf9+r31W0miXHWXzl7rYyxjKYC/ZIEVWddL5hM45SACcC3Jf
CDGu9ToXa88StxTQrtxrRJcZDcCqDG218+etOxWJjjjkeUn27izD7p96zH3XxQhdch03AveWtGi5
1iIvsJ6iunPe3n/ued+cNbtmDVlAAeAw2dBM/M5/wZR2mhpU/IJCn9zkPu7y6DPzE3fYvr/OlXjP
OnOdwtRCu0DU6Elk1pWDoFCFqwkeatnYtvt6qtMSozfMDO7+xXLQE2knzwIGS7QdPRiddrydHBG2
YCeVkLP0BzswgwkiWZkh2/fxqMS+/f8FF8F+6iebetlGrotIi0uQo+COqnjNT1FTBOIAh0vcEBdv
adVPN5A7V0IDS4OfYYw6c30WR9XBKTRNHdSTjBCPId9usabfYvXR/qi83vsrRZb+xqa5clhYcUZM
o5cHHn6xYu/agzTxPz3WVR19Vo3IAYs1YJqKuVP9D173Hu5fNqY473/Ua6flz2UX77jtsAXUTCU9
emH9WorSORSmTDGgKbvqVQT1AfzQZ8zI2nssVstq8/7qV18z7WhgFciVkSidn5SmGMFESb7w1Inw
CLDwUOXh+CpVc9yZ0uk/nl9TLgDboUTjz3IHI8ydKkmfZke7lW9NXWIoZYTaUek065ag9JWoC3qP
hj6SYghwLYsUrW2DwlOj7Ohl6n1QifzeqIOh9RslbHexjCV+wlEwGxt/HOw8h58/ll58Uq9y0xiV
5eyo1QmcGafynI2nmNZPSRp4441e27Xck8C+gXEQ8RZXKGBzZv+pmRzLvO1wUpl02d3rVdbhA6g4
3jpVdFzPugqjqLv3t8614EejizEeZAdAooutU7ShJzMFSDfQ1fEwWHDNXFD/v8y2aW/kCVeXIgek
CvwN+VosFaD93WqRkhzBF9d7t5qafVdC68zQDH/6F0/FGJVHgnPFDXZ+IJRytNIRS88jXrpoo+Eo
6A9paz7GDhfJv1gKC+ZZCZEm/pKZ4ExsXM3l7NVThcNil47m1o5M7KSizCmHG3Hm2nlA1uX/Vlts
FDmmAyKPCCDquNph8yaAdn3Sgt5cxRlOABVWSYGPULCzE1ZT3EiBLoHbHAnAgUiFIF3Aflm81gnM
pRp2rJ63JIR4qINTXDe63iOWAAfMAUA96A+04axvOebf+HoA4b/PMAm/RdC4tpeQHiPkQbuihlnk
BnrVjjg5Jvkx75t+20Wpc2AwX29sCzNp/+NfGLA6IjBQkzkpi0CADzVUKk3JuFIwdojzNtFWIm5A
TFeS0fP7i117x+BwzFlxElVPBhjnWzezGqGMRZkcmZvK0S8MLe03ozq1my6r8e81bK3tVw22seO9
hj3bo4cjm1iD+qq+vv9TrgQl6kNiLzYXeCMsAYKhl0RDAxD1GJeZ81DEveGtHKXH6utXkKfzN8/1
W/v7yk3G8BvPQdRhZizb4l0zCbMxYgXgVYE5fbOA5mlbB4td59QndQXrP3aL9OO3J1M+EDLoUc8Z
/iJlkHqJtuo0xEe3LZL7YBpK7Km9friDQ6o+hp2qfFhwG4TPXJpaLDfr4CwiIXoNKs6fAbK+o+L4
MILdPe6d2ReLLGllJ2F/a8ErqTTlKB+SFAFdjOVwyuhlqTodCyZaYq9aqQ/lJtV6Tb3xKq9tGfSn
KYApurnQFpu30UJ7CDWXV9kp6Vc9abAMz0uzDw89I85wVwmX3mKAgMTw0ZU5MYymZvwabSJQDefH
Jo5BS+ga/J2i9yisO/rmEQJNhsgA8qYhYiPgaOuV5RXOXx88JvO+4VqjREO+EWOP85WRF1IRFPba
Y6gxHl85WoIwB14iEXzt2B6MlVZMcjt22q1QcREDWXjuGgFKAaJId+V84aRw3bgc8h7Ze1l/Ksvu
PmxRG8ZBPu8/2hKbk8pZd5chh8awcbFhsYbCodqLnGNqNuNPTCaHpxgnqpXXjc5Ho+28FCNhIg4A
B07J+VNVdW8NnZY4x5bRZ78pFfAAGyOyhkNe4B33/re7CDfzY9EFI2sGdwNu6nwxkRhkVImZnVwo
6JuwCad/zN4ef0aNWn6f99mtfPbigMwPp9NUo9sPj3Ep1D4JI2tqmRanPrLyjVk3dYTdlpcfMk9M
L8iMDXvENL1/8ZjU8cDSNG7wC3xBEEi7GGCfnyqvttdFoSqqD8ck81EfyO+wzpXav1rRwhSFr4SU
6WKEIziJCcPw7JSLqfcHCLyfcqcNP0U4I25F6fY31rvIi3iv5M3uLKcxC+UuNuho2KJXBjc/DdB+
NmMbKxupWsN3pi3tFr9XeDF5OiQUDl7wQaMiLgyqeOiz4JGJ6xclZ14kEX7LY/JNaDXemdNK3rIo
WurgkOKQc9Gi4FqENUjSc75P0QpRWrsxtFdtqMZtWQt5otUHNWBSYR8b0UkMjbJNYQl8p+/QPCRt
8xU4lHx+/7j81vv5oyXD7wDu91txcAY4Em/Pf0dRSpAi6lS9WHpmKwJ3rWzoDhgztyiqtx4qUn4J
pyDeIHShwpNIk9BofAd3+/7zlJmTeRe2btn+khLBjXWOnvEPB7u9NycF2JXOYJQBkf24BMgAttXr
Huvebv4Gq2v9xPVYbXzNzLtHQ9ht/OvGo81x5fzRLA/y58yUm0PdMu5IW/YiDrT4ZeiBOz+CdJAv
uOHiLU3aC7Z+dNRwk6IFbd3FRmUam8oe1MzYFHGRTYdRFZr2xYmVKPPxHeuj9Vgk4QiNM57EThnL
NHjUgFSX+ySk6YHLJQI6e5HrufY1TflHx+4M6wZyYhHduOsBTnDgZxb5rEk5Ny3+GC1MAPoCx6nG
V6DG5ZPeenHrexoGClL3wq1ddDeYYaQ/y5eINCnACaB+NEhJHpfxNO4LJYNw92JlsbB2SjNSiPkA
4yv7XlN63XxwAMRon+oWppiHdNG4sYJSK3Dddsx8Wyeh+6JGkaKtA2/MEx/gV+euqtgWEcb2UV08
5bhlpn5fTuFnq4X18WC50sBtXnp9sYvcSit+NmYQhAfTDI2y+lyVzajKT7jI5jvTYLryNCUIRt6l
ZYuXJLYDisAQ2KyHbsccpr5XkyJvcAgetPjLpIX9p8Kuddd3lDZ5s5sIj8TSrKdns0BaZ90oHacx
c7Jqm4zj0N1h4pkGuzLpdKiNWVhiD5dVSbJthTe094M71fTeemMM7Meyy7NfKQ2xznf0oK42joHx
4OtojgjGN2nmJKssT63QH9DZNJOtnfVB/A0GSHbyRl7ZoWBE7qwqCyO9T6JCi7ulTWAylPelVVnK
wagC58UhMYo2RuVln6t6aiXKCbiW7yyU0cJN442ZuR8wihVrqYOY3Exd3YsNBrWZ9GU2eE9Ip+rC
V3ur8XZg9NLAHy0Y6KshbAx8h4Uxyi1snjbe1wodGgQLJuWp4RoL7koEBXIf4NUQPXtVL9xNodmR
u25acK0PhaqKDDltO/e6DYIdarwChTs4h84sNYexAaJxq6oKEohB4+D+MGiQ2gcH78DqmbrJbB+t
0ipMpv9Teq+3yAN8ExGn9aEu6uFRteq29TMrij10aKc63FedPnhcfXVlbUyj1PKd0npO8klN9dR+
FLG0wfUinT/dNbGbeL50I/Dr+VTAuzcH5RC3jOJWnZr0xQs0S5wlBy74N9dunHFV2aX4QuCc31pi
hgNe4Ho0HgwkI7JHp+ynv8JJRuhgy9IReBGjjoKmQ6bWgaP7oot7d8VtZY+7EHOY/HHqVUXLfCMl
rIq1kqMM8MkkJQmesbLR2n1VhZ72yVRrpdgH2FgP5cpoqyJ/DvNcCbcDkobRq9bZVfG5UZ1MlutG
ZoG+6QNdIDHl5LGa/AiUqI10v9cap9RXeR/n1jcV0KF9yEvAVXunKsOScRF1w4qj18pn1VX0Itzq
k2EIbO1jxUFSM7fN4L7v7QE3kjoO0xrSdpe5ifSxC0G9sQ70NFrr9hjQU8c46SjGKFS/R2GtPk2M
BUO/7sAH7mOCsrZF0l//O8AT7GBqCACsIYFjU6p3tWo8T5Ey9q+aIQyAKJ3aJt97pMQfTcWIqger
5VbyiU2IIrtuiB1rFfTesAotXdbrzrOB5fR6matP2Bwnf7eAXK1HVaUiGunp2f6gJPm0wtzV2k1I
OGu+Wjv2mz0Vxs8KlQuN7R1htG2PE0bFgTD6zPcUp2n8EvGicKVXIV6mldOUDUJaLooRZi4GoEZT
rCGJO7W/XHy081WTKvmXBsii60d26Q53BWOW0e+aMMDJ1ynK/L7CcqrZqpGM9pORGdq6lhif+94o
R4nAnZK06oZ0qszXqM+6nztlUiq/Me1CW5uBVUY7w0x0E2dkC9PibT2pVbrv4Cw1oBAwabRO6I3k
v4LO5FxnbdZEawRnO/MzTDzZ3mc1WrMPqM0nXb5N1Mm07+M6iH5aWTI262wyrAghfh2LcacKrWfY
5Um/VqbRwVMWOceuDP3KpYJe6Whifw7NNJDHzAOztGJApCc4AKrz05WiU9ZM9XWx5f5He0u0hKiv
Zad3d2pf6JRrNSySVT5E+XRo+ixoP0OwRgchg5J7rBkb/cPFZobfw2Ict4OGaNUv6dihvrKaCZAX
Kv5Zs7PEVHxRvdSzVqVdJ9bGGMxWbEeGTd1K2JU5bBXGmmC3U5wu/TEF83iXMR+J1kVgOj8xc43H
Qy9nerGbWWa7b6U3fgGCEJd+P0lZPNQpaK+NsOPB3hdaz37W8lK3fSaIZf1kxkUsdqCYOnsTqAVo
9EY4ivbQdcgIaeumt0LtbcyRoHpUIZjCkLeGJNMfwrmFCg4g5H163BntKqCOET/bpBdlvIOIjqXz
OhPRlK/ez4MWBQr9CBUJdwo9LvCZQbGoo2k+qcqEAtlJxPE/SW+WB9UssRPIQdmuyc7kD6Tl9Y+N
if6zKBAB00QVbuZMnicqncY9pOatfeqGXr0zcaTmip+m4Yl6xsSaOg1vYS8X85r/rMgcd+4Rzxqz
i4Ta48VmnSisU1E3U70pxno6IODt4J7uaMEj4ziZrozE6voV8M9ypdbGeKObqpsXyRII2t/DKhA0
0JAXva6mDl2LwU3yGkZSeUogC8lPhNayXGsA/d21FdLh3BVWZ3mf8xxe9KZSZdVt6nAiZ0mNBMg9
ZKtqH4BWfzaByXb0P6XX/RP0kYvGMdT1Nv7RK5GqbiFg5Oo+9urmr6qw7Yyw4ublYQL9192RChXG
DRDoZfLJfGjW5Gd0PPMklt80GewGISXrdTJ06iIuOy38kupRfeiVro59WrhlfaMJtOiIkPCiwkUa
MlMKZ7m1RXlSt4U76nRCX+eg3voQB/r4vlXoKfiII7S3tF+Xm2g2CaEzSoMfmh1hc7GJgJgErTem
02sSWk13V4Yye65QW28/B0bAfeiScmEYTzgYtqWUhvDzonU/qBTFkJ5JMpIodPVwy6UFdn548PzQ
8H23tdfAyLAJJ0E6atJLC4hYt/RYL74pS9HhYk7ExqXvNO/oPwoKIkYShVLor2QQxbEZZXhworh+
kWIau53QnPSW2c+irufhbCYJAOfRIqXbtWyupajFpZR/0ZuXmZHlK47oH7Uu1x6kglJgKHDWcEqB
k8ggNXEjFF7sJm+Wfqel97tzYi1hqIXVMz+tleRNSjFUq3S041NO43ZtD1l2o7K2luUn54z20zxb
gWnMwouvGPbotU5RrL4OCZ5yWyG0ov0yKA0W8hbFYr+xam2COUUgsNaFnrkvIGA6fcUADEbaqGTx
kPkJrNnsW1QhZWjvYOtO9aMuila7w4Xc9p4mbNcFRvKzT3XhC8OIxN/xKAKLQqiDATL4JZop8XdB
zhBuAiRN8kfPzfJ8pQMPTTd6q2snRDp7zbfNqgKfKphUUkiKpLkv82iKns1aWPWXsNDLFpN7Y2jL
NUh6NVwp2Kwr7qo2+iDZ5ybAXb+MAx3raIixysbRUyvpVtLuNGeLnDLW8KvBRCEG9UKVIiTZ5J3V
za7vpSwYVAaJ6JoncyJZ+OkFYV68OVFtNR/sD7LTZzImJbQK9Yj+4GLDI+OcxH3djydmMuEmngq8
n6LYfXQm4w2zTOXGLHEZULh8TZoQ8OVoVnMTLm4EWUeD1kdSPSklVdnWHtNwOyqp/kXNrCzcqe7U
rXU3MxI/jdBD8Ru7TM0bMXR5xvkNSBtzwGkzMdJcysL2oaqEmVfop9AOjZXjpulz0ZeRz5TEJLmD
Lnij4XvR3Pq9IncECBU0Gui+nEeVVGitVSWNfnJM8rdYIpCQRXW87csg8JXennZIoGirIpY/lFhJ
Dlprhiu3ym7ZElx5ct489weiIDTzfjc3/ohuuRXl3BWZcQpkHO9V2G0bs6vHr4Db1EMr2/7u/VTr
tyH9ny0nHnwmChPeZnlaYs35g9ej0/ZWb5unMfGavxyZ2Y8eFaZ9gLLkqH7cJq63ljKdsh1GagrN
hFqpN63eiWkd9GAAt+BZghtNoysJoDuL8sIVoSduLskbIUZGLXRC8wTUKlrpiFVt3LJqVX/qiv4l
L9F72E61Eag/b7yNZe9ofhtMiaE0EXMv9WCbdARDSGQ8RZEb/ADHU+dr1EnFXRVJw9tEZTRO6zRI
olPqlfVPJtTJBnKzqn0wcfn9O1gfQNicHy61YXBSKBOrH6xT23Tul6TWnVXgRbYk3a4c0nu3TNvd
+8++vOVYku/P3oNmgSDB75nwHzuvNSqpZg35r4oOwE4C+7gn7yhXA0XWWk0hHeaxUazHwbrlZvTb
a2CxBwFK4eGFuDg7cDnSbw0abNgTuqd4CNL+U1KQ0z1FmWmBA0ktvd0gC5bWj5C8jdVoty4iSFTw
/SpBfvyxRMku2udJr9x1dtBO/2Aur7exrzJviLdN42jDr8HsZZvgghNpTxPECncloHE9QApqxIdD
F71HhlTI5DM3App+fp6qumwVp8x4jYKLJbFamfjRYGbgJLw0fdTAEt1IES4DNisCa2OC5DJ9WOrj
26EZaJLu9KnroRtNpiKPgyLHrYzy/N7DmuquMdRxJwi4u4zwfmOrLjMU8G1MPZFsInWYS6dF5MRx
UJrUxvbJ66J2p7ulXIeRNyAyO0zb97folSjNYtxJSMsCkWTUcf5yI2FOYzAI+2T3dRb7LcpNe+lp
beSXlW3Kdee2GV2sVvuEYXzh3Ukqr43ORAvAXSzK8MaRuQxT/ByCJ+B11Z3n6Oc/Bzkks8tGzT5V
o959xYCk2kRizLZOJDR/glO6czLzgyqkVI3/eeEQsBzHwf/4fNHBVeBdCmmfSFycnV2q/VviOMBB
Gpg7Hxu5/u9aqHfQukcPb1kd0iI2mjpJ7ZNW6smPHpFEv0DMf9+UZXHj216Gn/m5kNSY7yGQ44vc
s/IAZCl8+VNmd1hXcS/4XajXqzEt97EVKgiPIdCoW2F8Y/9eXxj9LSDzMNqWzxgZ9ITMzrJPSt94
6yHuijssJ3B4Kjw0stty0/X1a2Bp+Y3Se6khwstFTodFKSrIdFAyPf+QVtfGlhlV2Ys5oFHyDLLY
03zDDTWGvq2a+aXFnGc75kZvbqvcrJw1eyvV1gljxvxgRppkw/eCLnLTGcnGwEjllhHmlQPHNJG8
c0bPQmVezvziUpZpmQ/GSyTkSxBk6dbqkmhlZJm+TkPsBUFhmiuzmYRfhUO2aobQ2yW07tbvn/zL
IIMNFfhL/DeQOrCXaZGM1aaNos49IdMVATnqhi9N1SmvY28pH+8+gX1EJ4LWgclcfwmmA1oucpu6
4JQygTgEmlHvg8hKgNuryo9JkymymfWtUz2f2vMrkDkRSHfqWaby9IPON0MyhU422V38UusGwwvG
76cW+4mGVN9s16Juh7/ef6PXFkR5bnY/mEvppXcTfZc+Ck01eekaa/wJdLfZeLWu7qAyjMdWqm/v
L/c7ZVs+IPkFpJTZqY1h9fkDwrp1ROs44UsVu8L+VuapLlb0CBr1kEVq7CuC1ijSWn81QxQcagPb
RH90pLYTZGKbzm5SMJR93GZbq8dp/iggud54JZfhnD4rwBIIDmhukw+d/8TRG0YjDhr3FNSmWJcW
PbhkkBkVftr/MvPW9eso4YJ5/81c2drosMIsI+OF7LUkRitNVk3YZ7Mq6i4AlVL9YfIG66gqSZPc
KHMuYx1767eOJEqoJCfzb/kjx1MyK8kiFNNeVCdOVlVTdru8bjK/IKk82JHaPo1aK1ZhCp3ko0/J
alAogJzhlHhBOBB4DzR9G2UviIk5hg8+qVj1DUYffpqbtxR1r2w2VgNHBygTcjIyx4vnxEarHfsm
fcESU9VXhawGXAlN9HW/KAmmjRtTlta4DjN0vjZZ2rvOKyTt4bNgBhv4lh6o/6hIIDqHUXTVuEGB
0k2eU9mwTz/4WsjwQVU7eBvRPLtoUMZYXmJCIqO3eOTSWZVYia7Jksdgg970LeTExdefMxXEPCms
qKuAcZy/lSnNa9ybvOgt14P0obPTbOfmORNyXo/flYrxvbbjB6Pp6htX7EWsmZsXlLXkpwhTwcU4
XzgqBvo3tJteE+6HVxpH06HrxPBVZNXwCinklqvH9fWAb5GH0zO5aGEUjlGaQ6q/Bk1e3OkZLlzd
UGSbAqm8yg8RW77RM7m2IBUMkvAMZ7gqFw/oBFkfx8GARKoq3NepG+wvRcZ0TMXTcG105k2bZp03
dhZNCU+4MXGGf1dtzvJTampUt5au/HLzurXXZV9JKh49YgQeeHFxMOoo694ybXQsZR9BdS6fwEJL
+a0wxirc4phaElqLVE+CG2MU8vHlb5vZv7AkuEQd7TKvadQwqSUiy79ABUSKvda9JiKTAsUbO6t+
KFwreHDpKOxCxc2mz2ZNh5uxYENxpyRW5D2KUM/XyM8UznrQrLx/lKJFFKZwTLW5qwunL/aDEiIx
lEGxRnoROJR1NzWxGd/V2HJ2217tcuUogxbgI+0zI9u4rYx+GeQKEe47kuy877S4eEoz1N2jFdzP
Ykw2tjDqqvILJsffmd8q49GLpHMyLArjT5oZmydy8yT7NZld2G4Sr8iiFYCF7C2S0ol9UTi46Qnc
QHdeWCGe33fDGH2p9JqplRQG/+vKUilG0N1jCtrvy9C24icnSdonVCqD4U4pgvwbkBEUDZQZwbQe
E4cxoJIO4jDqUn+evEZqL2M+4aRVpmmefO66ZDjYqEHG/sREMZudPuz8e2MOqrp3hwaUmz81IKbX
jW0kDx5kV/feDF2j9Z1QqfFDyeoUd+RYeHLPKCiq/m5y+hmrptJqusyTXj4lMJFNhvRxmj1gE2So
fD4v+G45LbYtjVaOtm/ZqYlwUB8p67iEFLBDm1l5CPJ88FZx75T1s12NkdpvWrMSabGxA9R4Iyx+
wsjdDoDZj5OSqOavNOqSfhvn9B63XqUY/5hxMJU5FCbXo41r94Ch+g9ewDNEGFgiBxfxA5ve53l0
UhVFTAQm743iOvZN/O6frTLM/wanYH1QRQqtHNjc8xVMwNdnV5zztfTRDMZY74M3FX+cu6SZ5H0T
VyoiomhZVN1N3dmLkD83kGYYO7k7bNxlI03zQjXOhTr+IvzJXZT17TY2ZbidOwZ+DaoQSWGswtW4
T2+UNxcrO1DfgAYzI6adxBV3/qSljeBBPnbmX3av5jWyGbCl1uACta8MB8vvNcgjHDPoN5beTmJ3
T6v+/av1oi1CUoXUDPpZoCFn+t/5DxjzIbbyvAj/kSgPhl8NV7pHpdcmksy8/gyTPkkOUxXUmyRq
8+/cvOONmuUinQQ9TF+EzUVVySR9kWwxK9UKirL0jdJF28XY8IRrUYyF4aPK8qjggecCFPDELSjo
8jJiaI7iDcUE5cRcUCzqysyt5CBq1X4b0Z/fVtNY7YXuil2Gpiq6jxWmHe+/aZM3+edlxNgRLQ3E
J5iUgSpe2k+2WYiKssMBQofOmcBHdZmvzPnHDWjf7wT8fKFZCwGIK+o2aLAvybiIYWdZ7JUegzgr
+up0Xvc5cKEfd2ov9yN+bqEfCHoGeS3MvVGJV10K5e79h70oiX8fYdhc5FF8Xead5/uq7jTBsC7z
3vKq1et1YE+uH5PhfY9kN973o2tuIjtJf/VDGPytR1P/ObMKNfetXHW37/+W5Rn7z09BxZqpBfCB
JT06K1p1mGTnvQnPbe2913VF7XctXqO+16Nfsza0amIoViZftXYMv76/+uVn52ugoPLf1RcvAgku
02oR+nyr+iJe2407hisjQkTuRny+3M+s45JWQT6nB7GkWY2GPvSebHjhmZ5+Mz3YOPYkrR1XY3+w
Y2+6MXy4th7YFZjPOP0Axl2c27Jz7dHzRvdt6C0DHdcBK/Nx7FcY35j/Q9p57caNpe36iggwh1Oy
siRblm1J9glhyTJzzrz6/dC9D1yrhCL0D6a70UAPvIorfuENP9uqjla+T0wAl1WEtkFkzAsEMH6Z
53+Ssn7B8I5Z4LykQW3cq2Md/MhDezzOepyu0cje+zb6u5QaFpoR0eP5WElNRFhjaPyCCb017ovO
TG8KLbJnV0olBzfe1NC+f3ibAIZQyG4o2yBjJEynruSDLcWF/yL5Shd4DT2VYCcnPOUr19A7p2Ex
K2DR6J/RPhSSvhJLj0kvZ/+lkcvCK3LfAfZRSlsTH96DWk+pVxV+/S2O62Z//RPfWcEly4C4D8mA
urSwgmqL9KZe1c6LgkW7s8eTOsaMStfnrTwCv1t5WcV3hf2CECUJPPKJaH2JfHYzUlspVQLpJdUl
vVkKslPqNqoZvvqllPLStpkbaI7/fP0j39k6RCxIP1AZY5de1J1D3aTCbDC9fh0gMVH0B1LF8Shh
YbA1km7NteW98WCpQIkhhWPM5X3/51iAC6tTRZ6kl6Vrf5Lg42z6Av7UVrKj+FZnFtaawO8t46KA
RaywkGP+YqX+GZG2U+z4iJe8BKhtBhv4tL4nqWace3kY+yu79Z3bk7HIlDj6S+tNiI9SYwibMuz9
l1wvO5X2pg5kRhlneeV2eW+38DaT79NTZrsIJ97p60pLZst/sbKgO87qMG2TNIlOdFP9W6ua02M9
zf7KI/neoIuvOEVtGHggCc7Xbiz8wkmaLniVyBQ8Pa2HLfbQWHmESnXoyk6/K9Uo3l/foJeDopRG
MVMFS4eOhsg0GPxejnzZDF67KIQYmyHnTocIOtrOHoPqNldrp3Thf+ub6+NeriTjLuE8dS0IQKLz
DhXregxCizORtFrtViwEIQkloz/Xx7ncnlygPBVMJygQ+rTnk4rZmZk1RRe+joPl3GpTNrnxYJkP
uio5248PtfAnQCEQP/ODz4fKgiiJ8ROMGGrIbidJjb9hGQm2GRGLD18rf30V4b3w5i5gj/OhgqoJ
GwgdfJWj5XeZ1EjHcVI4Cn14a4dNsbv+Ze9sElQ5eBy4QxcZG+FW0f3SyroI5k4jN8Ymssb22ZG0
9Jg5cQQoUFPRni3WJNnFVIRJpIOCQjitC8p84jeCuqhzPS+iV1kehr1G0WWjYX7qRlOifaLC3MIw
HNVHoAfj1klkc+WqeW/jEFospbCFtyWq8PtRNVmVJkWvVOf6I89k7OlWnj5Ycx8dr0/v5aVNiksl
G1F0zgK79Xw1jcLujdmsstdmTLVqK2dRkdzbiOWr36lQtV+CErr1muTUe4NSC+OgkXAR2ghrmpVJ
AoS9KF6VAXqvjD3xF+pC2u005uEBeY1x5XZ7ZzxyaZJLfDlJd8RAI3fMuQaUU7xqtWW4wDMjVEWH
pt0M06D/iSkTr7z4lwu4vII0pFDXo6gp1jOBq8R50I3pqzyp884uAut7H2lYAin9/EHXGJYPeh1i
xXQjQB5SLT5fQcKIIhyGMnmVfDoF36akJkX2HT+TjgV0gW/X98vFly15HLz3RdKK9q84lehLBuWg
Re3rIvD0s0X1yFUIUHl8Ja3/P4xFZgZCYikHUAw7/zIwTaUpz1H3qsmFAUoAQastbyIEj0aK1loQ
F/cMFSVqs0tuxJeRJ54P1uuwlStfHV+dsWluNT8yvaocjM9jHx97J95Gap6snL2LdwgMF2hnUFMq
x8ARcYJFaft5GsTqq5zIhC9Y3VXyVqVWuJL3Xa7ZQufDQ5xOPVU6bTke/4RJTtI3PXma+trSo4BX
i7vIKRz9vvVS2VmLApd5Okv5Wa8FAQbzFOVlesDngymNAeelc9LfqdFpQPJy4zuM0Nibx9QClhjl
HkQ2Zxskav77+ta8qDYgEIq4wqJvjfKsfBGhaaOpZV3d138omZq/IiTObsispocqhm2U1sHwu0Q2
8FusK+MJE0n7Uc2mYWWuRZOwBYVraaiUUkgnruHv8++Pcmn0i9lo3zQN8Pp2NmO/do2oCypqR1OH
sEkko3qEzL/+XdKzEH7EpCmHbDDqhJpxpv5qE+D9x1RWCnm3MkPijltg5zxnSNSSJSNdIfw4LUI6
pE0N9Q2ZIu2h133tlwTS6pmKd413mQKdbaQUuq3IRG+qOO8tzzEkZeE0FkswofeP9ZyMTyDLuzUt
hgtg4/LjgDUu3mrsVECt5zOn1Hba9sqsvsl169xFdJ6eFUNKK1dtbO3zAEdwcJ0WQSV3oFyfuXQn
wnDT1+VwaPUQ8myoV6Gxsp7i07H8KBJhIgGymoWnff6jrJ44sU9M5W2e0vHNqJTij5FSedRZtQdk
ytbczt7ZPxxQ6riLwyXZty5G4hCLslAZrbe4qGV8KIa8RQ/Rylq3Cpvgc9GUuXxrhZPs6mnc2ZuC
p/rBz/XehR+Y/c4n4pldqLZZvLm+eS5ngvLokqyTAIE0FvMSOy1QlOgU/3fSGb+kxPRp9+f9cOtb
qDZmcf12fTjxPqYaSm8dVj5bjYRELLz7TtfA9VCDt4BHwJ1l3GEaqZJu6rJpj4OW9yd9sMPt9UHF
y+vvoLh2UQUHTUp19Hy1ocuFcMwYtJhhL7VaqO9peTkQAgvlvkPxdD+iLnNsAhi910d+Z3a5o6n9
UgxeILTCsg9zWBlGJwVvKBQNP8rWLjZhHGk3ejcmm9EOD9eHu5hdWBGojXJL89qhPiJ8KJGSHEVx
HL9xcJrM1ZDUeh21bmoQ58gGl7oW2ryG3q/lmeJThAgIs7oURAAVXBaEFfxqOvwikrc65ejAKSo2
gVP7Bha+vHsf3bEMRmsTTjmh2KJafb6aZW2pvZ13yRvQimhyKzit0jbVqH6ACpe2SHbU5Qcjd76P
phR0Gg1cELGEcIdBkoxplPfZmxEE+aH2bfsGNrB/nCMgrNeX8J2pZCgAuDw0yNeIPKIZUneZyGX2
FqZqtM0cRdqNoarm0BIpEKx818X2XL4Lr5Elw8QWQ1QgoQoZKxKGY2+gF0MvSkbt0NGw2U9TL91n
uM39X8ZDosYmyASYK3rlyC2opliJircoNgK0IMqiao+yOho3QZ0XkluWurYCnbw4+8snchqW6wZ8
qLh0SUhPXkqs7M2M4/GLH1flti5i0627BMCN3KjtbaUbi/txOawFTe+sJc8LCkjsnSXxW/77PxHa
ZJAwBFA938JuLCDZ0O4/NNUQR3S6M/P++sZ5Zy0ZjLSEe5xYXiQQ5LkWZanWFG9znmjbAlP6LZDC
cd+jx+gNcAtX7pp3x+PlpL24YMnEic1UtQvLbCzeujo2DxQkEnwC6+yehys/NDzzK+2Ay8lEV0mh
rgs+erEdEiazGjMrGDIleZutQX6ogq7aUGCe7inkr2HHL0NOgigYNyTOfxXPZOEeVUrwnQRL6Vtg
VyX2O7Oaorlgm09Oo8ZfMIKHyRTLFcipXvtsQqrcNf1crbTZLieYH0GDgNcDBRIqW+e7h6rkJMdT
weG05nhvJEWM3ESu/bbGMjk0TvFRtA4j4c4FHJaiAaUmsZ6NonFfttKcvzWT/qvpqvYQaDxc5Wxt
IlKl3fXtermcQMPoVlKWXBzJRcEqiCtdovlS96Yluv8pkmcka2InOupa//bxkUASEnbQAKcFLMR6
kYNBZivV/Zs/qOXtrDrhduiDaIeHfL2/PtSyL/7JkoB1IWYJOpY2v4IAmGjEM80NUh1Spv4J8kKH
A9mo20axB3zGJQRegsY8ZrYRbMIhir/LNqi/68OLsfZ/4y/gMm48jVB72VL/XDgDkM2hDVvlD9QH
Xd+2dqU+tnrb7fNgMDbNVMq3cuD/kH3VPoDgBoRjzvNOt5r5s9xma9efcPUuv4ZqCT0gsn3iAzFB
pXULZFpp1T+q1FsbZA2gYJi5rz0k6ILvG19H+CBrfMWNk7pfCRKWF1lYCVTDOMLAPLguxMqpOWIy
owa59iccaTgFXTE/qrElrRSExLD+v09cPpB4BH6zCOXLWoqYea5of1owP0fEWTQ3bxxEY9S6Dnfy
ZKhuHqPohyDMfBc30icN6dFjZLXHtBjKr+Cn6zWrFrExzm/6W+rnvSNfJXgXLkp77EZHynTtj6kW
v5oi8w8hCPcdb+SPzort2lWQ+583jt9HD9UUQROJOoBYM0HN9e0oHPH/fggvBPwIKpHkz+e7saxy
NAjVVP8DzDHaNk5sHqMQLVSp16Xt9aHEG3sZC9AXX0uBApaEWNrtBidajL/CwJU0GxUNIrqbfmiD
nyjvNMe5maON0RT+JkMEfzNKPgVtkDEv13+FEH4vPwItNxJxTQdWwd/nH6wEdjEYoFoCV48b59TZ
zpeyHhD1qZSu+hrXOtzXBt+4lb3+zi5E6owZJsgg3IBBcT7u5GN8mugIh7ijFn1CVMJP7zqoMEiR
SNOfJh3tLV5rwa9Ry3P4DMgQHY1RGrwORdbKi3q5PA0NzbaVaO+d64jfs6ghkmFDZxZhzk5ihKaT
1gi+gkmV74KxC4+ol9lul1ijF+b+eBoROEE+JDV3aPLgyWI1+s005+pWo139eH15Lvcj6prwsnjV
EcVgws6nqVWd3mzlIg7cxNBBfWE8+ZlFgQStF2tslov7Z1FrBV+2jEWJTrQkLfNikKTG6gN6Q2i9
gC5Hcagvs6BcWfyLPcdAEILYc1C+OO7Lf//nyreGapzqXh4D9HazOdk6uAOom7RFauxLzu1suqD/
2uDUqaiFrFx/fwHDZ7csgxNzLlVOeipctOeD+5UZDuWssfF8qFbTbqbiqd6EaRncR5mGXFpqW60M
jh1g5GaSKtk5KT4CajCm5sKr4sDM3SovptZVkyEjYx0V4qrYRaUi0u+LDPU3D92LVndB9ZpY+KKy
EP0y4q6Qvph1GeYnI5Z6Gao6ln6uZsoTMbwyIuxUuj6SJtHo6Vpgv6CqlD+HWYhmpDlbtdZt/bm2
tWJDwWqG21SjlvB8fbO9sy6oBNO0g7WDMLp4+VH9rrR01JTANXkPjnnjZ3eaXmVeGJb5T5LW8bmx
7XqNxXDx5hLpwCRZQBCUAkh5zlekNxDF0ZtMDdwQulNzHKpiqr2hRy/wJi17Kz3B6xpu0J0rs21F
w2bt0ReiVtoWxl9d5KWLCGVWRAmZUNKgIg1aiGqW6kwuIN2Wmju8A9krnLx7MfXAWLn9Lz6aMRHg
RIeCKG8pUZ9/NKh2RH96tJ9c3Sh+FxjOfc5RUafJPDgndRz1vQETYWeOs7lyAt75WjIELLV5+hfq
iHDzksolhpOg+OhOdXSw2qBKDoGqzsFDG2mNflsQsWcrecHFzqKfT+FskSmFFAZB5vxrlUDv4o6i
ZgxaWNfdFr3E1lNqQ8ncbAhKTyol564GbOOvXDV/a4Fnx53sC0zjwkIE9QI9+XxkhJ0KJ9M06DCt
3Lf5aST1bWqv7DQlfWphy4OG1julPdj4FkatZ9lAjW5HM8q7OysfCAV2ZP+oRNSoU37uulkKXaVW
gcxnUtaVG9tp9X1IYA3nsGxQuSYhQJzOhXYcWL/DJDW7jU4oLx8tjcQaYSj6i/6N03KaVVfKLSXC
1Utq5q2eZXL0yUwoCG1Q0a7LTQq6+IPC44SX3Hl41ZOhocZJ0+F8PhJifZkcTX0anG5jqN+dNHSz
6evHLhJxEGHSk25otVkJ1SftK4ITkjtObvTZWdlT4j4WBxES3jbEo9yQAvWJNNPVFC+QTnV0tNdU
isWtKwyjCbeTaUEfL6W/3xIcrAf563Rc+xIxBROHELK9IjCMUk1ZE6j64a3SutK0MV+Db+139eH6
woi3jjiScOtU0N0tuWYk5XNyQjHM2Bp34QnTmOvDrM2ZEEWr8BIKOILqk3+Xb+KN/HU4Kvf/2xDC
LRYNeutLfqQ+cVF7+sZ3w620uz7EX6+Vf+8OcbaE4CvCKEkrKz6j+lV9qva7CIaE233v4RT8jiQ3
enaOwUY6ImtnrFVvRV0D8ZyKiWgWSVXSDnxfHOxr/dD43pTdy03r1pJxUlQXRZVPhr0NtKOiSa5k
VICHjpJ8Mzc7fvNmQPXC/IaQXAMZ+vq0iCGpOCvCDSIDxo/TkT0UWi/Z8KXJf3T1yv3x7oHguVhq
5fR5RIKpGhL5oWLB/kncb9lJ+en8DDbBrjhc/5J3t+k/wwinoZjiyAkThin+JIfidXqWjtP+fxtC
OAmSWbZaRmv1qdsG22WbTu5Ho+m/6/HPVwgnodWgvs/pMsSpvA1O6rE6JmsnYbmBLk7CP2MIJ6EO
9dKqdcZQPueO29+CH8Mbrn4pa7fTvOS3/PK/TZsQLzSBI0ttxu4v/sw30qN2yvdriy9y6P87Yf98
k7CPrUQJSwnp6yf/Z3mr7ouf5v3Au33q6137GH7XZ7d9DlcsZNZ2nPAwtkkx1mHEmNPkSU9mtZFK
z/lmfv/fZk94GfMySFGjZPaG7Xj4b9Npx+tDvPv4UuAlXkb+imN6HkbgAzQDKEzUJ6s+FdJXW/9q
DLOrDT/+t2GEvS0XgZ/GM8OU4dYx9nFyKksv0lcO6UX5iYQf+hCpj4kDArgl4QFuLTjydSrPP5zG
DnNXicbuiw8Us4fSDol+V+QFynBoSUUHCUuRfJOglfcnSmqdsAPDhl8f+2rAI2DEFsAtsBza3MK9
NA1jrcWtr/ywkxSTOnnMP9dEyIRrleaSho4rkdQyi/+e7gWsgs0QWBHwTaD7hdONVhk/J3HCn4GR
Obrrx1GK97RvrYWF4stB9E/SQx4AxhaQjyiq340+4uG66v/oG9WuQs8ujVg+WRQBfMWjsdZ80FcM
8A+QPmJcUP0LL//vI/tPoSEFWhsFdVr+1KrM8Dh3uezZEp5bljFjVBy35ZqCo3jAyZt5spZKNgId
Gh445+eipaoFTkyLfjWqFN3MYRJ9NnFevEN82f48F3Nxm0IuWClaXqzf4mKm2EwqIjq0gYTDmGmp
PEqIRKOgqIKYoeqwx75A9a7vyovVQ7t/QQUAOqdiBzLt/NOk0kYWPlPyX7VUOaWHXHjx1VmMn/fA
YbKVF+fyk2DtLE6gYCVJU0VRSLukeog9T/arNPPutsZc8kteGWsTt6zG2cYHrL9A3hTEj6BfiLBo
yUdWSU9M83sUFv2ulEzjrrci5RAH2SM1UPMgYa5RupKk9N7c9cNKJn5RAWaxkEomL4UvxOETfboN
OU0qKQzs71XIswAtd7TrX9YoA3LPi7BDhdeuowhc+Azj+BvyoLnquGYQJNJbkvJ/W5n0i4CX30Pj
ARU74LD8iwhH5zn0EZHXg8dWQqcZ2ZKksfK90bV98CVDZsS6qdtcVzZ0y+vGCxBtdlxZZ/d9rVGG
KN9wGu4m32vQn0ta14Q8blaukzZmc8rUxig35TDXQ+vFaY/D6fb6/hSPHpgA/B2gQ3CJ42SvC0cv
MdpZbZqyfoxnyOJh3w53ELvnneQ4gepWpcpVSu/m9/VRxY2qgUAFloXgGxcMcyeciiAxtBK0pPGo
dZiJLhJn8ZOhT1q2EnWLDy7ACsgl2Jku/6BsI4xTpQ6mEkOif596U/oEUhth554O+VNtZ0q/Q4io
AIh2/dvEGWVMZbEN42qhPcdXnp/4moMZ2mZmfy8VNgPFXN9FjsQ6ofOvHX2w2nd6YVXH64Nenknu
MqBdfC0VCjgR54MOdmWY6Ln433t8hjd1rDcpNqaNBk2/a21rnw6aMh2jrJfznYnUc7D3Fb3sV65U
MVHm0ynM0RMBagcIQrSI7JfsUofl/h3tpHx+GKTW0Vzs303tGAL8qzbs46rYFjLS4duiKg3/y/Vp
uLhtF2GXpQFFkRAejFgxk+NSNyJZLR7nZIoGuiLxOO6Myp9CN+/MYO2+vRiOqQbyyN4ChAXmWDg8
dlBbWJ1YyWM6pymlrCZHhECKYfa7CfP+7frHXczuwikiEAAvTsgBQldY44QWohF20ne8vqYvaad1
Xplq+b5MgsG1Z0pmUxqPG+qQ9sqWvrxy/9Y9MS5a/geaUtjTFN8MJHrS+lELa+lTnTnOrd7Hzqdi
6gyPj9ZvtCRTvyi+Hn7SlfCPqrTZSrh5cax4qBfK5sLZ5F9E0qYBPKFNhhol8iqbfkpl2m/9bhFF
HQYjP+lV8AM5a3Ml1xWnHHl1kBLA0AjvcE4XYVNF3mZqbXcGctpJct/QXf4yZIPef0G9ff4zqFZr
bsAyN+0nHM6GNYmqi9FB9nE7L+Mz7bQWzhcccfoq6e1hfDQLy771U6qrL02pOqkXaXFNMwRAVbaf
9HbYFxNquR9d9b9VfV55ehv88wJo5PcBFV0zmh4Hcj7FC2PVPuWJ3SUnrccByC2gD3zKG7X8GleN
ecr7KXrRCn80Vi438RZffgfsCPgtC5iUB+t8HiRDGZypq+THqmn9ySX2Kev9oLZpjRZhEADu6rJy
BYR0OSbYb9QMGPa/PuL5mN2YYbSBW8KjgzvNptV75/NcOai/JNIGoNWaqPh7DyLbC2lDXkUaScJS
Z91gRzXiRNwkvRSdZl9KLY+9V+sriypeWby8wEa5rYCvcJOI4KqmnRy05DrlMUjGxk0Uv9gOyKe7
oeyvOSxebl+GIpyHtQAeF0zs+RQ6HfxOPKCUR2Tmi1ttrq2bbtB9erIsIpSJeNOGxfyS9ugwXb8p
LxcPWuBikwdKhw0jQp2VxrEQVlXlR7zdrF2e1pZ8qniSbbcibv2mdbg8fXhE9AnoARNLEQmKUIwh
yeWk6eXg0QqTZuebVrtzlNzZ2miwuBasz4/pH0HLAOqy9EcWJgAuZMLcBjmCO1PezY9xoaZ7p2ka
aMF9dQgy2dyWRfd8/fMutieY5gXnoC9v3aIFer6UstPP4CHy+TFPwujT2GvalsrWmsjSu6PYoMUg
ykPgEwnPfoCSfIeZ4aOjjO1mqlIdS6RwXLlNoInya/9NYBDEWjB/+ATj3girRsj8jD6fO3Rpou++
VEsIDtYTVqomvlHJy2hWUSO7YQJ7w3ABylVO7GpxFObPc90b2aKjDsL7N0iMZjqYQ2pjA9OmIf67
cY4bjpcCCnNeaH9YU+I6iEX4z5oT+33lSaE51I4LILyTYjcbTXP2tHnws8+NVnTQnfOxac09ze6O
4lYMQ0bxhqkOjWTjYzk7jQgDW2V2E5Q+L51LN55q775p2B+hF7ezZlJht7E0OuI8A9fAhTue2kBD
6qynB6+lxHvGocOeGBORqVArxXRDENyJRTUS3JDbD5BIbp0YB51PcEy0etggeDRWydaoGju5QTct
LJ6jWC2Kr+jXhVF8xHpOh609mLKP69OUj1MQuqWiYjPkhsjRVJKrqmWKeY6iFT25jdSa9AAHo6qO
VDOU+GmO1RrEbOijqKG681CGZkd2RI3ikMnGNH9uG6Sa9mRydvIHmJmD4L8eoET52TemjlInZorx
rsa4K3qF85Xn2wg3G5JRnBUt/iRA8f1pIMvxdyTcZvynGNtE3lUo8wyeUc29+agh7lS5mpGo2W6M
ilm+twM9bG/VIDUiXHa0sksCN9XCRcYubjE6dS096dJPreKnQF7GDtfpAxRvSzoEgdb2DzpImAxt
Za76rTM6qXGf1F3r/JBliiujp8QZMiEerCpdq9kkeREcFVUq3tCaLhdlXXWMtn6qDWC5Ahxo9o6T
S/JmUpux+VoOUpPvJ+LAcF9Si5+OoUkwtClHzY83fR4GzcaypUD3Bn9Ih5su0Gp9j42MM3h1pWEL
pft9WZ8wwTTtr4ktdfbz5E9OPXtxD8RlO0ppEXhR3YXGHqWkLIQ9Ydr9jmAFToVhN9j/prNd9+7E
nx1tegVMSuI5ES4RqDkBw7YmVzUHO6nZ7Fh8bRHcqLANxIOxne6lUJLmE12ooP089J0a/ejVRjf2
gw+C5Pvcpxo+9kE6Dm6GTuD8K4hx/9viP9FlORFPs1jLUXBr5G/QhYB3W6YWmvZWt0p0QlFP1bWd
aY5WdgcQVF+It2aPsIwbNEYj53BuJujsrt0hc+Vqqd/U3/gJ9nAcyejSQ1z1jrztdG3MHgogsuVb
RWqfYACE9Mr9ZCuVIXsRql3A6NQBCTKV7YcpUDXrU+GViWVMuSenSt2g7l4WebZh6bQIp7oZw4pP
pR5auDunkd/7Pyt+EsZBEtZvvrFJGx2RkKECKvVL78fRhzqkBYhKZzkXwV2c+FlwhH4a2aZXlG3c
jl4/5c78JkuWUihulAfxbLjwYzueUyUPJOXQ94Dtf+dAJaL2gPIcM7FRKxKF37A47Gibw41yXq6/
FEJ8AZIa5ABohaUiQkIkFmdm2vUj61w8DF2s0b2300PryGwPf0xWXnnhufhvqAX/yohIL4mwaYgM
rTrIOUJ7aRTcSY7Sb7siXIslhMz67yhA2hAXp0RCKCg8Fq0SAXusyvxhLKbwriua1zmTxq+tHIRQ
XzAf1wBQo5kaVwcKQR8NK5BW+c/ClZSPSrMQFrIpYqz8Uumbkja57WoyaE8vrevxzkwjLm45L6OV
yEJYQAtKukq0DdQBOB+fLaR6IKSAVtVS9iN2lCryCkrfya6TIm18RTbHsP5c3y9ikKgvNSDgbET2
7BrwnOeRRR5jy+DUSf0jDgfH8Tq/rMM36Cm5fZPUPXe3msRWn3OA5rbZh6oxKj+u/4KLDwYtttjb
O8CoUSgQkT1QN8qSCzx9KrHne3JCLfw9ynbzRdUrbBs/PNZfBadFlxPwthjhaA2GlVNrxU8d6ryH
ojRGdUNNv+3BR1d2tXJALuYWTxESdloGOjphaO2dz62qTxIOfV3ypAwFrngABp0HHIjb+yHKsj3G
k+oPMoVE3ZRWWjxd/9KL7hCIf6oVBF9QOFB+EJO2SDeo/hBoP+Eb4H8rzZgayQ76Z6iDnJYQOt+l
QZo4Hi6p6mtRT8EIjQ2eSWd56qyPypfe8qVxpUD1tynzb+iHQibZFdMBEYrtJk5Jk0UwYYNafkR/
r9eifYhSGP4AuU2Ed8/dP47prp2oY1A1imeLOmwc1vZzkFsZMMamT5sC2XcZ3x3PqXI7OFB0zM1g
g9Ued7VWDqtKpxfbk8SbjggSbIuKL0C/80V0pGIKND9Xn0eEH819ZlWJehhKh4iSSDNcS9ouSj2L
owAROIkFlI2Fy3Q+XlSxE6PJkJ+zeNa1T7Qu1HHj21pT7qKxysCeDQHXw15VpTZWXIsrKLgPSmPQ
drVh4TJ6fR9d7GEg1iQdAE/RoVt+0vnPGStZDVrdip6bxre2SpqMwA3hUxix0mzUOex3/mxU3igl
+Up/73LiF80X/kL2CdCtIVz8fWfEmK1awXMsIxbtJn4fF3dL/Y3AwUcpc2U4MWdFp5t0ZOHJmAuP
TCzEZ+3QzBkpxLM1W8kR3mB0NBtHeojCNj6anZp+EArEeAi8KVz3XEPUVoSJzSWlbv10bJ6VtvAx
WjL77LGNMr/etFWh1m4zG7ArtczXV/o3l/NKKrl4KiznD97C8uD+014caIEvV/34bIBHj09V7Ej5
XRjlc7yxcmTZVwo572zo5UnD6AA1A9TlRbGSnOZiNvRD/SxBcJO/RZAz4KhUdo7J4RTo8YkiC1qg
BTYr2QYEdTtuQhQzI88uomStOXC5ytzDSwWGZgulapEomCWZHSb9ED4v0N7NZJj+sdE+1ZbmBRTO
DtfPzuVMk6VB96Q8reMmIBLyR19Fyb2ZnGcbaYzvRTko93FpoqcuowT6cH2siy4YK4n4FGZmVOoW
IdLlx/yzrL6Zt47Z1dJz1uYB+Sk6yFYTecgMO3SRizLNpi8FOVJ2i3SZLOHyi8jEY1nRCr0tNSkI
Whpni5kJnXTEpJVdSTon3yZTGaanDKgfIvnYkhnfw9Eevl7/8cJE/Y3xeCj1hb4Emlnsm8ZSYMV9
oEcP0uzEX3xfkjynmPsTsg/Fyn0mDIU6KG8hFXx0Jggo0fU4n6Y2wJjYymXliV6UFZ7YetUPm9w9
ROoiMaXNhz5s0SJdelBUzonG6ccIi6JltYzccmY+6VJiPOGLDOLPlIxtVZb2yjkT4uT/PxRwAXgX
iJOKMIUJKUCcjU1jgQcrS9IcbKJqbg4ZavubOWh0N2bXHHnV420w68VHw9ZFl3vR87eWjiZ86vN5
7QwAXUlU2U8+aWNE18vJEyIMLHlugkB2pJXQ6uIcw9Jc1Lbhui3jiqyPDplZinIycuBG13p6P2te
3AXBiSloQNvn8QoEShyPXQP2HBgB+AgK0iK2L4lwRncGWX3pVfPetvvgVCdm920osicS1zVL94vR
aK8sXQco9yguAQM/n8yyGdqEvsj4CqcDWMRcy9gpW4UT7VWrjMrthMj1Wp4lZHOo9rJ3SAIWZhMX
tkgTTfu2Hrpkll8dx8/vYcDkN11sVSsH4p0vo9G9qOgsAQUZ1fmX4dob5bpdyK9S5/ePRm+MWxwx
0k0xof3pqlL19rEDaKAdB4aeJgJ9C5A1wngdtvNjWfrJ61SZsls5Ybrt+ylz+7iaPxhAMBRePtAv
l5eOUEk866gZOBQr2td8NOu9XM7DnpznriQ+vUOYq/9gKvOXmECqv1BQFkKkMBwxclxN5jwh2jos
Bi12uwv0IPXMwlyzK1v+qH+DdoMcgg7Ccga4OlGlPV+0MV7gJhbSTo3FfRza2XyMEPm4DXHbfry+
Xhf7g4XCxWLJ9FUgSaKKFGLG5qTNRvc6tU76bCP3YwdWVGJq2YaHOjBXXs0lyDr/suV4UYSmY8A7
LW56Q56BjkBeeg2s0noG12VQ6hzlAX/0zhrzLXItoJEXVFjwwfuSRirqFrT2OHI8R2JHVx/QKJ/t
PHt1Ch5UlyDRd2eSbG/sMRdf2SuXs8p9Qj+ebjm3F5vzfAG7Du3LtDOmV/Sk1YMVTWHp5gjf/Hby
vnpIJytb+boLIDjUJJrFi0oJ6BxwZULWRCkyTCGgSS8IJdnjiwn8cD5KVhyBmbPT2s/hIs5TUqrb
GTuW4ViOEYYleRUV4XHyDZQt3T5iN7plZ7fZpu2jOG8xlxvyuL2JeRhUV5EjWepwrdL8THE7BKks
L42Ry5bwVa07elzIGZVrmmriVC54FjSyeALow8NyFN45uVGybDIRWZ98ZXooqDQfUmeqtoiCJT8M
ZRpWlk48e7C7KIn8dYDiIiMvPF86uSslX61q7SeiWLEHtmV0JSSk9gkNyrXkXHwCFuEv3u4FA8iV
AtHwfKwi4hDopNovSIb25lspOzHydMEUdFK66fBrKnbBXFHuV2OD59DrI8K50Y2qhQ/sOe1iOeJB
JYy1eNOAt9Px9dHrzuX+xfdiZWIuChwm8jfAeygkLDxsoHDnv5anM+xTv0xfO91phze1wkZ3k099
MuD3Ts1d2mphIydvfSBpLU7FuAB8CbDypkCcECIH+5z3PlsLTIQbhWLPovJEXZXTbQLkFDZ+9//I
O68du7Ez379Ko++pYQ6DsYFDcofKuRRuiFKpxLiYFvM7zdV5BL/Y+VGttrW3ZJXlqxkcwGhXYav2
YljhC/9A5rUoitrdOhWRiG4M3hZlRncjptIOcyS3drKuxObnu+ZxjvVlVOjI8PBJM2BCHo0q4jaL
7MLqbhGXK7duNib7ovSa00qnuNJa43BGBDFsTbbtwIZCeYXJ62ukgaOVsV4DgCsiT2CdrJBjZcPe
XdoqMr3mth7zOgvQytPcQPSzu3Na6V52qCC8xsH8wcOmariqaQAtI6s7mrBgrMd6qrTmNu9n47oc
p3qn4Gr0Lom9LnRdtpwlMvXdzx/2DwcFsUqHFFTGd6q0WJQtUZyN7a1dDOpJQk9pp1KpvUCaLwog
mg4+am+vyZodbQNfHi7ScxaTigoa+K6jye4WY2uYnbxN0EUJLEAKAbbES6jJ4rWs9UeTiW2AciVd
PvyQjwOZIlNaulF6e5tUil2eQDOsVDxiKjM6M5KuWDZjDOP0bHabXqFxqLeZb7qK3sEw1OLmlZPk
aE9aU8MVUreeJMTeYGEOb5xO01QolqhulQE5xFhO3RVWBPnTz9/pUfL0xyhs6GtFBh3JY0vEQuQR
zkVKfZtrUPGwZ2uDLIrs0PASZzP0ZrMfZtOilyplESTO8Bqv9njtrLIsUMvZ0YD1roHx4V2K3BQF
hq7drdCW6FqNatrRqpGqRYgZQP0hMmr1lYTmWDKAW14xkmRt6NGtEl/rNP+mXgByo86TRu9vMVFV
zpIxnuLNuCjyExjUMg4LeqSXZdT1zyj8jSfYiijPvZeIZw1hwY8Ft/HVGew/nqf/RO/t+o+wS/71
v/j9uaph6cZJd/TrX6/ql/Kua19euoun+r/WP/37Pz38w79epM9tJavP3fG/Ovgjvv/r+OFT93Tw
y6ZEfne+6V/a+fZF9kX3ZQCudP2X/+qHv718+Zb7uX75y+/PuKt367fFaVX+/vWjk09/+Z0y2zfT
cf3+rx9ePgn+7rZ/Kj8xYf/4rr//wcuT7P7yu6G+QQGXFb/KGVO0W6fG+LJ+ortvwGlQwyIDpjfF
Lvj7b2XVdslffle0N5S3gIGSJfMXTGgmPErZXz7T3/CvwfCtFDUbZUBb//3PWz94Sf94ab+Vvbiu
0rKTf/nd/AKy/EcMTet57VWx/a6JFkoox5oY1ZBEBOvOXZcnlvRTr3B9pG+8E2S+2kdd70wESezi
kiZxdVMus3sxatb0Ec9lKxiyyAidROQhqrTysiWCeK9P0Xg3M2PxJDLqbT/K+cQqiuxxmbV7RYuX
B22Mk2BCzPEmKvrlzOxUa5PMwG+Q4Yvnrd3we5nl3YnRm07gDF1xbqSJeyq6NazsitSIt+xxvRrW
uhVt1vbPuxwpEyokSAagwVQ61gdLaFMfxiYeU0GBKewVMAn3LGusFp0HXNZO7X70Cr9t7M7xSTEX
dyvYutfanrc23kephDhCpXuaXjVIFMuoZt/qzPpGGKWdnHRq3z9KWwO20ZizeSPG3NlxKfKCiq+1
Gjdo12Y9O0FnaiPpsVWf2PgOWH5edtqquT7hD5Yheltrp7Kvyl2EIImJo+EZ8qyhUOvpenTeeUZ/
3aWZP2e00uym+dwYH6xEGW/icTwdpPuxzedzo5SbSJwtVXo6Dt2DI9SAEmG7GZEJUdX2Tk2iT5AO
htOmHd/VVSRO+nrQr1rTRVU7T/zWkE5Id/ujrk7uueyaUx7VlZuYd5OHCJw59NukQYV/jpL4Y5ZZ
RZjU7rOlZ22QWM70pIruk43dZVAjwvd+suR7IsqTUVdOEXjJ/QQ21e2IgN7OaqbqU6nad3bZfjYX
7YHy+l1kqft50DZ5225l5OZBqfBTA6Yh7FPDHHwz5auXqGq3We3W+1lE+gZo4a1di/sWIMh5po9P
ljHPMdoX+2aYeaZ9H45tvuwG+r36mdHjbjFV6b1EYmT0SWFjSA5UgzbR2KqfkaIJGl3xAZBmOTAj
VAR9G2AwYLdqhwMbol79CciP7BH03Xw6OXaQr15uw7uhgGj/SUn7uzZ2wrh831gdgN5uoFqHzxpQ
lBm4B9XCxKXDYrZJGCWts/iWhTKibymGVnLNc39aegre2xOEoeEcYQ/5pKhOeS0H4hDX6OMTK9G1
3G9RDsn9bipTn3QqxDRAPCoxBnD6AKk6WSVS4/4SwzF+c7xrJ2s8f5zlfjTlW4wrNniU3hrjHIpY
v8uWEUHI2Qw7vb7p4yLdWhPALTQa5FlvYENXmOl7dc62IEp73wUX4CNidUo5Wt/gh3BeyiTZ1z3u
iz1Ffrdb5kCY7nlOfdOXw9hszVLdJoBGLkXeqqeLkbsB7IsqJOO0/GpQVH9yFv5jLo5v5rWzg6tx
1Wi51P2pic5LdTKRACrOlQ7SlCiR55WKGDaOUnphQljqZ1V8J5LUPSnnSb9XhBXfoJ4fgSLhURKM
zFvPGdEZ8Lr+EwCHtyJtT5Ticzfn2n3hLs1GNLbyWNqmPNEab5/Uzdu6NPVtITDYQ49knwsn7G23
340Tz0PNYDfLrAY3YoPswnV18aUCXGLpVAnKCT+jYDHMvYn48hYLGW2HrIXzUQOVt+2TcQjaetHf
z5N3G+flPlIA01h1tkdB/2Ms8hs0zE0fgh6qp2GWVN2dHMjQZpEDE1KxR7JElO16Mw5cmT1HPLpQ
CkeGdWQ9J0N+Mjd5WCTJY1zLZ3Pu8495KfdI9kCXHfVgavogEtjz4TEZ8PyvUrO/LDXrFuWdOlAV
bJh1s99PrvpObVmOqlft07z3K513kI5TmA9R5ZfkymUZWZeZU9TX3E4bTNWSXgoLmZhMy6K9Yvbj
pnKNU5q5MZZ5496JNWdvJumjai9h1en6e+SnRt64k0T3XbnEp1JoyRbSrecDlq78oYvihyIq3maN
uevUxAgN+z1hH21Tovlyjw2HEW3YbM23CefntWHUxkM9wlqK3PijluqsXZJZvCZsv2iyxq8WZ9iZ
aWwFohjM53FoQrYedEj0DqfJ2gOAZkyJcmaog9o/FXmHU7XWdx+ryR4ntMIt67nUldIMnQixllBL
kTDy3VxtQrE0zi7V0uGyStHpuADXpz0g2EQ31cwUZQf+7rLwsv5S4HKV+HYbGddTq3VB17ZayM7t
bbFsbE/G1srOHC3CrrcxwP9VFFQv23JMtmNpo4iUjwULU6ohfZbUnwbP8jUrpUafW/NugmT2to6h
eQtxaUbdvu3jXS321TQUe03Pyr2xFENPwTT3bRkPJ0M17o3C/qx4VXNmTKoaYoNtD2sFEqu9xlT2
bjdm20rNoy3A20CCXT0DiahdS2UKYnvkEXAPOIY+dpQuuaC0vl0kjpiRfBqWLN0Cj3MeFChZW2Bk
MuxUbL+rWI77zJTRJnIb+zFW8+oJF4vlPnaddIMWO5o/TZ49KulIASkvlZ1ppPHpmFXJaa57yqWC
6PSNkrr1+3S2Y/IWQhFOz9mNTgi+dQ7szr7tWqU8F6laPnZaVX5MNHu5S8H1hao9yRA0tbp1hRtd
A7kuQhvkAoiweXn+Evz9Uhz8T6Pbg4j4p9Hy/8g4mCTjP/4MNr+Lg++eyt+CNpXd3/7vx6fit/m3
y/RleJGHgTHf8EdgrNj6G3qF6ONQrVr1iNb494/IeP2Injp1TqpZSPRBEfp7aKw5b2itoBFNvgXp
VV0bgF8jYz5C358PqeBTTqJV/SuB8ReB7W/iYsrY1HocFTTHivYHVHCYYGV1OmupG6/Lrssu7MrM
b43SUDk+nVi/zibMiBPOxVPQgVq8MaxqkH4moz71AXCW0oe9BSQnGjXyjiTdqpOWP6bzXFacptZ8
qRMGlqAgFwh0whLKWTHVH9x4oNiqqXYdlkmTB5QS2hdKw334zYv5mgV8G/UfZY8wP6kSUVOmM2BS
c8Iz4PDmPLuKPeotSwg2NX0ifdc+T5qtEEvpyLxhMKMZvldqJwrQhzvPJbDzUexP3y3NcELB0+qC
X180P10OhwtneGm7vn35jSxT/rbtSb86crb/FakklaF/voT+T/v0MX367e6p//S3/z5cOPzdHwvH
st4wM8EWwdKnU0y94c91Y5hvYPUyZ+mF6Mzd9ZOvGaWhvwHEAWIFvVodJeuVVfnnsrHfwJoBtEgO
A2EHGOifK/xfSCchnzJz/rFsQCCSS0Lth4wLtW+l2R3OrHh24kJqpsLpq1XKLooxpk1Nb3TDsnWs
08nS0lBvF2zDdEVXR18zuvlxWWahnQwZHO9VCb34TGA/38UxIlpb3eyyfe/q2Q5vSgk/kHzGT50x
It7HB2Ffm3EWyGxuKp+UJP5klXGDIJPyUC6uFbSuWp5pYkZczzCi9m2aNSQ7Zap8iijb3zp1qW1H
awLnrGvvjTHCqEOgvoo95Vjsgfcb8qRucxQh9cJ+P8ekhknqFLeuNpeZH3V5fpLH5hzwSs65bk/6
HmFKS7CnW5/jriTFLNphDJu+NK+tiOPcUKQZ1JEx3hBIZEmQU5hPAyMCkyVJtfBa9RJzN8uuA9UP
1p7ztltEdlI3YjHPIjk5xmmeFxi7u0mb3VGl0YedMU5zHToyyruLJJ/SXWVI/SJT6nwB2exY71T8
nqcHQvm2pKaaFWdOKuVLhJrVzkwKtQwTN5nIafSmeJiSKpXhrAHlvBMZxtAjYV9DDzZvqtwZfDEA
3hePpWxmbwgjGBh2s3PdxYzuobnMsRVadd1oCZnj0DfD5zGZwDgiwqa6tWzjwBI9nnUvmlcp/bXe
WJawPV5YrHvo0kd91SqhaFuXktkkLDcXQUxUEV+mSl9UScD0VioCsVi3e3j0gQ5NCHw31eLGX4a+
TUOI7BGsklLtP42jMnPBzKCLIrMksRaoGTsYrKxyz91F6jn492GINoo22W8jCw9tX9puM4QNHF/2
8NH1nvreWjS/snLvzIHD0p3XRWfioTq1Zdtvo6QT6naYemKzgrQ16HtDLy46szCHW9sUA1NLgPV8
b1nJvLGWCBUbvHsH763n5e69S5J5CfU46bdq0uU3jj25w62WKaV1MgLmlVAnXfsxAljzKVFLw7xq
qqH+MBEjpbvFoSxQTmkRB83kQVCYKmFdu4BF84DGk8DktBF58iBHJ593w9qKC0b05Z7t1srjIFeV
dA6rwnGfZZPEs+/UepecYQK0oMRct9YSECOjz1qM+fKuA+530SSajM8WJDJxzPXyqvCdKUV+vy2V
pQ8V1JMpHGjDtB/qGklD6u/e1nDm9gZgqv5gWbOuhKu91/uyHxh7KN0EQGje59thFB6ujG6nnWru
MCMlTkAaRNZg3IOnjGQwUPp9yJJFzzZINSYnbTWPajgqdRwFVoy652aJGwgPqjvi3oc0AHp4iTPH
9WmS5Y3cg12FO9IVBrKZJXyIK1eLiOKnRcmX+zKpyfop0wibRKPRzCtRpX3nq7PhfGrpi9mBUgxE
nPrY1vegj+PupHYRhQ7aXiRzmDROKjYit4dtqiHCgZao54lN15LX+bVmJ091Lsx9pY3JFWDqwYSX
oOTvo97IZhwxPTQMghEEUwzTZ5RwlEyWf+ak5suCyft1rU/6qQdGNParuMk+O+6qwzAWFW25ztNn
hFMWlEDDRCnS6nSetJrildra4SQdARGorysoS3H56Cqz/m5ZoHKDCHert3RKrfcT+Y7qe62dxqFW
Al/3YZbLnqnikH7WKSGfz1/HycbAYigJytTMt3Nj9vFZbtQR6KS4uVp623sLRx+iyuixhrZJZ4qT
yqm9dOs2WhcFYoiaAvKSByWMzGwpKrL/oRTbRnSpjUZjWZTBHCmxsYUvWoXl0C1xeoZSf+yc6I1X
ycRXUrPoqAToLu3koYyYPjujH9daf0oJINp2Q5ssgRIJdUArbZzpafhEQxDnA0VVB/u8ruysStk+
aEkJPycv+SCa2MPfqjHsNOh1pMbcIRRZVWdUKpp4VqL62hl15NfRJ7ZEM8CgGRueqWSRjItpX0am
WpTaBJ1AZXY0rS4r9DtMqDp+zsN1NyklKEeEk4OuQFCa8TSR6llNm59kltJkAcYOmkbNo5x0dZP2
Gt+7SeJBHavtbMrSZ9vpk1C3hDNnfpHHOE+4ZrHAmlPplDtDGMdoBvebPnGM8UxYSdS0fmrk9pRf
K+YSuZZfm55oNpnUlGcrwSeKwkA8NedmxgtVUOb+YI3VnN/NFFhkaLn97IWx25Z31PKcKrCTXu38
UVizHaCc07U3Ga5u/XmE4QGJHUIz854CkvyMdbS8VyavAxgE9gWx3Xa16BBJsXq42xIBzqVogIsa
k/6hpmSx3CvjKOhyFgL+TVzWcxkKaUbOlZ4baX0Wm3qbB9mkRi7LIvEW300jkfAKCkSzEdaRerdr
JBef+axBaVMYwdPv3QDmERbd3NpLd9UtvVb4vYjVAgEeMcqtoxUiNQIIQwttqYzt2NATuH/GMtvi
PFEpuqGA0I7no+ipRyO8g0/gTi3TwrzM7GbSrxe1FEYwFW2Sbxu6w/ZNNsWaEerpoH+IpeHUfqEt
mKUbrZvJy9H28r07zu5Vxx15j7HbVy6bijlQJSiiwTwt1IETKm9zZUh88DxqedXlGq7D7qhaV2rp
5A16MB1lPqhRxfwsqS1VgQv3+X3RKDEu4v0UX1qDMt9ZdUT2nkAfDto5TUz0XvVMdJqv6b3+QUvb
FUCCrk/1oXL69F2hdWkc1HDTF0rNiL+eCOqK6Y2HcPCdBuPLelSyyZnVgPZsoZ+yc3jmpmjssUMy
XvOo5lbc1GPlCji7VSaGJJRu11iRz+yX0VlbgMzfZfVY4AYocwq6XSTHQQQpKwIuQNGYDVUjU82e
4eLZ9QaE3rL4CXNxvh7ElMQf4LUWHzJ7soxgyWwuNBPV+k6L0qo3FSFvejIbg7Tu41Kx6jWnsjqx
JTaMesii/bStu0SLznsP//NbzV1i7R4cjZptlqbyYKJ5XqN/KBEBlNditsrrrp6cD1kBvnQzyVw3
dj1K0VAvNB35JmuEDOqPhuioepfLOK1aoCIdPvRAkJDsaGRhbWfX64c9gg+FEQy5ozT+qMaz6xeZ
Ubyj3E+AIxLRWjusjxc6ChjDU1mya44CtJcz4VBi7rhFo1Eob1nSa4eNEVsaZgTKbG6Ju5ILbRr1
tyXCiFe6poh7t3LReLNgi1qbrhmNGffqgSi80ziC1Yp4WOKVwfe7SP9S/zWNJpxzr32reh0aZyb0
YVQwRsvBJ2jJ7fwqt6AFXsFyiXS0yEtvv6SzIk9nr8igT0xTup0KtT+NpOo+RbUshwBRSBduXtSP
oWDS2HfKIGkQqRGcT3/O535LOFt8trs63kcYPjGbe1N+rlRreqj7QcOGRXWAP+iCshJLFVbILJmi
qcPWaXMLJ7E+gAKMUvUmapcekTJNfoJNO6orpKjXgzV2DJRFUS1mPU13nLXN1S98pDvku/FaZJVV
6nm+9NYegK1QhkR8BFSAvYWLbyKgZU4q/moDVCYQ5w000iKPsCowE4uTVghJd2ww7HeIyWdnVTcY
0se9BomhfMFPNBgRT3uy2rUjZTgNEksd8SICvrKwBXF11Drnrl0lF4oWafh+y9YC8GsJlaOh6p1r
onTvSYi82mZTx5ToMGOU/qz3rBcjM6cxJMod7pNldPr90iXztT30bDwrGH8POKhn8ieR7W2crp0+
ohPgVSdiQPaJerViNFuv0pzKV62xr067qdfEZqydpPKbiY39FZTPUWMeEbSVBAJMbuVrkX4eZYNV
yynflHUZQAzKkUJarPgOWkgZFkVSQNqyS7qIRKrXWGpW+4WD/TUAFlWkg3x0tc6ERwknB4Asiv/r
59/0yTksmyVP2ShroUaX9BDMLZh++fmbNP1rHnxQUFlv5Nu0d71RYMUgeKD54+dxRPtZijUZGRUR
WNNSwyBupKiD3k69c30aMWyCh9QPfrRMPAViKZa11tjGAhjBNu/xLk/qPyoq1EH+SWP3uwtaKzuA
wdBAocV7jK3pMqWK6OFUwTIb5lazSaLLaI5vfn7f3z9dtLUxbQI3xLqhLHf4dFGzrAZcCKsAR8Pl
hPTEJNCIyleQbUfoGWYReES65xQvAFziuXM4ijW5JG+ZC/LLJntmG9V1l9yhmR+yOY5foxh8f08O
qiUWj49KCUjWo9EQSIrsLhpLwiKPRTNb5rQB0kF57+fP7gg0wl1hRqCDMYNhAFbcPRpnqNWeQ4e1
EUXlQMVdsYgaoxnAnWrU5SY3ujQ6+fmQ61cezlLqqZQyEb0A5EXWefggPRg+HHBCBK5dys9tahvX
VpKALkt6+15dRvHMpj/REWKevjIfj2BXCMGw16J6BxoIbSumy+HQuanRS9EWEeTA/fIgJ6n4PFnw
/ahyqOxeHTSBCdhht7xm9vPd7OEhI+KAdh8QaJKro5ErW609ezapIyBsyU49WQqlIokhjd/iPvvh
54/4GH613ijQS5P3CXDWoXx8eKM6AH9Yki6xzWBw7HTe9EV7bp4frEEQZjG+cxNZifXoNhjg7qzW
wdapzl/zVfhuenEdbLtATpBOBNN49K5nid66AfQKbQt3jUkQ7UhCrSWWClRkXAzfou3z2pz+wVv+
A2ELZwZ2x/GcTiMDa42V3GB1lvUoKkeLtSDNPEuEBZor8c6L3SVL/Lz1YvFrxDgWK2TZ1dBpXU+r
Os/hg9eyds2B6cgWkGTOVGtJKpJCV36OE5MU5uev+ejp0iQFesVa0kDhMJx3NKlmafd0qLUkWJ3k
zvp+cHK/ce33hcyzsMVn+LX1c7QrrQNyeLHVUvDlDo8HrL2sS/S+glEO/3nfZ9YQFq/v59/dFuwO
hzW6loNBm3+30wIwT2pPSYIuF/j/eZkWLqZMnKAa9Wxvq9NrB+fRhFkVqeCSMByTFdrb8WZri3io
hqhOgzY29A8FCevbic2PiokFZJk6UDLMLNSfv7yjHYFBkQNYucBw7ohNjncEaTntmM11TDF2/BRR
goGuBkhAt6dXZskPBkJ/wPtCH+dMMY+mZDKnWg2+MqYfveQ+YidzUBTobGR6/pqB6g+Gol+FzYLB
gJCd1rr8N3HOqI6zmpIE+BPow/DLTRWEp6G33t7PH99R9wj8PKeV5xJWWFRb1139cKwCmlom4dwF
tcEdaXVWuhQ8x264AGC1ZKfR4sQ3RiWjy0WQatGuXjqQC5NYot1gFnZxUWtTMW5+flnfPwHgl2DZ
mLYr4P4Y/l52g1tnMqVEvJDWRWqb+8Lts423/vTrQwHl5Tlz8wgsHD2AFOXzCaWYJNCa4cHpR9T5
+weVn399GIJXzi56oavi+uFzzlJ0YMuEknmnZRapZ1EgoIMYi9e1xb/x8NAbQa1h9aVlEh0OlfYQ
h4YcNSbscOcgSZfo0iXwCdL1p5/f1fdLHqYaLSg2aoQImU2HQ1FgKXIkhuKAKCvbU21mfU9Dv5wI
NFb29DfiC0sph+efj3qUiTBnCf85HKBYMEFAjByOOpS5AjFWosxTJF4VqOSal6PV91ceoniXS5KM
bxdEe04Kl3YOfoDilUj5B7NzhQcDO1/hm8TKh+OTLCMyquAwGk9DrV87aqF/qJDp6QJhCy7o53f7
/WjcKvqdmmpAaEB47Gg0UdS95yAf1bTzg4LgStDZ3cO/sBd8PxCtPsiHEA6RqrOPqY6YNdOzBr1J
ajd9WQk0zv6tlYAyqo6FD+E43f/jp9fV1ZTaVk+fw16GMOUdPTZTP9C24qdffXQ2cTnCzMwV7ut4
ooxd58aGVvPoZHa6rm0Mck7/nbXNREDUj3h0ZVQeq/sVlkUEDNzGd5F8OqPe+kmsnM0s6T79/H6+
CxxQVQYqAVbCJk8jDzucCsBF0zbrKHcALM32JmSS8PW7+cEgCNkAZSbWpv1/PEjniBnrDDhw4CbL
O9NK5GdWlLn95VsBEsrWviqykHYerWExVg2doAkJxMGIbzhfyrOm61/Lab+f0kgdQwJd1YDZKMz1
829OUuLbNEW/LPL1Cvx2aHJvA9C7jPAZdCQR/M9v6ofDmWvYusrGY8p4OFw0yxLRe0qlejXODwWg
jJNmplRRYAK0+fWhYGEQSZJMo81xtPMaDRhsWgOK30KYmMLCS9FwyEncqyZ1X3Ns+W5KUH4AugNM
Z6WffpdrIn3nzRS9FT+LVHOrkP9tVHCQ4c9v6btRiBoB5sKB0JkPkO0On56yoHJkMoyfrtNNUnEN
69n95QfHKDw0qn/rccyZdThKX2eDYrd55Mck7eO+R/lpIEsXzi2xpNm8Uu74LghnNEAcbEIE/ORw
Ryt26g3p2nET0c/I00fDqMAuqEZzO2sD/fbMjl/hkvzoGaI4DZ6Ek4K47mg8NcvchpY6YOG1pAw6
awgnz832v/ymuC/oZcwGyHXHMRM4bxwlwcX7SaFE85kqJtJBN5oagNu/OpLLTof+JZCWL7Tnw7c1
d0tbm+nIihJNn9Nc0zFfyAAxvSYwbH0XyjAl1shsVTBYqfdH80ICwy+VhLVbrHv34OXTRRpF+kcB
GuG8lgYqdCNuklfATCsagqZRhFo8Z+A7WjVzfZwaUOCjQaK2PtAyBUEV0Z+DbwCJjQJ0utGcub9E
CB8+Q2UbCrjzQl46mlgeE2+mdkDhc36wza6qz5qopxHl4AGZ07g10xta2lQcO2y+DPQ47SY+ySWd
BhDy1tsmGo3sVERW/F5a3ZRs9TXLepjGNrqkpi4Nn+ZNNQSWWsqHcand+FJ2EBsQpVSN6ybWXfDH
ABrOvUmDve6aMaoUZmXY1JXhwr0swENBhWvmqIdxa0/7JUbz4LJLpfYBc2HCHdfpKfr88nun7EBK
Tu2Og/V43cjClVPWO57fx8SwMldKGk+vzuPvV6f75Sylu0ihF1mCw9kV8TigFnI8oINAOckopuiy
9HpiyFGJLjV0tl8p2h0vT/T5SLQAVakE6Ktt7eGAVTsiwBtZCrCRXH6ePGHuihIFi197eIzCRkp9
lQoZ1fLjAnbmKuliAffw28kgFE8JsxbID3c/H+X4sGMUD4wZtUc2AkpyR9s1Gtx6L9FKpnffV2eZ
rOPal8UKmhT2q4nGDx4cGRoLlNCfQPg4XMgz+AlVBcmxHxXTrwTHQkzj8o/d5pfwvveV4H/H+MMD
zOK/BgnevVQrqUwef9X/RDSwxsv751BG0MDw5M7757/999MBknH9sz8hwJDjnDXywRgXeQNyzz+h
jIoNBW6Vv1x9XyDBgQb+O5ZRM9/QCgCrqLIA2eRXj60/sYzGG7oDSKDQjKCWBFL4V8CMxmHOyIVB
zwNdi1sAOQdc8KN4qZ2tLqoj5E3SGVXU1bhtIyel3qrAfr1msp6FbTV3Y+J152iWjpY/G7LY5XN1
llpO+VKklonrT+fMEOca8nZLmMsT6UVy3nFwnC+2mhXhUjUNtr5R0l/pU3tuYIZ0nSu691RGaXod
z9Fyq6Qplk+ulTQXcoaJ07irDDC7gXITNTL5AL5R3QoFQdNNZzXDI8IUN2mucvapRST2U/fVOv2X
5vz/F3DdNZ786Rz/7TF9hvj5Aty9eJK/7dqn8ulTWj7Jgzm/fs2fc15j9iJzvvYIjVW0hC3yT9i7
9gbUOiW1tTlDMLuq63zF72rGG8IzOgo20F4s2b+Z8sDoCd2IdSgvIpmEWPsv4He/sD3/0SFapzxp
NjkpYmQg8kntDw+byFNaVwFmG2pDaQOAFCUzzfYGdBtrTzYFEPdcfzBzw3jMZq+ERjNK9xqOpnxA
m8FXRx1NXhPdgq1JBxzMbmRl78AywECfpuocUH1H1Qz1mXs8XuxQjEZ/N3eVmDc9PYx9JvVXZH2+
lP2P7ojiuUcDGK2BVaT08I7QE6Hdl5V5OAJ5DePZFRAzRwLCFflkzRKhbymde4mlbqjOVXFhtNK8
6d063y1FjZCf0Q3BlKH9VpjjaYFgfNAn2kNu484cLXLed2Ur999Mox+0kw/jyi9vgcL0qrcHcGV1
bD68ZrfVVEuZ8xz6uBDbblw4uUbcoRYAFqkA6bzCZ4Kfj3nUuPpjUOjAiL14tOc4NQ8H5SV5RgXO
OvSGTH/Is/mxHjsBgkf3kLE1r3S7tbcZZYaAhCzd1n35mjPWl9jp6F0hfudiT8IkhOF89K7QCR7x
TuYSasDiG7CGqT+bWvlu0nCMKKzEuVCl24bJZC87TcmUTT6jpu3NnbKx7Tk5S1LN8I06f67FSOJp
KOorD+lLP+LoCikPfWmqk8vYx7R7tOcwYC6dta7+mA4X/VAFLSBcgDprSEO5rULE5spGuW9Rp1Nd
2OeF8QnRSnTvaX0iVD3rOyUWO3TuAXO5oeGUqBS8n1283M23YI4oOynb1Ltr+9esKw4D1y/vd1Vh
1kjzkPeg7XL4fpskK0uh22i7KAheL1Mrwqp0EH7J4YIiWlS/ErceeV2uA66aq9SD1vAVIbT1eP2m
kOJag+n1npaFpq7M29EtyG/qbFcB9d2skg0Xem987LsMmnJRjRs3X2rfGRH3lxpBmyttewflu3jl
sr5/DFwVlW4aeCQg/P/hVfUeXvJqz1V57YTBGv6iAYLg7Z49FpCs0svwy7r6pbPyXwv+rv730lrW
zeQn5+RL+RI/FQdH4voXX49ETXtDMwVb+v/H3nksV45kW/Zfeo40aDGFuIqaDJJBTmAMQWjhUA7H
1/e6Wfm6MljxIl4O2qwHPSkLSysSvBeA+/Fz9l6bgxsNDwQr/2dLxNN17rvYOsMWFCacsv+9Jbp/
nPuADPJwegEsPL+q/1UGmn9Y3FoqRxgvZ47gP/K0fFiMYU1iZyHqhfErcJ7/mHZ1aVusuM7v3EIz
PruDVT/SOaRvbzC4sCJ7go/VrV66/9s39JMt4LzU/W2h+fOqZHHCH+ULQLPx4W31/EwVog3uFjaK
0FdN8UCjpPhNp+mnFzmX17SbONV+JMMJMxU+MJg7PCz2ZwXn5xNyKXLTf/1RPrxxf34U6h1GEZyX
oaR8+Cizjxp5tv27Zs5rM/TNzKY5seaX3dheI2v9jQDjxyMm2WXcLgL5zuM5hpOm+WHVqUpDetvs
3RmVIS7Ir3jIAFZcjrP/z5Rl/3GhjwZBYgjNWZfeHcdzI84ZbqN11n439v/Zw8eIFT4IvTm6qR+O
IG42Lk2eu3dN6gf3/J8W8jLktp3qrdd2Kijrmt0YlP6v79j5TPYfTx89lHO2J4QkTj8/LpLE3yKO
rX04E45/NVerF6dbepn10AHEZJPumzvWbuuC6mEegjRpvdp7JtrC3TlWk30pMtc7U57nFZEJrqXS
nP2TzCHKoQJpwBf8+q/96XdEuYzlDPcbPfsf/9h5GGZiZry7bhbkkFfVZkd+CTqk0f3i3SSe5Lan
dv5NifaTV4cu43n+zYEzIK7hx4uqOUdWLc27tcSxYg4yiLc2zf/5+wmIjDUAjRirz9m19/cddCCD
I1ezfhfguYpM3A4hI0o/+fXXx77Hr/lxreH4zSXOwVk+MMMPn6XPs3IY+uJy3RbPSQbHkZ+D0q+7
EzGPPiIaP4DxUBulN8eLSSpjYrTb0oVoto0ZWoAu3h1Ec1kMgHuR4ejZvY/eiFuyHzYMKHE55Oml
KzY/iGW3amVUbIF7X0lVk3QSWOntBh2QgVs+rRNC7KJ/9NymfxzsxqUyWcXwni/jNIekuejLmZsx
GmGGRM2AONpbz+sykHBAl7f8NPU6N7+xjSOoPGtKMnZ6TsFYWMyY5teWMHNr8bKa83qZadK661c/
NeMWVPWbY5RI0W1vKw3qXdfY+8KyHlNpkxyhtMC6Hyxhrbux7S1YHMbQ3JUar+K+4j+YoZIDJv9R
OvLVNfqzTUO0Or590TdDJMYeQVinEN6HYkqn73beCtq5xqR9zWZzfR/K0j7iaaGwdKTjLJE/aPkD
32NwNNe2CY4o5wIblSXuK1d0Hc4alU+fdIuR+S5rp/TY6pROUT+aGIxHOgVZkladzPdtZ+ClyeCz
vDPXxHxGsgkpqIWYiAUm8N6C+cNSpsIpd7CwZeOgfacwUlU8sDYcApf8iFM629LfrcxIXtvULdYQ
rNdGEg4DbTccQHKL0MHs+GAVjrjNmkxcdw1XiMrKqz+1pYsvsvM1EmcJONrz2/U8xKUmX3xNzpe+
X/tWLKxquN0Q8F8IPcje8sBrSs5oeWvs3WGtPrfF2Ja7onIWNxrtdb4s/HGpEtAnA0ivrZfpXtez
qseeHcgqzgPZA9LQ8ez0rqtpO88fBBmybta+FcbSg4HRilELDSKTvjSw8SEgKKe7phM1kTparXi3
4WVZMtxKr+X2blX21VnWgoietvcqErgH9VU/+wnDZoRhYK3nXPJ+RuK95eWKGcX20y3qUOGLeOiM
9LqroNBfCYkDD3eC7GQMW1M+TKTWXgqrs95pK7vqtnIMeWFmlbzuSksYBG+aYFqqFtxEWCtU32GD
maXBIBdU076tHYYMgcRRuSudrQZVZEtbj+Q0DEVIyFm3Rts06/fCwHEGdwhKcGQs0kzjJegAQxAc
gUIn03PvXfp4JkOx+O5OG3Xem5G4noL9pfD9uBbMiRKS+9avxWrYj2ZVj69yEsWDJ72mggXl4g0y
tdl6k0LVj4xNnbsKz/iXYMWQE+MBHocYLXp17Fae5mPQ5Os1xpmu2MMU7o5z0yFT4LP2X0CEcIOw
7zZfdD3NXvgLxud2IS0yctvNOy0MdqrYN7rgNaitlL7bMrg9DYqpGWJ7m9VL2k5bnph8txkjEAKX
Yw/711Vd6cNrYW/SiNq1Kb8rbgM2XqNdPsHK6L66iERe/NYXfYjgLXvtcTI/rZbdF2EVlO1N2WLK
CvWg0gi/6sCxw01hJ8RVUa63vuZAEdJar3ghvyu/Mkczb5GYpQ4pS3LL3R0M0EHuZAPmg6MXIt8Y
crrz2NnL8olOHc/gqs9P6wjoI0K/GTAFKvqNT8CQTMcGa8snY3XTO6H6utqTtDYVwArnqtjjNrTG
qJVLfsX4msaNp/kO3s4RuRXHzjbzo0VkRrmrnMJ4l8PsEDDGsrzGahizIGYDK6YwN02J8SWr77BT
qTwqHM24RFTjABRaJotkJ8cUKly1IMM9Ubdo2Tu51HcVzz1+WL+v22SYbOd2lI0Gkn86074yu7VP
Symr47KRj3VFStvcvzbz0G05rusi1XbEcxHJGoquRcyCyYOcuEt/GLKz5cLbcPr1EtPwFs7o9qwH
pxn8ISLKyryeBqigLM5W3sTagtzopAVoD67Guiq1uJ2IroayY2LC8vg33BjeijWk89DzQASbOG92
pHFEvQkWyZdbgbFE88wLg8ypd8wYZ5fTWm57suJQC9qF6MawtkUfyYWD6eGcwHChtaWJ9c/K3JfB
qdWl3es+w+HNXdpotlzt21Jp41O9pIGzG1e1TRik9OJ1xuFxq7f18p0BovGdMtzeQtBO3HoifHJ5
nNMMFhCzwHpNNLrHd72Z521iAeXRjSe/IMFLKEEDuVdjVhyEv2ZTsjn0faPe6uB6afmg1jDvG1XH
01o72c7DevQNs7uhYs0bqvVAG5CIrxXulRkRpaevoGH6imaKP3jX9bhm3mHy69JIlIXtONIDoRFH
1ldnR1Nji+eynBBtm1PQPKe6r7BkeuVMIiCx0VyCPmYVtvb5ybJd4QSRaHo6IbaFOyUGUGOGiEXc
t3Ug/jFJTenhQKpGglmCTJ7F2ejDajp0QLF2q01cIxDY0QDX41a9luilnUO9mbGdhqO+uit++Dr9
aq1YECaIOedMvIF3xxjYiHaUHnWakFydlyHVzGBFXgAwL7JLvJKh1xDaFDqFbMaoWjZc+sHcLYSC
cbzA9VjgLo5kwVOfeFU6mzHn1IpZaFNnIiq1nG0euM8ornREXtNuNEhx36djx07l1j7ZdkXawtag
ybHkJ3inKR45pyrXYzN21jNJFv7RheW1xBMig886pYIMJ7I18DVXnp/HS1aMKVy0dAg+IRJi/7nZ
DFEzM8M9dofE0ns1hYQBZo+2vKkWDggRO/M50dazoB6FjqygjAgx8sk2qDvM3Ayl0dCrDQVQygKT
REeQwsHCk8fXiRtR32XzZNCycs4p3OALSPIbPLsFemXJNQsJboZrN1gp4JDZmueDyZyEswlGyb2J
iXe9ZWZSrjtO7jneq27ttYMkuO/B1azZPwxKemRYFL7HD41BZy6nAYFA/piqtCLk0dmCZj8E4AKj
mU2k3dXTgB3bP4uK4l6f2NXGofCLr4uvOuy8ZCSZfSKNYNT3YskEc5dAgL0IzW3qVwK4kARWN6qs
Lru1ak9L1mnLcd2gG0f4tBtkj5lptTwOWf995Iuu+BPyAVDZ3DpdVGhrP7DUO7URWbMyLmcs9sQx
UqnMETXwbERT02dNuGmCA9k0be5NabC/hk261Y8V5v0AmwN0zpAzl53vV406e/Vz7dPKgHm4ID1m
wVBeBhVT17ooP8/F4v3V+Pq/0Yjqf4Hx/H9yFMng8Bftp+L7MDCL/N61H0aR/Nh/9aD0P85t0bNy
mhQAE7DKv3tQzF7OwCGGipzDGMbT3/hrLBP8AaKTmcw5Txya8HmW81cLyv0DbSvIz7MXgb45EvB/
Mpb52NNAlUP/hJP4WQ/E33fusPytkzqoqeVJ8o9zHRhvqrFhUVYTkDKepe437dGP51ouRcvpT3rL
nxiX85/yt0uNhlEKIdbj4NggCUCN4xScfheI/vOLeDT5Sebmvf7wecze5PhRrMceQlfsmIVMtJLC
4m83+ScdtJ98aefoL3pnmA+x0X24CMsSlL9GHvnEACqdWj90JtiV1Ra/UzR//DhE7pI4RWMdrQHJ
UsH5fP237wySmMxT2WHm9x10PuSysYlX3V+d5P+hpY9L/HkZRn0mxgydqIofLzO5Mui9rD8W6WR9
mvMhjXQwrL/pa5x/yd97AXxfMDGJeWLv57N8bNaVwTavStoHB+vtfpaTBZZ1dKc6rvirsFj3/4wQ
ff5UJBia9OnO0h0cIB/6dSa+5mH2rIPrpk00tWeTeT/8rsfxs0/Fq416j1kEBeuHgZo3cRQeG+tA
KAGNFAdtnS5tGdoa0Ax/qH53p359OeBmP96puhmAe5MgqjUUffiwYIL2zXSTb7O9Yx0Rd79+0v+c
i324aSSeYUVibkc//CO1fnOxI3Vre6iVbF87oRdf+hn+CeWUUU4wkKr05KhOA6PvLqTtmVQSbqit
8/CoZ362xcCxlwH4Qu299JCXAGdna1FFq8rT20LYQCJzJbeXsRHNGPZjPh7mrtKXtwqJg3Y3rKbJ
tcdRGMmvP9jHV5i2OyseSFDUHEhAzvqQv79Y1JUpRfd8yNXoIHaTw1XDkPygcET/Zkz8n3cMYhyd
dtYjFiVqrh+vlFLx6jWsVMgweoJM34vmQS3fKS4wKE9b/8+SLM9PPdcD9m+eUyiwW3x46kFgGIif
hkOLrz3e5KL2REPIQ62v1adff4f/uThxJSDfZ1MXYpuPwq61HFGMzuLgbqSTjG2n0YMtlt/MRX9y
kfMyzg4ITY5N4cONAg2APCbtDtbqgW5EwQh7pTF2v/4kP3kawKAww0Q+hqn849JkWgxgZng2C3rH
qFppMpZZJkM8R79T4P70SlwAJraOLu6jT9bJOLpoa3co/aG4LOnS7bqu7ZNa5tZvYr9+9sWhtkNE
yjkar8aH545zvblCbjgARiJkGdwrSIx8/s2e/rOPQxo4WgI0VT5ejR8f7sKphD561UG2PshBxyUI
djLYR9rZvv31Lfrpx6E+QYxt0uD6+HFkkymRqvqgBYXaoyku6CI23m8eto/9ft4dPglCSA70vO4f
+/2uvpFSjZ+984I3p6/VVe/N/ZVktn3fImT9ZvSgFH/9uX56ybOUkPwGbKYfB2W5njm0CMpDtQnC
4rO83enSaA7uoNqDUrAzQk0j4fTXF6Xe4sb8uK5TkFroF/80BmBJ+PHGed48ZUTU7EfXyPxkcaX+
FXSFS5+Zlw0IccUZupzUZIbB3E8vlj6UX3BvEh+oLLgSnON1/ZocbXmjQHipMHW74eSSb/WZcF2C
532WID3M+fvLUEJn3S0ga/wkr8ZARXh0C1rXPaE2d2Nu2tecRof5tsSwWewMuj/jvUusfI1WWNe9
uN4GZNZBajbogJxqyd/IGG31e7OwNUXoN29Z5DJxhMRulO+FE4jxlCq+7mRItQ5mkNb3u8UcdYDb
lTzo23TmOK+5zrF61r1kFHwZEeJnebLMc7Ss4QP0ScYmXRID5XVxJF3Wv+4AEb+4lkrLsDEW89iu
VfoubGe092s1qc/1bHtTXNYVoA5XlNl3+jctOOdZz+jKFl61yzJjqaBr6+qSOEWkEqZHsweKyDq7
MeglIQ5BL85kLEHQRpTlHmAqXi8fjZ5QLOKiXJSMK/qXDhhtkE1R6bkFMgPfkXmSepv9mQ44x2ea
Hc17PqrqmmZMX0epNaUPAo8Lzb4i7XcwzWH+aO1qfLMzcnDCenSXFz0z+i1BQrPS55psaGZBq75p
qgd1lTZjWYZz3qSkKJW1uJiUQXq4kh1d0lS0k3vIFLj5uAumsiVI2MlRINatup9td36hcz59SXnB
xrizM90NxTYsn0rldfd5nxLMM0mYfNZBrJoqQIdLI4eJVTj+JY2fojwoUC93hBN21tWWS/pIuWF0
+8FfOThvrufvh158crWuTg++Ys/rBQObnXAkcx4AC/M+B229QGOXCsSiAdPImlrrNPlV9aQcf3ut
s8a48tc1e6b0X6vE1spqBOEDmCoc5rb5lLmThrV9E97nRvndTCZqNoH1UhPHmd4jeZf0I7zPPJDT
+EVB58bskBt1EVslJNQ5L51vtFWVEQVpprbI7ru+uSibile8cYYRopFc63c42yxrY12bXlxOTf4G
LrCDYAk4rXiE4MO3vTkusB/sZBXc7RpUoyMba4o0DpQTpzcLS/rMkgKQQJetHvk5MGj4Yvp2lXkm
XRHRKA5IWSvWGF7iusaBPcDTBGWtxfOSa0+W12RGTMSuW5G+KhitZ8OkACwBLHvNl6DgRdJntc9Z
08YkZ2Zeh35d6MbdxrRAxzvnDs+uwTTp4K7dkMZK1f5TLZoVOFSuNnsX0EvPE3epgiemkGsfW6Iw
KxB0ut3jDciqKc6tunkk/5r+0hQYdJwYEsLLEDlRI9WqiocaWfmY4ASynOve85o6ZrZnv9eqa6tw
Y5jG/zb9oBgXO6KLA+5FFrpQmvNosSqWksJp068IqjI3UnlZ0Fqdurre9e5oWgArCToJPZfQkxjV
4fq19K0J1lPhLaD5lKkwlqfZ0DNbdGr5hPUSr3bcN0tH1x68UplepiD+zmOQ3GSUZRhGfuWa4/Sv
Hfj/917+l2GzKf33vZdkpKv5Jubih87Lnz/0r86LiX7VJTKW6hEdJuYAft2/9LCGS9IJR1G8frBY
4L9QbPzVd7GDP1zkKvw3gCIItM/h0n81Xmzvj3Mc35l8c854wwn+Txov/OB5j/33HkyFzq+hROca
NiNy/sYf9+CR5Xmo636J0qEx85c07zzcOgG4+ERbjA0AmDkYvMWBW/CwWU79zS9h026zEXvL3B1k
UakhUkFqjODeaI9umPNf1VK0x1Sa4qWTTLaLxgg+Z026PjU466NB3z45Pb0E1rU5HleiLjYNUphc
gjXiea2+11NfXix2lX+WPOr35VDGrb9kl42/aQf4HmviMRT/atqs07JdlyeWV+higuNa2k/aZV96
QRb63ih2jiebg6kz7yFkczhBnvwy6E8Ln6HKXuvc22FD/yrL9jaobnP7CbRcc0e6r0jQeixHomkj
d5b2t57p8sOZ5nYj9bmYmXma07XXG86XTC3m/ex1251X5u5njvhVG1PmE4KeBepAcBLsvDpzj8Hi
TqdSH+oQgvV06i0/8pxAIh3WvEifS/+QguEORV+7u4HtKaFNLw5SOunnYKFASW1hgJOCALjK/UJg
065RJfM67ErX5GM/zl4PmlMTWb0krp6vlxaC04vGlNuuW1jMyFfIL2dnTPeksUXu6Hw1KmeOJ2ms
t1B016vFatpLYpaNKLW1Ouzs4ta3eiNmNrbu9D4t7yRrJTMtEiQG3b+Ym5GPUM91iJBnPHXpsMa9
MZ7cpuljfbC/afDIjsXgLCFEnk+aozlXQY7oeO6mde85bnu5moDZHKvMnlH/1qF0HWoyzvuPZeG8
COrSW21K00gTnnXZZXm/xzWwhtJXAbCzlqpHteJrWvYU/ooGSOVs2smkPkiswere5ubJHXsFlLcc
7lxtNq+kNcloCab3Hq4oFUc/GzcNTfm4dbvpauXvYhqFSJJBrH6xrc6y8TVMEJGzdj6HXzYHr8ra
/bLNQ0j9wv1A1PGEJuu8+vLFLZXSn61xewRIBniIPexiASV86iHC7kxHk3FWozXvS8YbwmRflAKm
lMPOFpmrKU/02cwdymD7tbek2MOzIw9kgKW35SBgYSaR+tIJM7GVm96A+RVXPV7GiSK1bJi3lutL
a67AKo16vkH+atfholYjXib1rPMj0bYWWXZkpwYABz39QDiSd6hBvDNAdbybIVjdDjpK0D21NqEn
1QCgsfXRr5ubmZOlYHqnOdDAxfYbAJWiSB+ZDPBEl6O6MBdT7CotGL5ONtMWee5+whA0Hu3MGo4p
SDsjxMzdnoa6N46GPli7rKxepAeelWEmyD2m8EmdlfcrHHB2wl4G33h63oJSI0N2W+dTLjsyVkYm
kCUQ+oguF3zdfmupAlb+pXfZDr7j6+bn5ZzoyFrYmjWDV6QkhWMR4gK6PeE9ToV0xQPMGgKLrWDA
eKxAFfFFEgb3TSv74aEpiuWke10T5V1VJmAvlwvHsBv4wTYDJWYxn9xSkjHBgJXxqOHxNUGfDd3U
1I4z8UAYnnvz0MrZfiPNIQcJynQpWCn6anojOypTceHTKn7QCtNMstq+NLfuCphr8WK6/v3YVS9I
OOak7yrz2rO1/jIHyXHUquxhU5tK0H3c5G1DEL0HaR9oCQHFcrXQzy1zDKenQZzjT/GgQPdoGpmx
BHhwBztZXaawqiM9s70vdgW4aR3XQgcj7T204whSe9CzizRNnaScJTE6bESXA/Ic3gnyyXnPWH27
nnBB5eq3DN3RMxxsCL+J8sydNtuvmUa3s8ljt6PmsCpvt/biC/AIu9s1ubxU+VzBHm8qSnut0O7N
qdpuLF9B1u2tI9qDBH1znwSkpFIMZVNcFUuf5IPB+Y3QruNQm3DIR/lMaHmZ6DooKqa8xF04Tlhv
Pqid8pameUgvR4sts1ouMsMkKNBFFDBPrXkItvHB9osbZUDE7ZzFTEaraq5nyKS3TGazZz2d+mQ2
tddRkM6zZo5/OzeltRvcNimW9HPreEeKeNJIlBmcpB0c6JGedMecHpBX7Yy8mvea9I7eJHZTpukX
XsC/wBmpPtEzFzwvOPddJrXTagXvVlneOmZVJYPQ0lCt2RsKoT7RDGlcl4XoT+hDRIzeBKjt4G9f
p0WUMWLELirdHmtVLsLMdapLrdInDCvQa8IG2ZODjOJ9MKsXUmaZJGuN+Ulrh2ynM92uplWCrc/W
EMxVfljstD5spua8FIhhLseeWEHN9c4RtfbF0nM279IFc8zMWrUWi3Pq2MqPpe8JElcrcen389Wq
BnXymoAawbjjJdvBOJI0owtG9d52bfhVeTOf9TuumIyEiah1VJukSE4zY9z5i1/v18We9Z3b54ym
YaG/B6gQHhlA9QesKXLvbZZ+3cn6taM03mc62GR3lBbD5eF9yamZ/TygFF6Dzn+o+tSOWmYziHyK
7AJMlrYfJ2+0Q93LqjhFtXIvNse+zugs3J4t+CE4e7VXft7cO1Ol72UTuKd5m9KrhrP9Toi5P26q
7i7ArKojQS5ZtErI0c1Qao/6gsze6aTkTAu6Cvj0n3RtpDiPQVaUZGLAhv9u+2qDxKqEGQ9Cqshj
n/iCacJDzjLZp6Dtgqhutemp3OZzIwIxFhmB8hsCvI5jhGZnF6VeZ1dNWflwPacok8slhylrh5Lw
4My6vqtrXRz1SfU7z5xju8xh5Xb2twrN1M5lyz7W2PovFzw/yYzMDIwQcsGBLx8aa+26iY6e52Yt
lXMQFFkAtzEtLbWfvY7aRqnnH+mOXqymuoDeEFa2tmNIvNMtL7J6R0BcT09VMR8FuTzAtS6INTAj
AYGctBAr3+VlfeX0MioyZZ3AvNuhdg6usWqLlshcX8LXtXdibPfVvJ62IO3v1OJ6dzO5ArsVOsbO
zdRXTdeOKf1qzlahvqpbNV0UiGQMdFYWZCgG9y8rTvDEWbsrvWiv/WylL6ypi8lBmdnxIO9nZ3g2
qu1qQalmg5QPXX2AQCqHiB4PSVLTW4DxhmSiRdsD0uN3C6JK6kOj2cdabW0M3iAWQfA1hxJHohUP
Me/Irmio+wjuCwhOyZK5kl+E9jpBOCp4R431ymcri61taMIhUPdKOfd+OuzclW9yHQ1rV5f2ZTlX
j1Vg1Ls8WJrE96i4MvApqu5Rkd0EKkcZtDn7MUOBqTqkl+VZJDUpukpot74NhiljS07n1Ku2x7wt
6JT5ceZRf6NGaY6amX7tluDJcU/KnK8aym6s+UaZaHpzP6Bb0YblwhIljh++47SemI96LDK5x95Y
o07pLUDyPUTfSNnF3gYzXGneAX5TH2+cJW7IC/iWy/ViJbYwrlTjJtLLnybbSip9frXa7qGb6m/g
ed/TSiRSP0eEIa/sl2E/AD8/I3TJxHKKuzRFybf1TXOp6W6/sxYK33mZL2lHBrGhNyc7M3f57Nqc
feciGSW1dc2ND93K8R8C7jWngSXqXYuW1/KcWyBvesMQTwQr7Za8uM6cjM3SLCKv81125/qx7Tjm
q1480aE4lWu8rKynMPOnuzWDOWZkx2m2uxMJduuNtmXy2Twvm9oSBf0XjZnlsuGeCnOjuNR4k4ls
OPV0DNQ6H4ZBfOqdwkyMiRZ1Uzg47uryunXa4aQZrXNQOXTbiKcu+NyLFldeo5nv9VY6r/jvCffT
mFA1J6p9bmo3JSIbUbO4ZkSqznXFY8jZYs1jByIqvY2MDqojvOH7YgUbQhdBd0/wlOMA2VnC2xKl
lwvFW6tdy6Ho48k1vvDpTrWmXTXL5NLCGJcbHV7W4+S7KEebVb/2BielKKJ9KpDxRBW/NkaoRuJj
M4/PRolhzwuWm8aYjV0OFne/TEK70JxBB94fNFciyNxHgsWakMKl35ud1yVTf6+slT8bvsnkx44x
kHRihgU6Jvq+b9guwzrwY8kt3HSXfqVE2qOmCJbSdZcWpx7Fms9crziNfrFXS/miaNLelJND2EG1
nKr2vDKRub2rZJZM0r8u8O9fEEQidjl62StqEtDTUiJDRfrs1t2V8uZXRn/uzl63qzGACbECwyS7
pZ4O4ybL4yz8W7YAM9S29GKSU5eAAF6fbYINKKHl93Yu0Wq5mR7aU3paJHaAZtBkKLOFqA4xrPsu
t67yYryfRA0W1ZxcXufe5j0pPoN2ZO9oRnq1SK5uFn1yP0PzJTaB5RSNp02jS5u+1EUBGt7K+Fy1
5e0CN0N6132yz7ElesVSHrjvixE8mF11z24YtxB/Qt7To+9uXTiYrv5Y85xDjLd5j2uY2injrBAN
axoyrKP1GwwgNaftrpHwL7y2fkOx27OMKS2G6UEB4U9FohebSVCmv285xZPjWUeydYDIp6eW6IxY
M1jCMnrwSQax/Nk4I5vRMpwga8QkePbswj4La+k9QUsrojpwThXMeFEHl7lJM3YOrLOEosdjvrGo
brl2vyg3RwToXNW+h9yNRHUyCt1Q1U6RTKn3kvL0sddA4Bs6VyUkwH+lzf5EYXQzw0e+9bbtznSK
C6e1X8xS2MwKqX4ax4x9P02pSkpjnxv6s40wDSVkS13um2SwDuByq6F76pAPhGtO054wBZSZbL57
Ss7+u1806jRaQvIlzooDXd1wtnfmb3NpMELgNUVUNga1f1StVn7ufH+6cjw6wp6osww6N9DQkjzV
N3TQ5n5wCY7gNFTVJ7j26WdtW6znTY1EtOLSuijKUtKXd2RcZnMXdla27fHNB8dh2PpHpgnkcjWj
Ra4lvEkiCjwKTDJIc7YqGoYQNpznRqvhCc1B8TkHvHk5b6zSIc0isCaertS1KyxFtd22j66wX+d1
bI5Z2TUn0THsr3rfjBekntTvyxD5mUkeTe51l8RX2Md2nrwYRYJ3Z+rEKhKFpwN/b4tPreOWO054
2jVxCuy63sSUw0nt8XqyTOKGfF17k0T83M1T0EaTPTnvGmj7E5Md4wqJ2fpJjFl70LOaqGvH2Ugw
5SUNSbsRz8Wy6odJ31Bfi3W54YUi21F3U8o6aAGYNuwmfQDzTvO8J7c5cftW3MuhK1/n0dU5eQ3O
gRTSkqds1O67QGwXPkeBCJGzEQ196yRWY5NRW5F+mempvvdLEnSnrqh3cKKIwyZiN78LzJrCcaBh
HaxGd1FrIzo+5CVfht7yLoyZrBm+xaIEi+2hxhsXLrqNvIiLZdXJLDa28bW1IeP0vkqtUPP7lXts
rjsZWKTGztK/qCpyLAkbkSNVjVeQIrB6M0E2lUE0TS+SxfM1LWzTcblAveC+uKrRr4ZsmiK1kG3r
iUqcqizQYjKoxqPZYsltCsIQfSIUHl07exP07u5WT7050Keijmn3XgT5cMQBY8HUAvEnc5arSrT2
+RbaCaQ+Kr8uZgyPzaG5aqhQaM3ToktBb3UtLZItMhuO9+62q5rlfzN3XruRI1kafiIu6M1tekml
ElVO1X1DlCUZ9N681j7Cvth+oR7sKpm5SdRc7fQM0EChJpJhTpw45zf82OgTzVXwjkm0K5Fo/2l1
jntPku8B3LXmUwwg+ITLUnmM8k69k9Zef+WYfCKtjoNxDkgDFxWySmppio9Va+ttzTGL7hVc0k+1
Yno/CrUoT15XKyBFpvjQFnoHzwIXnH2LcAvs78z+qDX4zQjFI1w5PUZDeWh8mFUqSZj7iO0w1qGv
BNQXuO6VnZa59alyxt5HEqh6NvXSeSG8pC9eb8Wfwihw3qvqGB0LvTE+BF1IEEg1hcql7pl3c6yl
X/LKfq+bocJPGPNhRhsAJ+kkNUnpXM1UkKdK4cJsrVhk77WxNF4MK9IeR7fKoEWFJs+vIhDqnZlX
2hOY/cHZm+GUvEuKrna2gk7R0XGmwg/VsfgApyejJmCl3V9DYcLai2Mr/Dpwb6FeQEz4GNnCSuDb
KKpGjckI9b1hh+1DSpfoH5jaH7UGbmpp/D8EXEqu4/9d879rpBTGx29pkf3Xf545qcu/90/ZH5e6
/8BsXIrzqEjRSdW7f1X98bez6HQjhiX5vvzZ/1T9Fes/kECC9sDfkIKGEgDyr6o/nCVAmuBp+COp
XgHU5Y/K/pLx9r9FfyQmAS9I6T8A3nAgARGeF/11+qp4lmSxX4xTdYKgl5/sGti8ivHFx0LFFjvz
6Gl2eU5VYsCqeCjnws/HXHydRfDrzez5/wx7Zi4gwUDLX4NDuwtEDoYE2iDnv4Ya6diaqDL4SVs6
XzlymklnYEw/GXRSf0Gja4ZdL7JHyxyxvEF8JHzG8U7/aXf4zO1whUM9NnA79TNhNuN+HgeYmWJK
yaMRSqu4p0c8h7f4Lw0/bv902b25+OlgGKRMto4YgLfAORlJ1dkJbTg/VVtP3cH9Lz/VFGgbdFgd
xXcnvMQ3FGK8uzzO+g8jHCxkmUP7OwgC/b0KnvxzX7rjJwtVKkyMirT+lUZFcFQkD4bXQPJbD/r4
h2VG8+epScqPiT5+UKNe+XL7Q86BLf9sCMgncqci84Z8wPkSaFFbq0Si2Ld1clxXPkZIX/4M4fQ6
CpR2elqqbjn8d9FrUg0Yq1U7xj4ZcbLrTVLmErzBQy3iaAUdew4t+ddQCMnYUu0DgXj5528wq30S
eyUN4NjHvvx3SoxGU0R/bBSt5fVtfb49e3J2FhsYxUkkZdC9ee3MnQ/mdgmI45puSe+25kNYdJjU
gBLwR8NeU4G/slBSVdh8BZVKTZzzobACiLN5roUvqCscBtMY9vNUDbvbH3R1FIi0PH9oRL42Ld/O
HtmZGo+2KnwACdQzAd4A5yd3+tNRCGZA6uAAUzZCJnbxLZo9BOOsCZ8ABSCgq7AbdIW+8i1SeWGx
OpKVL7W2LEj69lKKth3NOM6jhK2AItUu17PopIgWXuiobpwwYwIrXd84UlZzHoGeG2kxrkhQnjOQ
5W5EpgFuCIqXCG1d0NyFlQOR6RPhD5H+G7nN+mjofXukoD9A6Iu7bd/j7EjOvHbiLo8B6knMMuA7
lIW5ds6nWEsyywx0l4VU1S8jT9ltnjif57b/Jt0BV9bz2mAgGOkhYykMvFAGyzdnDr+qLnZ4B+Iw
Vb6olcczMZoOFmaYKvyT7e3Nc21KuT5BZSOIiJDEAoPcCxfUrFkKH7FwbV/3rbWfcxUKqFtGO2P0
qnezCTsWu/tibUOdo+VeV9PDpJjiHuESZsRi3/ZRx5MCPpDvjn+DcXo0J2MPi2rjkp51mfJJYPSn
Q28a82CHVvY+mz9Gk/hWa9kGH1OEzZxd0v28PR2XIQhVCEluwN2Avf56Ub2Ze7uvIt2Ccuh7qRJ/
mXDj2dVBMEGaDerj7aE0Scs/D3dgGbiqIQWA+L+QnALGpQM9ioS83mic0rGgexrPPFK0GK5o5Jwc
WPB/qSS4WwSemicBfexQmrCabv+Syz0AqAqwLPAJAq9mLW7fQTOxouh53UaRlpzKEkZ80vLwSDM1
2lLaNg9WPMcfdKeOVka+3OqMLIGagLY9aDCLrZ4ZgFqBYQp/RKl0D/Pd3MV20e89EPFPeSzUtTm/
DGK2FEEja5Tzjsj7+dkK3SIPWjWI/TqItJ+IDdm8UhX3nT1ZgpfVYFjKBosamqgJjMI7jDIPtZpA
B7w949fWnhxVd7m+OePcD+e/o5xiYzLbTPhAH7wHo228vU0Wsym7RieKJfTZgrr9iJ0eRuGWPe5H
sIq7HNWKlRl51dE/34XoFXPpknfJiGrJXfpmx3elNrX9lLV+HLdcH1FROu2mEHqBT2Sv6fUeSaoU
l0+voP+jABaderfaUMoBXV3At2zga9Lwo/UFc7YIsgSjUvztUNIMbb08IbZK6XNqjNgDzha472pa
h38VeUQPdQJAjete3n51enP8kIkOL9fRqvN3FWjnD86o1R+y1A4gV3bNhL5NWNa/eYh2/3pc/Z+U
mcttSN4M+Uf+w+FfEo1iD/wsZpGND99PB69HCoptYrCNIBhupio2Pt5efnldLOZc6rQi5y5R4zwe
zuc8UAnHdjE2fmVWyWlWU+8wBenapXUZy0g8iGGQ0QB0s8Dno2hdWWForfFVnfbbjkg+iqqtaCCk
8comWqjnyVAucxxkbhGjkwLHi/txiultVZHS+OTweDMkR3v8jg71JuS9AFB/J3L9a9KrW41Kv+b+
1dKcNtk/VFsOtkmh286fLbU6eln3s0G+JOHRdHvGr84FfA2Pl6QhX5LncxFVfWT3lPx9MDXxvqt5
2XC2aRN7c7xyr11ZXMSFPAPAMxe4usyTWBDBvdG0flIOOcTwPN+7qPP+G6OQC/GONVHJ5QI5/yBY
1FHblHHnZ9hzPybFLDY4c65Fh8ubAdFI9OukWj/xcqn53ZIweC3q0r4pCdQiC6kbsZ3vZzHMDxBG
wv08G7CFh1VPnGuzKJ/wronUIBpxckHfhCXbqVCdnIzOr3MHO2pLxQEDjvlKHL6yLbCkgGfDSaQD
vjwiWa7VljfWtQ82AnufCjkAhVnYjJaVryzYQufu9YzAKDOlEL2G26C9uGUNQF69gZ6eL4pJ2Xp5
EMIgalVKpXa/TzSow4HeYgRo4j+tCNrABWbD+yGsjI9pVQgAts74GbSEsSLpfGUO0MHVeHwbICsJ
f+czPaWx3bJTWzJAC2iUNiubCLrEJsmbfmW6tStj8VRxue25+cBkLq69tjTDVK0tzkYhwi/KVCf0
6JB+GCRC6hgBniffmHOiQ69qVLUH0GjbIBQ0osJ+oHto903bHCY3f4k7RRove0WW72/Hiitbj9QA
az9Z28EIZjEhGZ7Y5VgXHC0HzXbs18s7a4y7lWnXZPhdXAJnwyz2g+OUekaRovO1OnIP1mSET2ak
0MkG/k9PR2/vwsHR/NLylCcHfZONCdLliLCqshVaOEovb2fly3UZBhe/CS0vrgzOxGtQP98LeQuV
b9KswS8LgFIia6qNUcOb2Q1Bjx+8hnDPJprzRoAkxHAe6Hde+9ScSgAifdtiAG6FWbMD/oEQRuRE
tFajcKr1zeDRzti2tAa9fWV3zSGyFEw8rTxFQIY6TOnbBWnZStR/JZQtv4fkEtgQ70V5FZ5/j4s9
PM6PXgc9EXB7EtXi0E8Gsi6D7aLnIKGztviFdE8t5V37+6C9H5JjC+5sI1K73k85htTIxDW7unTb
jTHpFKeA8yPzrfc/hzxzAbBiTho1fGlsWb8jWtvgYPrwQH9Cf5cHY343iME7ulIdB3ZpA3bAU/eI
aeBr76HzcnvvXh4wgiY4aBMmOrfc8u1Yqk7HI10dfFVpaHa3mPbadl1sEtUQz7eHujwmngremqIQ
qmCUaBclFGmsY+JAPPhKPRnHqEl/wXbRTv/GIA4s5tf/OcuziBFtW0d5O/pU8oZdoeAxRwVRX4lL
l/kf9TQIsUQlasJUjc+3ydRyf5I5jD71/K80fgBPTfdtIeaNrpprJMhrSwTHmGEsEOMXqr0ohVlJ
VgQjuRKAz2rup0OG4NCmRBVi5TwvlHLlneOp3DnUVeVoKCuefxj0OhFMVjL5Nb1jBFPc+K6KE/2g
wwPBGlWp7r0pab5pMVYFW5bPpl3njvnGaooGxSrAWy2+jLXhUV4JM/3YOsnwW6AEWK+c1CubCbFi
IPm8Q6Xh6eJiGBqHDcZV7COxAuoGTa2tXYfZyihXnl1UHHh00x+X9aNl5bTKdAUMD/PBBad+8poE
xpaWmAA/B7sGAVQ7an0SoVS8MptG+xZ2SQgUNgibjzSjJm0lJ7iy7yj60ZainsXlu6xCWiGAXhy+
Zx9NIe2bK4DP4VxbPuVO3ezIHNcqS1e//+2Ai40OoEoE0LNnn3I4wNPZS4814krYDdrh/RTTFtDj
Lj8pTmN9iHO9PLQpsDhbze2VOHVtvQ0KTpR9iCDUus43ZhSCjRHZOPuF1bUnR0M5HzbAWmX0Ss3S
I9dCGFX2ReSb/3yYNHYhjQ/WTInJNY49ZJCdGYL/S5LaPSlRb+51Z1CPdZFo98JSyk8BrMOVTSfv
8fM7iN/gkvZQB0b0YclOlzIF+ZR0s49GNQzMIZseC0Bmm0mUyYkmEYj1oJ32fMePuu6VlTTj2kSb
GqR16XjC+VocLGS/rBaBO1Z8Tr8izwT6LwFFdjtKX+nfUEJ4M8pinieBfbcOQtzP7Cl9DDAT1w6a
3gAk9LS2fZpNmxJKGqQdiG9kGf0+rHXqC2VmH2eUcQHVUV/7FLapiYgiAOB+A2y53VGk94qDkuv1
Dzfu1e4Eg0xT383KDCIa9QvxLq8KA8UotCmrlbN5GTuh+DPpPAxU3gjwec/3juVg3qhZiuEjjADq
OC6Vo4c6BOSWUFOQASuhFHjqhH6eMerFs9eU6ssESkMyPt0gOZidNR+d2HOA6NUK8M52UD6Cjda+
3J785Qrr0mITYWNkZ5B9MVR537x5KcWxa0+zKBofup5FamjMx8Fr1tRTL0dB/BcLI8mltoF8LyLH
YGeJ0aKu5Bu1+ABAy62BS6Za/oc3MRUxnnvSVYCzgv3TYpisbjO3quvB17PMeRfyuNyUY+J9VuLc
uVPsqfu4MnnLjBdGAbkLHVMyXroaS+v5MtVag9xF9YPKcH60SYp9V6U5sGi7rO9DZNqRm98UZLv4
HFHGbjdhalhiE5OD/wTvTisAabwaqxrAkC8OnBcNvHAOHanQGvzbZ6uL001GDgOSqY3sJy2LUy77
yo7/bvjbBZA5pRUbO++a73WthY9NVzoP0GJROC8iS+029tyr2GCiGxvtYq1GNL4sasuEKxK3NDv1
pJnJ0q3ez7oS5hDaVzBKLaqgsYSIWMUO7cHyEY9j9KqEGMsft6fwVaD9bYDj0sZx2EXGiBAg33bn
G7BDNSvJ86bzvVgDpMuzdT55g6u+N6sfSmQony2gR3/NprDRLkUgTLW7tNjRkxDFNjOFd68Wc/kz
1yTCN5k7JdtlIjbSTZ0UysvUO5oEFTvqPUJ1TfkOat6Mto0WqZsZcNP3KHLLCsxG651YXlYmG7zI
V2u7/hSlLi2EMAWX2s01XBVU50rjsROGBSi3zdr7rGuNHAToBInZnZKYTe0pYbXvjN780nVhgdxJ
I5RjliAqC5wvzau9LfThMZrR4oTSMjVfSpRgUfCsqVhsKa8j+tnkXQcLw+2sZ7p9pbfHgTO6xybG
rOAVBPN+HlpILLEH9mtrtk49PyiDSPV7vTdbJDNzyix913TuNsQcI3rAAyN4VMK5fy4KdwaXGKp/
s8O6bIMjuwbyOA1UdTs5VYRNuhMN7jYxwLMcLX3g2VhWYXGH4kHxKU6SCuDaMLrJNvNK+CdZmFva
ZjTLY5ZnU3Si8YT2bJ0H9Rfd5CUBwyya4EHMxtfA1kCJEZxrd6V6uAwtcv/YBtoFlEJV1LMWAaxB
tVzvSr3z1c5uEQ026n1JB/IPMw5GoYRFE9YBG0HLRf6KN2GyTIEnFnlOKmy66A3yMXdePa/JFF1k
HP8MIwUgHOqhME/PhwmKNusCpZt8hG7Kk2q38z5RkIJso1hH7c/xNWwFWPpiOrhNjU4eZpErbyZ5
2S7OIzLtqmxT0lOhDLn4CVUFObrn0Tt7JaQetXwpCmqvgsi7C3sFBJddrAhfaFfHNLkgqKEhp75M
tIq2dwxgqL0ftp3rbcbesH9nTAGle6jsv/O27H+DXOZwCGe235e2lh2SefZ8RHeBxWTpFy0fQMJ1
RtfvJw388cYdQmjcbaunK3LZ8tF/MT9Sc+21Ag+Q4nx+mrxXZ9GZQNB6ZFpDZFuPmTZ424SCCmLL
Ybkb0YjlDYTS5O1QKXfyxchU4uWNTb9PW5R8upA66xjYvZ96XCSj0sw7Bf+/jZmtltqufCQ1PdjS
0JIdaQ2w+MjWQOGxoBBQY7+D9KzX9+PWxa8NtKGRV3+hD5CN23yqot9t3MXVn38ph0yCrGA/EvQW
d4LRT02hgsjxsXGr7sJJj5+tvL8bwPuu2SteCR+21ATjOWfgnLzsXhZBGABm1ybf05Noy0UEEzhI
4pXwcVGu42AzDC1yDMhe28PnE9pWdUskDWc/GNvxzkXp5AEPS0dWudr7UUcfdFKnZB+0IGZza8Kh
ZYJaNHRBs89yXQNnvpp2X/tNPB7ZSDLY8K5b7Ke0Rqa3SPhNbk9Dw4Hr5UIF8isRF6ekbH8LylU9
slzGUCv7qQ+Tb7CdW2iriQkzRqz5n14JAmxuIBpyJYjQi8CTm6z4AD2ThrY3b9Qx757SZBz2FMvo
9hnFuEN0Wd3dPlOv/6+LQyUzRXJgyuvSW/h8YZDsE6VRTrxwgPQc0bL4ldjTuLNxITgOsxLc1TQi
H03FVDe1SKFXUoff4dzrPvNeco6A8zS67dDvUHmdNkoMfhNgkHKou9m56xO7/TF58XCHHK1OXHPT
nd5rSBWr5pdpNqJ9RHK58/QSAZi+UB6wfITAMA/DPsZHhwIiDAAOyD5z22RfjbjEaflkPJpxn69o
k1058TSdZK+GybAu3itZpXYJizL7YW3Ne51Sx87tkX/1Six8gLWP20SvwlOiGGtLIGPJcgVQPTKR
p5Ie0hKL+fZqrdrMCpMumP2yrYZHDQjkHq15Uiw9w9Eoqovj7SW/cuJJNSnrqipNILop5+M5ERpl
uipgzYYKNtVNUOyBFqw5XV0J1h6FY7rBaFTZtrlISxw80CBm9IySOQ7b17VAp+jAUQSs39sfdFGX
IbggGsrrHJgrtrevf/4mOclnyKtjE2l+kHKVbrHqqAzwjdVwH45j/2J5EUEGT9HoQxGO6O1WKbTr
g5KYarVNCwwgVp5h12aYmiv9D/ogtEAWZ6ovImXKFFf165mYOiBTCPVJX+u+XckaZIuPJIUKGDba
yypQWnFDqXmi+7WlzXd5q+nVSW0oNcLOEtELBVIYMUEYVrA4jY6nVxI7JNZzE/+tJG4Fn0d6eUSA
+VAacKPmvTGmDuq5NrTyLSJwobu7vVCX88IPxi4Y2RBCHA2i850neo+i1WRRwFAnGnRtzTEPOmNl
O1yeJyrrIOy0V19nUrjzUXjGuzNKjbrv2ASTzoii90WYeQ+x3kZ3ZppY6cpyXx2Q6qu8q0GALA8U
914ILWbWfRvzkJ0bB1j6CU1Dx99F1zBI11yLLvACQKElBPt/BlzsLwoAGkQEQ/dzA6sJJ4aIbcz3
sem8E2WMbNhQuKcuM+Kjo8ElFMJ291kTm0dqMsmuQ87jAyWPfBcOlnZPURuqqiv2FY2Bu9yelcNo
razIZSzg975aH8myhLPM6hvdboxu5vdqDY9tvA/Nw9COSF+WpvfvrMWboRbBDVqFi7iErfuembU7
KgzzUU1hgtjDFB2UTKx51V3b0pxxlAXp8asUos83G6y4borMTPdLfJnvWgWZh3HspsPtg3OZGrye
b1YA4UfVthdbOihxmBgSnR1mVfa2DCrHz/EM4d9yGFp6beL2mHkvtwe9vBHpflATU/GVp8XvLgbN
VcS1Mzcx/HY27O3Qpr9VZOo+dRzwT5oB3ZjO5fwtiBVn5WuvnSfHkZJAEkMINvF8Tg1bnzhmwvBH
q4xPxO5pR6d3fm9mKQ3lSe9Wxrs2uy5RifMka83LEiCMqyTyeHPRRHU/6glmPNNUDHdFRpfTVMNu
HztW+3x7cq8cCSmyiRQT72kem4tKXTWn3A+oxKPgXqk73a7NfU5nBQ0Fd/jDGjbRAmAiuGMgRgy4
LAoGsNKG2KpnH6cT9Zjj7wiatVx5FV75HqC9aEUi4C3BxYs1g7hq4j2jzX7XpdWJbC3aIeUQbYKi
Dv+NoZDhpQUo/ed4Lp9vD6TktVoplRlNHld/chut++LEevauFUn456uENZIBG0EnjXGWX5UMiEyH
eq762dC8D6Kg/1o25guWJIZ/eztcKXxIhzg2n4NBFPSbxWGbikaDmo2UiV2q87EZvPrZiDJ1WwWB
euCcRofQxaemTN3+YLV1ft8MiXJ3+0dcWUN+g6Ob2EkaACsXE5trbTdl3OC+S7n+EPdFR19PGEeD
EurKjXAlbJK0YSnIGwFj6qX2a1yGrW2Dl/VhrwUPYHcFxbpaXYlgF6Ahtr7skfE49KQo61IiuoCY
nfUy4Zgct/xhKF25HQ1F36N2p983aho9IO0y3OuoRaITKJpT3Ar1fQbZ8QnPK+00TGV+wIEl2t2e
6ddSxXnOL+sYKs972fu/yI7dWrgTIpyqP3mdOIXOEL2zBtGf4obbGDrWEbhVfJ+m2Yse5vk7Zyqt
YzlS281LYb0oE1jvlnsU7AfI7goloT2qKvWuzRNKRitX6rVtwWKZUhGYoLysELh5lUzU7lXfad36
qJRd9qF3zJpnerBGALpy5ch+I/U3EJE03Bcvcn02ERCyQs1PW/QkUUBJH8c6zd+3tmjQ5/KQkBKZ
ypWgtz9vr8i1j+QKQNsbWR/wzYu8gacJ9kL9rEHPaINNFM9/N9ZgnbBl6fe3R7ryWuGhyX+o+etg
xpemdm7Qzgmrr/tQtt/jUYLLbpi13+1+zD+mRmpv0jpFOIfeyt/aWOifrSadToYTr1wLV249AhsP
XlXXZCBdfPEYxTFOSb3uh3qNvvNsvs8H1951VEx2M5rMUhLn4+1Pf42Xi21Px5rrQdrVcu/J3/Tm
oVY6vZKMgWX4pRYjWFXhJvPOHCFIbWhJIstDULvPYhu2motyAjaWiJU4B9R20C9A6TPx88r6Tc+w
jnY6jZK9N6nei40S2HdF6WLlEDkhGjVuXFK56Zwk/w1HfRyAPjZlsg16hFM3teIYAk0TBUMut/L0
r1qXTe8nCzG7ecIb5tG0mujeqShVbNjmyMm4GXJbyQCC05hF1VJ9tspmFxcBsgWlMqCvBo2GFtTc
TDDJ1CjNdhOeKtg5aQrtaYRP7ScjoB32qDmTFtHZgLiwEQWydFvb6mBnp1MwKqeWrXK0HDt/QDYl
/wHVy7axiYmVJxJoQGAQIovjPHoxZODWLV4MZVBx1cOyAv8W5JVeyjnOsBE3xM/AqosSnZDQQjRl
rD1kVcOSNkvrFRB0gyBcg4Bf29SAcVDulPUTLGPlyX6zsjPNJZC7jeGDfHly5lJ718TO/HlGz/e3
OanDPWpAHjqxbfYXGlmYOSOA2rzX5iI93d5jV24Wnj8guLivNYDgi0tsMBMFeZnB8BG9CO/oDcIh
xOf1+MejyCOMGw0IJPQx5a9487m50+iBUALDT7HXOWCYKPY4JX3/w0F0CjQaYBtpFIFW2OJT9HYQ
TmG0tt+akbqPimje1XBNVq7ii8jHKA7eKZIEp0MjWWSiUydKim6a4/de8BvhIv19UjraqeooAtz+
novoTn+Kgy/pxaTZJIvnk4aIh4l0YKL4hSOMTZeWHxJ1wnds1NX7PhcWxF+80lzEkP58YInl4kFB
5IVbukhOU1qsWjIYij/VqHolcducnBoJKAR1Se7nDIVIFFyEpSWfb3/xP2//s4gHyFziViD96RJj
sIh4FbjOWTHi5NltHB6l1HKiQ1PM6WPXKPG8E8aMWGah1f0j7T1xshqr3JfxDKI3gymKPPTAkc4U
78lskXrKCnRK4rmrnno1SUzkk5ui+EQ1BQWGMpny4KCFg90gMjgV+yqfs4AnYlQ1+xoFuq3ToM9y
X9m6Xm2cssiQD6Xn95RoDuKoXmcjMKWkWIlu6yTqT6h4hOUm1OfR9yz0w3Y9RhTIV3r9c5px/rZT
0ec+BQbvfY2pxTcB84643XjoxqRZ3PmJYicvInolMqDg8suuZ+zl7LbRf2kO9U1rGqSg8eA9RIVp
No8EUYRPGq2aXlprCI2tB34BTRmUWhArFs34c+ws42eGKOlvRKcU+10jGr3cSKymt0cBGsJyxGPu
bsKfzdpBFW1+JVl6pxCYiP5hAPHGaC0xn5QkQQBQeObHFqVOPjJO7VM1zBQON/aENFHnJdiQZeAO
Nk1kTdGubo3uZx/BrtnGA0J2Ya8b/UFNvLzZ05GKTxqqs3izFh3FE7eiFe/kfYAXoY6Ifaj83Rlp
8pKZwDJYGyhTr18l7qnpmX5ST+LFdKsm2ipY/ootwtPN19ZsqmrvkW75boecn+mV4V2FyeJfad0Z
6qYvO+N9hLweEb5N8VrBcguJntv79zI2sHupOtAWYo2pA5yfWJj2uZ07RvzMIsQ7LW6KHVqA2XFK
UKi+PdTr6+L8pEDWhDJIWDUJeEs+o6pUZm53bvIMIiMmOuBPCr9vwmRNKU+NN8QHO+itu6Sgox6J
WT8ZEOnnOdEenMZe8+y+KEFAYeZ5QrmFnizkbTkxb+J7p+Cj21H+eDZszHZ5qgcb3QyMnRgHxPua
Nlt7/8koe/714KRUGI1URbErWTYchTbwJnOa4rnoKSEZjjIfRQJFPClgLs4YsD2oia3u1bZLdooS
fI6zdPqQ2a34dXsZLq5PVD3hIkmkBWVl3vPnH666SoRkmNARTwxeJd/6B1vH0PaPR5GyFKQJkndN
N+J8lDDqa+R1I9OPKaiS81j2DoDUmq33lW+hHuFKlg8uAPqSnAtycCbxm0y/zmjbA7OJNuEYrLke
Xd5qWJNJBi7op9fVO/8WKxr7Wa0T058bCBYRvcMpn8QxR7BrP/SFQ2GVEncZ2N4f0rnBXrIxbWo7
ktbNe+J84HyK4myIGz5PxyHBBnX6LRwrBOUHb7pP7GGAFEtvB7UpZSX7uXJWKWpLpDh1XVylpCXb
2+PR6PgEZPgB+EE2fZmS1v7kdLbY9YjF3GtJdGyLapKCOaivmoX3ftTEnWenx1aJvt/eSJfnlB9C
cYarHVLQRdfORsUt9TrL8rFT7J6smdeyVPHTTwhWUVNAiD78fHtEmaScH1TKkg4wPjzqLLrGiwPC
TSjKLDYsH/T+vHW7OHsXO2N4hwHo8FTU7oMo8RJNRRSy2daaapdpNmvO0xjqrcQrAvU7n/g+i5wx
i0kJIT+UvprH5akPp+YJkayg2yBohYqX07xEZoNlBb+tegZjk+5HXayVxq4drre/ZLEFeIYrsZso
lo93Y7WlHwtldTDFSknqNeqfTzdyM5ilSTUQsqsl5gP5I2vokCrxazVDQajBU+SrYYvsm8Ud8MEq
AZduW9VNw21btsZXEgSt2QVtgoRmrOPevS0xjQu3oaPk6aEbGgSJbJClX8kQwLXF6WS3CHh1VrkR
cZOcyEcRuJ144cAtaGPlayNqRJQbGrSnVNOQu0rAof4Ya5KY2/vqytKSFtMBhijI0CAqz5e2KkZy
q9q1/Wmk6V00inKHmbP3np3cHUD2wgKaxmhj6v2PsGg/T2WDoqim48F6+4dcHil+B0m6rK6q8NkX
W6zRcRseisr2wbLVz3nu/eIwDycnytyHQcex+/Zwcp8sFxh0OU0GWoMgn4zzzy48IaaoH2wf31qY
E6rTvEuUtt8ANsv2t4fSLkM1pHHwz2hg0JuFN34+liWB1EQrxzcrxfoOYp2H+hQ9a7HuPekFlhih
0ipfjUlpPvXpND4ao3hohaf8hF1FiqxnobUP9cBNdqqeBb4XeOEOIWMcqnOtn1YACdcmRgeRIcmj
hJtlPuSkaozh82T7gxPOgBZRx2oAFcKoa/TD7YmRj5DFGhBS5AvzFQW0PGSJXQ52jDicnwzFfAw9
TzsqVFUf0EjG37tC3igV/bBSxr+yGBAYSDYwg4NWsqx456nR4voehc9WVMUnoCWMHKLUmnpKt5ui
nF6IKrI9Pex8Jau9LLajgcKVCe4WTRaASYv0o7GDhDhqR89DE6EPmFl7qcp+zzOu3MWVjtrmPMyb
ZAq8ZwM5T/yRvJWteHnI5C9AlZJ7mwKctPd4e4Ei5m/pamFFz3hBwfOGOL8t67jbaDPIvg5s78pk
Xx2P1BqQMeGFjsb5eAieOiHGM9GzoOV/NNwmO4VVZm772kUgaKYR/6c7SsJoICPhOAPwfbm4ESDf
lMd2/IzsI0IHmYIUibgrRw/TLNCVmzTCk+f2kJdwCJ4p1DLhIUvMCQy+82/sgCE3SqfFz3owjh9R
pCgaVHmz1HwMJyXqtkGelp/gHILDTfTW4VLoC/x8IrzUsk0ehoJun96jNW+Y8fiMvbDxC6H4UN3Z
OC49CaPGGeL2T75yu/GTpUMrbRfaZkvIl6tN9LIQjH6OJlTi8zgKD2GS6V/nNFKQMFXCXdm62qnU
an6tG5R3iVE5IOYN5SPvZHeP6Bienm7inmLwGvupQ4BEC8ru2WmQo22NCfVRZ/TVsMHvORZGc+80
bnPC6Ky8B12koSyAHH3O4/bP9xv9I+Qg6NIBy1lGWj3QsD5XEvFsGN+Br+NwEGUOepRjfJgja2Wz
XdnctEOA7CIkRxr8ujHePNb00O4pCsTimepIuzfUsUWn2PvuUTE+Tln0+faiyaNyHix5tCAZQFeV
chLN6PNtllI0z/Bvi58Bp7mbThTiXaFG2TZMmmZlFi9zLIZi/rDKAnvPZXA+VBTDfNLjWjyHRjAB
nOvtIx4Jf0qjk8/7t6MsynLt0MHh1xvx3AkvPnFHo948a84pT4FhRmX+/fb8XV0tav8yh8VccHlM
VZwhHLdXxbMzWebHqivnbT9NztaJFO++G6K1gvDl5QZy3bYd3JbJaWi5nU9iOlgjAszwdzMC7h46
ZrsrSjs6DjrZoTWiCwPLc43+dG2TyH4xQPZX9txiUIdEvIOrIJ5rGIMPbq19RYnC3juuWCOdX5tO
GgZIIEkZGkg4559HBSrvdUqrz24weZTfMmzqte9u2t7Fmv719tJd2Y/0bHiuS78o0ASLF2fU9B2W
LkR1S8NGELU+e19mU7+7PcqVNI0rWSpP8p4mQVjatrbIxgaRahLIEdVFGd3Q2pccpou6GRJi1Qbs
hHWnkpLt6CJTy+wGBe39oI9KMF6GgVQcRgO/uhGy2TwPxRYF2Mbau4OYD20vtZORSEjWvGavrAMs
DM4ovHEpqrko9GKAaM2BQqG3r/GAymKzO+BVg/+K142HCRblyt1xbS2gC8H5oF0pHYnP1z1C56eu
sOwjwtrlHQkN5pLBIA631+LKKCDDIW9LCBCpqPzqN6E1CVimqrbwogpxlkxccrGJh9afB3BXtnyl
VgllGkuepjej2NmkmUVnZs+eKpr7WCk4oraX7At1rvZujc7z7a+6lirIwUgTIK6zfxaTl43YDitd
mD8PGv0UUJEy6UIbW0HA+eiCDjjWUTE8ZyOmKmaBUppAF/xbqeO6wLMfiy+yi/+m7sx260ayNf0q
jbpngfMAnDoXJPek0XtLsiXfEJZtcWYwgjPf5jxLv1h/2wl0pyTDQl42CqjKrBy4SQYj1vrXP0Td
Us1bmJXGlRp8eWOvSfABzvKbXYRUD9AlEBbOmrc80mnw6zR1l4bgrqG89PU1uFyUbOK+rz9avr95
0bxlED9GTqCPbwkZvW/XxdpzKZJEvFg1+Bp3bpvu//zg3yldOWuQQMIjYO//VSC8ftNFlpzlbqU4
6nprQf62nIuE5fW4SrIF+ZrXuKpFdzE6rrOh1hHbFtb1Na6g4ByOI7ft2ntbT2t/qlbkW+hODcGm
vIZxLfODO1ZPZuH0uCu26/cUAVxka2v2QV/2uycF04AZJ65vlB1vmgdnSPEzhCR2XM/hH0QXrdi/
d9oHn/cvAtibMuPsJkO7CvkI0cSbLy9FnAc3L2iPTW+XLEeCWHZt3WKwpkHtrOLBavPnrETFG0uz
t86BEq1HvqydfGPCYBzH2ZwfEjNt75rVdZ+TZum6beBRTAiH+A3EbmYDaDgggFNFb7Rh6ScfNdy/
e1RnWPuMJf+yKXz9ttdAkmUpyvZo2eLsFNCTqLB2dfD051X1u8sw3zubGSNfpPF4fRmD9NKsSoKc
Zk21oT1U9PV59lHXeP63vH0hZ10YQBSYGc4Vr69iVUvN22qKoytaNFeiJXvIscbIKoJuF6zTy9J4
2yHp1YM1N9UHZI33WpUzD+0X7ofh1zmD/vXVjVLqBUq45qis0UO6acyfrQzXKoQ97q6wDOYxraUX
kaOL7HrC6nPTuqO/QytaRG6mnE1jW+Lmz8/9Nwc1exO2YDZSJVg7wZszb0j7NMssQEbPIi9KdXwL
oQW/6mlxRzJINGkyVtUXP8UGzs4vC6msvW0hZAv5iPSEFCutfq48gzZnzgt0IL2cXyZCXlWIybrO
ME7X9Y9mD79MCl+/yIDeG94L7lv4nr815S2Seq4QddLidbY6WTJzH6r0DAymjBJwTcLAUcS+OQTJ
ORZCHmBvtjvsn3MtmnIkOpF0kqHcSoK9n0WiG9c9N7fFw57FV87aCIfGHYg2WUhc1qIO1jipCu5g
Yg+/mOWnUbOR0RCS2D0Zec1fQ6LnT2EpxmRT2nNx6y/54setJad2YyBHLuM+KJZrZ8hSJ24ywoo2
S+rD7O+o/eCXt5pLoMpiIrDwSXCNBmVV5ODo0pvCDELRQUuHTL9gJ+x24B5mHVY4QB1dQ9noZ9Wq
fvhIdVt+Hf5dtHJRX3g3ePogSJngUazO6n4XeKTIkDxGdT+QZUGilp5N33Tl2WUEGdPCPq0rm+9J
MoqnvlrdaYOlRLPvfbxIopKkXhPhbGpVbMhjAttnnjX9Ip9KdwBbFZh3GWzeOOImHtQQWTfOsS8d
aYLbpsuPEqGQJNyzY8pZYCLk4nCXwY0Zus5/WeyWwemfF3bwbkc5f2qg22e3Xhds6s3CtjQbA3zh
rEdXlrB82A/wX5SiJdzXyP0K4e/qkZQ7rEGz04Jq0h8Kkha3o9nghweZwygvmeAR8dsJZf005zm5
d8Y+GZiQFGmkVkHChbb0+gBwXplf23FNSEbQ+ukSubveRBWv4JQPanU2qB7NJ3KUM0KBVoVA27YU
joCLMV+ac7/ODKiV5NKVaZGyFOjfMB5ZPwu94sORo2ytOKn06pOBvxSjoX4piXhI8iohhCpv2g2R
2PWzjX+pGQvT78144ot3oHYvE9qJyqc788bWeprzpjv0kCg6EvxgTO2cYlzGUNk2uMNc9aaKYEyl
W69boFoJawycrT+0oxFi7g8LCY8OjHG8rNE3jVjquCAguoosiQWCTJ3sR9KmgvQUlWYVkSOktl0g
w9Oo6gsreyGmPP2CWWZxZ2TDDC6pXLXXWmD+yLa0RQ8ZtwSbqV6hkEHZXdChWfV6WaJVbjacfvYT
PrFklRtDmn5LZIr2fUKaFCryRhBla5OjRZomk+uMk13cpH1JBmaROPq480nImrerEuLuz2vsXGK+
2oUY351JIeweZwKO/raMqF1b85a+o7KupshpW+/CNtUx6XKxtbE92Cbr8p38COODqeFvlraH7Isp
M8OUsxvz64MEF2apCndSRzdbx61w9DY2BGy/P9/d766CThz0h4OZ5uTN3XmKyTSGOMwPktG6YAEx
h2zXj1hn769CHMGZrAmlByDhbY3UrTVfh16Px6Fylii3zO+VsNr4z7fyrgg/WyrRxwMo+rBD36oD
kh4TmNQchqPAWyimGUDHyJxgW0pVf9BtnWu612sCtBSKEm8H3B/87PW7mYyuranL5mODfW7E57hu
UB76l95SeYhlIIb/+dbeA+EgwX+/4Js+qCDRr8qHeSZOfjY2ARq6KFjSPrJKE7sHDqKdAZ3zs+Nw
IrZZoUIgdfFB8/eb5+vgekGjA+kgwOXn9U3bXlp0yg/mY2A1LyJwyutmWQ0OYN3/YFG+H7FxuyZN
M7Uo64V2/fWlXFWU0lHafJxNQ+y02h0vFUq9jbIncmMDn9indCpODRHC+5QfHcHdGmJNOh/9kt8s
3LO6G7vXs4IB1t3rH5IFhrbkuJoex2Sloy5KY38GSD9Yub+7yplrp0O6O9/4myfbjAVhO2MzH/VV
Sy9KzXxkKu190A795vXxMOH1MS4EI3hbfOM6lfsrCOIxcOdqR7JXXYV91ycEeOj+6c/r9XfX4qug
dyToAMzrzQ3h+zZ4uL4tx7O2MMw107qt0+x7RiP+AR/nPTIPbOIyIyS7AckV3I7Xb4iIpVrLUts4
TtBVaZF0r9G3JAhXBPMEwZDH+VS0+JDONYUjobWu+6BrhnaVd3NPJCpPzAxXzxGfJMfPFC5DQiQD
VWlx9uOEx98ntbWB7+Y+r2Tc3lY5R1ik5ullXkX5nb17WC7rSVsPSFs54Lx5tfPrNSHa7IOP4ryn
vNlzcDkAiMU27mxdeX7mf8NeCCwerXRxl+OQVmpLjllKlDkKxqT17rAsJ75Ste4HMMDv3iMD2L84
RiB9b5a/Ng6jtpTacgyWcSHAHcUqg353k/jjR9LD98cs2C7MHDTuNE1QZV7fHsNEZ6aQXI5dBcsc
+yideiPFuVJb+UOMxJ8qXTQhNVP9EXnuN7u5B0uGeTOqMnRKb3ZzBkqrkw3VenSo0TGpYNym3ElS
6ZO1TRz2B0Xrbx4qM81zpM+ZlQKH7PWdSrdSo+ct+jFATIIgSj5YtdUf5gnB858/w9/so5DRzooa
KglaKevN6U7gere2VeUcV/gKD0nA5Lwg/zuLpERAFI5Ysh6Exsg/bFyy7SFyBrMZp20JYUZ23uc/
/5z32xywPn05ZzRsBZ7B6xu3ZTqyKXjjsRRNiXhVBVEwmf+YFoEj9Vl2CyhzBhm8NxtCYwa5lKZ0
jsrOyu1EdmhYkMF9MHofU/CxNz5orn9zVz6NvnMubvCfezuT9820kkOu7CPDw2UvfP1zVWGD9udH
936JntEl6FOo8Rkh/OqD/vbxD22ndFF07rFRTnNRIr3YD6mV7TyCgXYeZiC3//R61ITgrXCwzy/q
rVly0slqXezFPYL8G1Ft+FBt9amIxrQK9r1cPmIAvv/6kZrAHwKlxoib/329NEiZxzJ3zLyjN2CD
VZRMhCe/1w7SMJ8xC5zjjvDBXVaJn3++z/f6LvYcXh8EOaxDbWitry/sZj3OFYoHS6DS9GLb0jum
WqU2zqA98IS7U8tIOs4737zOlgQE0aLZZeZob9DhLzdG5lRRUFjPHQUXTnFZc/Txpd0mJN2FqFGb
Dzbk9/ASvxfOLTYKbFjMbd9sk11JItQ8WN5RVlqzcdGmRN7QFU+JwPdLnxguBMmUx2RdBTfOUvqx
16U5ObIt8YONMuNyggTz52fon6dJr08mVMdsEphx8BHYbwetsJMmp7Dt7KQBfB0DKTUavXmAQmC0
/fRNzIl99CTdabSCyfvbIsVbhow5wyCVFhO8kvRVT9xW5uqixcly/5k4ocG88Am82TdFSkJyUcD2
Iv84X8K5zdMJYIWw9Xhxgv64SIdkKLehjwt1p1BEuTtO/RkP5/XSdRsClHE8CiDES3gB53nVuvGy
otwXAaHJTx4eLvJssCDLsPLcagMmIL4EA/LtUWXlCei3/uGlud3vdW1qHqSyg2LTtLl5SlbP21K1
1990KTKFYUMy18TYl95PJtL6GuIFsz6ZVkn0Utcv1i+DGnUxt4NKNpMhjQOkh+JH3hqFzmGDhDUi
0lpJjMnc9rIbVPEiqdWwjzbT9QtZmu5tIYe6jMVaWje1iZ3cziPTMcdweR7TkLxjNEoqaTNiRqdm
jKqscqNykuB4EIbmfmNWrXOlpUkGRam1SUzuCrc0PihU3uGvNK2UsqwGKEPgM9brTwq7xEF6VZ+f
MtNRG03znWur9vrHztbw8rDG/kJ5mrURklHJKoz5AwT2t5f/BQsxHWEe9uY0x/bGw1VDz0/uYj5k
kG1ZUqUbeRMhuBw3xj6Djx7ZU1rHAWnYH5Ty76o0PDQpXuAZw0nH6/bNzbs5ESMDs+YTcwF1PQuP
YJ3MxXUV6GXrJEV6jShY++ALfHfLDnUrpyqfH4NsWrPXT1yr+Db5psxTrbL03vV5xDmxUZtUVfrW
EcR1tqRJhU3Zih8INuUHh8WvMuLVBsD1aV8s5nNnjfzb9r5XpjHxC+wTHv/wsebBd7RNYTrT7ewv
xo1RZACKCUZZxG3b6QDNZXSerM72O+SDcsSnXInuckzrZdqOTWPfqGDC0YdwW32KW8oWTASxqge5
CpJmOxVpB5U0z+YQM7Uh3TizaxexLezgUFLtUySumJrHhtG0qAGAXZuoULCw4dlKvNdTr1fdB2/g
3fnMo2cT5L/IeKKpeVMoA6KoSVF0nPDac+ArBdBM0CLgJqOjDQEh+2CZvTsvz3DNL9CG8Rw+a+ff
87d6INWweCbKyDp1rqIPh/F6dm2f+nupi/tS6eaTFJPzRJpd909hqfOViXQ5zzk5MN/ONyovVehM
FuvkYHIVm53uRFUyvfz5SHlfuHIViHf4r/IswXbfPM86qOfJbKV1ypdUXOhBP33WrAndaIqXYLVW
fiQqx7oyeLdfOeYe/d7ODxgQf1R3vavVz78DqhLtJZUJ873Xz7lq7aHI08E6jatpPDb2mG+DljFS
1mvp5z/f87s68s2l3pRAFFq1bRe9dap9Qh/nVqsj6pWP+H7vtwp6V+piQCusUaEkvL6h3DN0jHYG
95QtlrEt9Zyk5nKwPi3NyrSi6eUuNS2ks20y3oqm7bd/vsn3QBb8F9BUxteQxd9z/3J74rx3E/vU
2rO/Kfx6l2dFRfi5vITK+TQ2+k23jgdhq9vR+yi/53fLCucwpvSoml2msm+e8Th5mt43mXNaV/La
h9KwjvilZtdj2a8xHgTTZVm1zU1p6fVXVVUPDYnN0chB/I/LOEhVZ+4jzAZoKIzyX7+GLhi81UPt
ctIVVX1oeNPUhzhy9LeKv0Z6D56CoWzI9Y38zvZepnTY9+yxCAunbonWvs2NWK5B8fzB+zk/gb9v
5fYZd0Pxw1liQlN6S/rqyhT6MbSiozks6W7WnSs/Xay9ZwtLkE1CbDkmrd0np4R6IYta2xCs3Hzr
Uiv/6HN4++mhmEFnRUcOXkV5+ZZcBC8xz1xA1WPTmjKLu0Vry42ZUVIHpSybqKGYZ+/HB2O9Clot
Q9JdS7VEqR30jz7/bBLPOG8vMJ8Gw4pXy6/OI5bJzjdqxZMn1O3OpTgAVc4iEjSaq8SrJi/EJF3b
q8p2vkto6Ffg85NCGph3Tz6n6BD21tSS257747M9rPaXQG/zKynYo0KCkZsgEg1SsKgmlR21flrO
n31r6SG1FvUlmW+E2efERIWUba0ZKxoLbSfcdp3BMCtizWXKQDE0EI98aEPmvn23PBHqhLNtIWsP
FPf1otPTvjGmVpZ3qV0q8zCvUDbCPksx/MtHvzNDtvvy51ia1T25LB1g1lr2d2Y/WHsK7+o5Nwob
Si7p0iBpRZBmke4SHBIaxJu8fLAOz33Xq3UIe40j5pfiGbrL254CJyjR1QW/dZhBRuE8VH00jtLY
1ZY+7GwzE4fMEPXOLFR5t5x9DBnvj7ExlWUEJPiRtca7vouwDIYLUBfOmgSOvzclFj6qOYwezbzT
SGvADnvPBGBjuF+JGsCg2t2eTT2E+602ihtn5cmJcU9y9geV9dtTnx8BE5+sTFxSUBu8fYEUSJoW
MEi5mxiMR7MgynCk2r6oO8I5Rafcu9Kf59AsjQ+w43ckFwpaUMBfeipOZHbP10unH3on8dzau1vN
T3l13Rm3gpmfbw2xnWixDpJq47haFCe3D8jKelxKG3Z2G6XOde0dpPI3dmOEgfmlaIqdXqvNr+Xy
j1LDr/PvVInipf+vVxHh//1fxON9Fy1mE2nW//f/b9nisAb/9uXE3/pv/+tn0+f9cvOt/vmff90N
P/73/7yo/Ps3osR//f+HH//5169/6K9kccv/N2aYqLIozLF0haH2f6PF3X+T0OXCWUZgcX6hjVB9
9p9/aab5b7B7hp0stnP1c64RcLL59dds999YARHmCZ8DQ6fzv+7XA05/ik9/fb7dmz9/FeX911Du
/33nMBUZ1vwycWa8RdDz+W7/XsjaeUfBMJrsQFglAz3q4K6OibgdINbrhydztt0lHLWm864yS19R
kVly9vCrSp2uvSHGy7Wv3HqQdaxaNYuIonXRisiqMnzI7GLwj5OEyRKEDrPp5FTathqvmkKvJAT0
NlD7lWikXenYaXphTq3RwxxohiwgoNOexjt31c2EiX7TWF3kaeY6wH6TS/eNktubTAT0Zmr48Zxo
6RFr+3WOnUAt7le9K/sWfJO7TndlMVMVhSsChvnWCqy5FVBb7WTcTKou+4fJa10vQs+CeSkd01rd
1kxn1K5spF/c6abmlCczXyEAQGDzjk7auPrRGaCBXuAF0M0E2AqviU1OjRHZeivFvhrViAXc4gkH
C5QRl5Y4wGijeq7Tvi3gewTTase4uIr6ULj5GFyP2DyasTUCaizX4Kro7+O+xmncCedqndIbw5eD
n0fcnlieHAzk14tpln370/KzQDJMGkWXf8MArpRxsNaTFKG9GgGQurM0nbkvM2mUx9ZgPPk1c7y8
u8ldzddCaLGTdqjhpvgv/tD1w94YxNr9XErPEAwckG3haduN+EKYcYVpcZXGlQuXTEaZmmkDY+iI
YiXPhlfyMuuV68Q5xHgNVb8heG3oZ2xrDuHOBeltM5HKACXEKlxIjP2IxUmGB7cUVMIFdIvh/Pfj
63NbDaOwbsagCdZHbQj63IpQRQxzchgr1+i+Mojtkkeow7P8LPuJ/G5PNpupCuQO4857C5u3S2gY
5Wfg9HPGGVEJfek9Aqq2P3AzTki/G8dHnbBPrD/t7NfCPWZQLiPbJSIXWiutdC1TTE8hl8J5nee5
+kRoj2d9sVI7GZ6kWVbTpWNiIo4ANp9I88x14hSgc9gDyN8wNs58jvms76tZUFsUdiEgwq7rMdH6
dstL1cZQy/SZA0tDAB5bAdb6nVPyc2YjB48K8sJ9kol11gU7OR7bGOpPuX5TzjSZn/A8x62BTtfV
VKy7ee6WQH72MlzlS57rOwZ/8/rMAD3pE7r00sGypAjECtQHXfSLl/jDU1kt5kbadKr4jC61tRNB
NW75wpIn/lZzV7QQKMPeNmXJ0Jf/XAdVptwL3chFEOm6GvuT1q6lm2GvkJlEJ+qi5MMl68rWHok7
7MZnZh3B9MO3u8A/6Jh0OHBSqim/lksrzBel66XYGvgSJReMfYpik+nLAPl8tv4qyFvR71etq090
iRhU9ItMDJaeLK0IO9EisgfQ+Y2OCdFMyzbWZTQsmnjSxoy6tSiRDYXZwNZx0yZ8MyQ25Xa4BjxU
MG7Nn2O8Ivy916w4KMGC04gMrUEfA68nRI4kXyeCms55rwatuCoXvRChUXaldZmsfb3iRiTgpmEC
0GSh3jK63JiTqB/HGhFtuKigvNQsNX6Cy6NVMUNKmFxOC7MtJN+jeRzMev2ZCNu9NMhkptfJpx/w
i8ZNKib3VGf+45o4yynp8DI95Nw0tixZom0nsyuJi9CYBeorYbIzw7oLfojmM03VxcGTubFbxYhx
rEtSW1hrXfc0B7PrhHmt5d/TZNLQCozpbc+/My7dLt9Ui7WcnMavdi2cgJ1MhuWqMav6Pi3q6dg1
pWVeJF73Ai26x/UqJ7BZamv71K6BeCi8yV8ivTfMl9E0qjZUQDZwt5g/qzX3prMztXGfWutKaEgz
pi96b3mPXoWdVTQPEOzyZXY35LIU1cXgKi9Kct/5bLvTvO7WBLohWO1cwKkyy6t+rL0sHs1E3maB
5m0IpvfLjaHDcA6bzpp/Dmp8QHQxZqE3jc2j3ejynh3AVKFha4na1EikDwN+xD/8agxu8AZIY9js
aWw15nJdqS75OmXZalxhkzxtxoGJYeibU3HrycI78pjnA61R+bVrB3yqoAUN29HnplDH6baKU3KX
CMDA7ipqpGG0+9Z01ReiSvwzgROC4M4bbfuEs6XLruhlj43ujdfp6KNlSwz73s069aT0adiiyXS3
E+nM9OskC8pq1vejp12QfJiHmdXe6+UsbyY7mJLbpdPKvYLwFlltPY3RpJzlsienmj/v95j6mlPI
iF7uh6XRL6xJdx6UkT/bsm0ujDm9wtvTMUJkQP1nVCs2q163rz17uC0Xv7pvMcOOsahR0CbXLJ6F
oCHIk6seWDxyhl7BLRrEJaoRSgGrNesn7H29C2Zq2omWGW5mI8Stjv4iNkstfQryUe1k7Y0bqTva
S4XT9nxORh2qsNWEfZx1IcvD2c8VSixPIeqA2LeaXuRX1Tq8oGK7Dbz80EiZPCUGHsZT2d3ZzD42
BcPAL5Ikn4jMsxuQ8GtlyOFQZG0OJ1zUOkFJYx0qlV3aqiMsWNrZZ03TzbBPu3huavsQAJBCwO4u
ZMAspdbJNGDv0fETQwCWhZCYk/s5EM6Wk++HaeEcGrmeWEJa3V1QFuKSoNNt06hC4otfOe2hNVWJ
UL4ltWnI+9ums+dLihx/z4YaXNVrQfYLounPlEGa+1UKNaY/ZncxglAnC+ZUVrqV4WnJyCXI8TyD
7Zf0X6oKykWs3DyQsePTr8WjlgxtG4MR0g37DtXavk6pSk4GSK73VAXG+Jz5tdvSzmfLPi+GJp56
Vycewnhp0yFfsKPX6p9YjOQ3/uB+qQTJ8KDa7M9CrghA9DoiaiCVl1aLmU/Sn50G9Xwtw9nJ2GCG
wgwbT5fX1YwJgYNYeusF5HXOy1xe1e3iP/JpaAth35azE5Y1mIQPwYYU1Jqf52rMtUPVnrftwSC6
LUKkOvRbTy3L9zmDzk9cVy76W7j74GSqld+RrJkbkQM7rMZUfR2Toq7Apt0xxmwo4CWTgrktOq/b
FPBfN0nb3ppF4acbeDFJZGcihbVUwYNUhl1fJX3O70mLPhLTeuUkTG62iO2bqyUhySdolmYncN9v
zx4ixlYzphFhKS5qIaVzJYnyY0MN3SmdtvNK7lg3WtOVlfgqanMcnEOVltOPoCibu6bMmye/dMrH
RRvtxznJ+tMcOMLApHqVW3yq/C++6vr9OaJ9Ow/ix1p7+l4WqopTfOGvW6Opr4U7dVvPX6sf9WRa
uwGb9n2G/14og0GxU1r1rRr1LHbcYoi7tMtP42Q3hBBoxjaZ6voBUuJ6gQ+Y8SXz2ocqh7W7Sl/f
kUg5/jQd4mTwOf8pWA27Mai6CJxYC1u8A8OxHE/UCR2naW7jEy8DJ3I76X8yiY86FKuXXiuYHlR2
c8phqydER3c/88optIgPIIgB8eVJ8Tati65za+bLQ/3FtmotFo1e7RAcZ88TpeQ+W3y+uM7EcqwD
59jZENBvxDTYXyfRVPek+9k4ZHXtXIXarHm7fm6pTz3GDbdgnUNYGUyzw8TrnTJq4EqTTqAHDcXZ
PMImLcyXJneGQ4X3Sxd2MwkKk4dPdIQDvJGGTtlz+uNuO2zMdnIPEDOoGhrVUDRopn1QFiqgDVJp
huaSdC7twvdXdNzJ7A87uF3mQ11kZcDibFFq+emA+1Ri2o+aqZwXVLfVsymH6ZpgeMrF1VZfF7Mx
47UmaiBShe4WMMSa9hsqofrCaHB7ctdkmKNltfUNUtc2lpqS47GuPDK7JndNqem6T5U52Tcj2q0d
EqJgU1d1f/LAo2963WBtdw3GUCnjfkQ5ST6FgzlIQP0BIbRr4tATEp3MSrSU13jx3BdDeS0Lc4iG
FljNmCfCdZQ2aqGf1biH2WZVxQn04CtQRE8nc7DMKwx1TMUtLYRBY8do0QqyYqcbYNfyHs8Ati2N
COD2cnYKb59J3zoxtF72UpR2cTGq3Evi3rG7h6nFSh6TeEhAS2cvTjR4RmZC5S6N+cvQLdfKhIQY
GhpEdyptPdtDAbA21DDOJysZtZ1Mbfe7Y066FVZkVX0inKw62EtZXM31mj57HZaXh1RPTW9TCqE2
k42LGY4GLptWmQvSdskvYUBeVKRnOcIhV8zq8hGB0FA+aYVPFcis6z6dEQ15gsKRZCxHf7H9vt64
6FoPGrvcl3Rw8uexMPKN6IvxERyluR1s9ifDZdyMTLJmq+oz7XZYh/TWZ4u3SekWwReGQOcSdlrI
3aJBuEXxl8RZ4TmbwsnQjPTEPNzkVundBMKevhnUlJtFuvb3Eda6iPAKxJCrKhJ1W7EpHlQi7StI
fM194wfNE3aP1NOt3deCsX7fnto20NFrVNXlovf6V7dMu01TJO5BZ2jahpw/yQ+b9I3YqJPpzrcg
ZuprZZ8dzoOlj2fTSfk2nXwz9Lq9E+vAoZXJ4KEcBZCANk57YsiGL3bpqy0rov3q6AP5oHZSfkcU
VFzhEelf9J2Ydq222OGkNw42fP66xIyIvhCBQspKPy53KEaKnwz9KsQOSPIlXmDhoPfJdycFUu4x
Jr1x67k8GWyMHD75MOEGMpfHzAwqFtncfRNBGxzzRE+25hx0kA78A4Hsw1Xl1ulFA7nWCH0eATk/
lbxD85d8ZW5bX5utouuehvwqq3MOcy0rlxuHlUxI+L5KznzALreKOcprx/rqJAmYs9YRcW2lxoYo
t7tupXIJZ6gXW/xHc3fLHk6MnoQEvpuqJL8w0gEF2JAzuod8Xn22126yonTlkPYa8uy8msaQPbw2
jkFqdl8aiatb5IplooofUrwOjYQ8wwh7w+CIKFK0HLYtaW5Wk9FhA6FQWac5L5w58r6ndGoQ1kBX
jT01j9+kEvbjMHfTAzaotRPZM4Zhm1QaPslZKyHFTTEHGKY6LRLLVebF8yq8INgXkkJ/CjAnO9h2
Kect86e621Ev/6i60YsTvZs+4X3kTOEo/RfUeONTh4Sju5wxkCtuhUEQJjjADHjbV0sVekvy3EtX
W+5rRMtRMZvExJVySr9oqmmx7cIACPSDKUg+uwiOzFR3DpYjSy/SVbrsp/mcXYhlCWqkWreCOjZh
b278YsETXHNsuIyTDKarZmj0YrMCwyEeXC1ri1Wkj2mtdH64qS53CRHy06bKKMkjj4oqmjwQ11Kr
9J8uUsK4Erq5mQOvnqLOGMtyS4+6ThtVU8gfWndCrjn75nIFutO3IaF/9b3gyKxwhR6BcBfybsJR
b+XDrOzcx2KiAfoKUkFseF5/H3rDueiykeGU596RAQKdARX3d72rM5pfCzxgtea7rMjtK6pUxiwt
9hFzbeo3WpEXR6Nam505QTD0VeNdD5o933mYX99wp3RjWl0+uWz3XdwSn45fRo3xL0h8ebPgb7ep
sbbccLYWQM1+kG5WZ1muZS+FFwbEmTJeL0jRcARRna5IsijvmirYZAta7Ii+qyJ1LS+7aE5QT+Dp
mwAPlka9IEzXZ8u7GNZs1U+qCkbANwlv5RLIgyyVMjezIoKCBOeIIkKz7lTbifSThmEHzRsra6pz
UPbMdn/a9To0z0NaF862dJTsqxjz7ZaIZVeu4nPus33shxLV95m/hKfyI75VvsIWUrqJtjPrMRuC
uKV5T3dkcJYYpNGR24fEK8o+wsyHbqbHKC65zMxxWTe+nnPVrHe8K2du/ZepwPfo6+yj3KpCvWdz
2ojOctXVmNTeJ9oHu3gogwnzLFRjeXewhV/422wQiX+d0NwmRyexErGtaB2mw4oPXrFd+5Kr5mnt
/GhomGW8+gUhnQxp4GFYTV2MEU6kyp3DtrDTABYWNiKbBL7C/+HsvLbbxrJ1/Sr7AQ76ICykW4BB
DCIlWbQk32DYsowcFjLw9OcDq87uklyjtHvfVbvcRRBcYc5//mH2enQMxn2UY652gyW30q357HZj
2QSPr8Oubw9iiNp4M+RcNQ9ygFO8Iak7D7Yqu8m87RvEFIc6TSdxY6aBEd0AEuX2ISuF1m2NcQaW
9LAn1YIHiEV8eKOoirNy+KLhFrhw6neh2+TtHSIt3BANJ42mbcIoRdmkkVrkN22jK8pdElduvp2p
YaCkYPFd3rjYWwfHjDQvCmV6KfVi4QfPsVskHfTYOmGal8L8Ue7ceeRz5xaurP9/GntypDragQdm
Px2VAeV5mIjvbqRVGNcH7uxPkRvOKwcH2GNJDeWg1tL0YWNEoz75yqCplheauXXXjPlwDDoLnBk5
8CqSbE86lOwGs/UtNRKazdAYYz8u+8bvdP2EHuNeL/GZhYAB1hlWD2DKsTc2xD9n3VIAThDEss6u
1xoaaBijgbZSS6d9yOK82LDCnp1ZDCvNDHU/gpRz48xG/VKYbbcDGLa+Qh/usK5NYdoIJQESAV7B
4QxG6NgWP2UwXkYnb9d4Ez2z/CDzJLB29BZf9t5KwfHdvlxTguHPHRXI8tQUqn2qJ37EwepHWfSE
plF6fYIeOpFKQ3SJUm9aMedrGYXRNhob5cbGJBD4j3qsaF0PP9htAwlnDZk39ytz5ovnCOg0t+3W
wOTanYn40O8FasBVPoa4YlX15O7MppehF+tqCs6SIsCDYr92Ci3+3hiRszF5Z6s0bbTJxd6kN9Tb
uZ6TmyizD0rfhDfob/K1UKJpI/XsoXHM77GV2UxBOfDv8fvRtr0apjtrEM0umir9scWq69fkWNGp
oU2rPY7F7C6bHW4yiUmuU5XdrdZ18gXxa+urjZ7tqPpV1Jl83LcBv7cbJt3GKmeHHcIYta1TuGTo
mg3b3Ioh/QYVkgTE5sd+HrOvWY/wrkdguqL/sF+NILF/qHkMisnbfbYbqpC+ieIv0xTGDJe1/qRp
2bSGFa76QGjFOjd60Ke+d31HCZl3l47YqFX0ZJUuHpmtJlWONAkDeNLd8EHpLKxerfhNpIW1i+V0
NsAYvbS3L8TbIlRLFQ5uGatgoz0h12PwS/QDHGy86X6UppP4OXi51POfU2VYwM4ItubZfOosBKoL
5Zh0X+p3pZXBobfr6s7Ox+8U+YpfZD0oCNvQw5A/vIsdFLiWBkK7su3unorsR84W9iCNcReNyV3G
RMejZBk22hwVz2g26mKdCa3FvLmSX9I2HgoMl8bsYS6ne62bA9q4Tl3PylDtUK0pK5EVo7fIh1dT
FkNVM9IvSZQrXiBdZr4BGxixblN971P1YYa+M7XTZUrTG6uA3ira8llBnHFIcgvrJzW8kSnrKjGG
lyWa9Tbupn2AL+naMkTgiagS20Ar2kM/IujIC2fcE81NA0Klu5O6QidUsRm12NRQshfhKR7aTSgd
7U26LcUdStkFFUYlaEmr29lG/RrXTLQkuBdW+bb0nbG8KTNGJ3rrZhtVUn0lwt32zNkITdXGVW+F
g6831jMnav/SVcNeZH2wi9MaBX2XWP26k8JmYEAIBy71+ykjgM+MqgzAMTcKcFnNHPxW740zDoqp
WEVGa+b0VKLY08sV0UpjvwzbLMAL2AgC62RYLFss8ccbqLTTau6zpwpDOdZboF3UTMsZ/yFEZeJU
7DE3pGbJa9OTZnFBivIc1qxMnMLHVWYUHOa29pQTT+HzYy09HHFzHuaRAGRwuOM1Pe2TlmmvpRXJ
VZpbNG3CyrdUBvm6jwvzKIpO+eni8u9pBBf41WCX/hyVlyrlJx07JmAkOFEJyqzR91afYEXWyPBp
TgkPk2PXbGLYp5xyCVab0FdeekaKa7RrI283d/wqYf5GK5mY90bTDFucK2uk+GE1zn4+hT9pTak8
9IxwqpQDksMQXfDM0b4fgIO9wCmOXRrIr1pdaT52g5ihByOb0pHFja3FITcGwuy1GpqLQKDb9jFi
GidCUrxiZjgN62KIj11udXvwwvPY4raGB0JzP0GwPvAbFm9iTgIgh4KWBYrlRXRdcyS0OX2MSkoP
bzbpCnwdR+cFLv6FAaS9KpuuvOiTGq86OitQFIZJqzyDkTOrRsfX1ZRB3NYVK3ZnC/PbCKqM2XdV
Cq6/rKnX7Tiqt71byo3FJHGVa+OPSFfcedUpdZCsg36IjVWXKmrl6YWwyu2AVG8/4hD1FACrHsqJ
SzN2ouqeUXfhp0psU6oDq/lqPJAGEcXKd8AMimkl3dL6aLe60WaXOUimjYHHkN/K+CdWMeEKgOpe
K9z7ltw9DqJgtHwxp9i/yzlcQXQH1U6JQhNJhPMlTLaCWkTqK7VyXuOkVbyc2USwbmJL4jFOr195
UmSJ4etV1Xr1FIIOW2bkQwGyqG5z/dwziAUMEs2mj1HrF6NBFnBpITuf6mrYTDN2BR6Z2f2mmqZp
EyEXvymEw1jP1bK3bi72iT1mwPDqdIgbTTlzUlvbCRbymqJVWdVOoD5i29rS0Az9J1zQ9xQt0zIx
Z1j0WtBiVAEt5QOLTebhoBjFBLtcX+guVMAY2zHtnexPiC8fuJFYe6MbwjFQW+jNEKwXZtNf6K7B
YA6pHeSJXxuFkPvcivXxMJmz9lnE5weGDV9jkaBopEVoUI9Q2334IGdCLZgX8dpgtGqvy95eMutz
N3jBIFpVVpj5NpRhBFU+aqFl9tu/kDf+JEi8I0Qsb+zfdAiUdsLSwVTQo9gQFQ3rAz1zkI5L4eXG
pKriPuEFQLLIGWJYDCIiz3jjKLZbPeummvS3KnXknTpXIA4Cp4sV03UlOoZupbq3Wts1fyr0/iOS
zWNJe5j/I8Pmf8bD2b6VC4Ol+fifesfdgUvy59MtxJd3/4NkVQrq++6tnh7eGuaw/592svzN/+m/
/JMy8zhVUGley65ol/8a4EPxVzaNZvAr/N+//vffUXCIvH/7/l8/37L/+tLVv/3//mDhgIL9y8Uc
yGIFI8hDrvrfLBxd/AvloeCnRxm3SJ/+m4gDdccCn4T9DPUYNcUiFPyTh2MY/8LZjRS8RdeHONly
/yMazvtVjzsSj4ZK0GIHI3c1P9rFUTYTjKko4V2iNNNdZI6QXs289kxa/VPQzeXNGAIB1A6ebohv
mGcrVZvd5DhjHK0mi1aBwPfYC9J6uK0iXa5E2mauF7h2tFV02GGfHAcfWMTXB3YwY6XOWKz4sTZ/
v03rKrIY69TUf/qs3Buh2vqjnuK+XOtE9XT5sxyF8SgK1yWqAQwKGNZSPvF8fK/0WJ4BeToaDxAA
NHJACu+fARQiaoWdZXdKYokzWiAdPydN7kScUqk3atqshGyjp7+srb87Id6fucvH8gMhVOWbL/+w
rKS/HoVRPFJv6E15F+Ecap3bwS5e6B7100S9shXQio9zVYWPMSJBCAE4TOlEI8+OAzC8xIXnY+Hc
6+3AqHpIw2KNdPgzReTvy2mxm4dnDsUblstHTV0eGM3UVcAvrTsVx0H0gNJu01CUAmGQfCttbUes
qHkyCOr4zKr1g+X99QVBUcOrlTiexRLvw6XUwKjGo7wp7qK4PiX0MI8iTZNTp2rarYJN4R4nesTZ
sxwDPxJavWvgh63cLE726RT9Z56dPA2fhZKBO4uMTPb3h6eBMjP0XaA458qOwB7zqoqZsavmQbXz
9pKKSvc/WSDL2v/3FfLHJzpgMcSBwp/V7WXd/uWu7JuGli8PlfOkWHKdGYjYQKBV96dGiXaG8SIe
lHLst1nouLdRrI2eqvNwoJFtvbdiy/36zw903Qi/PZAplsxyjfPsN4vZWDhRgUHDeRaNc28Hkfta
z9q8gS4xbNqm+ZXRdm5Dw5l2NrT8dTaE91PrVL9cMZSDxy7ofEhTclUwfV+PTR0cVJrMZOFgU58W
1U0HIP7ZTfxeKLG8RnT2GrbqUN348cSH7a32rp61SKrPbdGl67mBwqDI6KdQ00JdySH4xpHa3oVM
JyaPFoJJbFEoRzsJMr8rw+gW2pgBWbpkBBGidLyrGWHcDKGdHoq6105Onjn3//yir4bv71/0Yg2A
UbFLPLlLRNH7X76kGY+iPDLPdmpnR1ttjE0f4UkXs+02tdOYh3YYpx2EfvNlxBl/k4bDC5Yw01rW
bbwdLdWhgps+8+HTfjspl1eJ4GHJYYDT//E84CCtrEKpxXmImuRrWdrBNhFxd2nsNFvFWajj35is
knpc+mzL3duunCRTo1YBI5mtvRMi2ibSjaG6YTWvHefLirTm4g8SMfTff7NT3xVf77UPf/zkmPeS
2qviwG1/FObn+NHBiIv1c5q0nJ0NIUy7eEqrl9jFwI0n63HHLsudUWffizhJV4M+T1sGbOYnV8tS
zn78IRfXRe5lwG64tu9/SEXttRr6jX7OcR0/qVE//3RN6JShEeanoGk/+7y/W+v4FqOHwQAQAfby
Yv5yZAy65BrFmOpslAFS1KZ4dZUSrgHg0109OOYBVmO9G+qK3gSO+Gfr9rcrbaEZ89lcZ+QJCevD
1wU+6pE+sNXGQGtP8EEGmhXLOXVulqOk7vc2PdgRaSwQw9hWfmpKiRk948uyyMl4KKtHZ8jD+5Ey
6pNf4m/2FKRpVq2Nex785I/5QhjfuxWmOvGdqDIqIgySyDISHb8KJjz5JlJC8/tMgNWldBGGp6Vr
LCdWNR1D3mB4mxZ6Dpmkn9qL+vlF+3sdtHi5QBhWCQPCP/Cj76ipJCZjitY5ywrOnTWSvezAzHvR
NEwoC6fGZ7hzCWCaRXvIkkTZQ4hNV/987Py+WPl4HJc0k3yAJRzi/eLJdah9kxk053AIq5fJzRQY
VMvjgD5WL6Lg2PnnD/yg4lr2KVJuyHEQ0Cl/uVTff2Jra8tWNYcztSj7FN5Yvc8K3MxirdH9Uiks
NDaQGWNYbV5HYNdq1KaNkkTjZ3ftUmy936g8CjUYvtxo2agH3z9JIEcnVJBqnSM1Co8tmWqbqpMq
Xn9hZMBAVOPbLGkQe2NXdmzBXkYuLddaLWlDWQL5duZUQ6wUfqLI/a0CM2gLCIClKoX8jx/W++fK
BzxGKVDVs20NWEONfY1nmQEYnpbWi1ZWIBjuBNmnnOObT36c3zczgADCATYzJz6OPO8/WsN21SE1
QZD3XNmXqu8zr4R6V2Be6g6vvS61k2AgewdY1/phkAEpgdsT3dUMts+IplpNxTDcjNFU3jhIdT/z
z/39rGPJ4ESmYRu0hBB8+Mmk2rjRANX+rBpDe+kggcKR7LpvJGjUx8iEHIfqKeq9ggW/gopv/fjk
Bf1enzECY7+AMvAYtH3vX5BKfCrEupiWgXi5p2bKQQqdpllpejhukGjEDK21+DasFSiWzOXDr32I
uZ5XaO5wccv6M8jjb9bwu+f5cPjjiJz3BCeLc56DpkYwANzk1yff+W8WBSm6LEp6NUrzj4vC0fqk
dqAmn6HSMRRw5hbbPEDXXVEH4JFhFh6T1FY2BT56L2NamTfh3Mud3RfpLoqUrPM1IPufZRE3a83t
3P980SJ1xNYa55glavdjLyfbxCmnstXO0m6zR1qLn84cl/tmKFKvR962r0vV2Q4gdg9x1D/10OLA
hxXHgJ5TBG9/HPuS/b7N4ALf/fPb+30zC04YlcvrCk59tPzoxrqbM5hfZ3UGHAa0fk5jkio9HDf0
3O/LNDl04OoFKKQM3E+UX7+3U1zO3HtYwFhXX/4PrXaQmYU12FKce4gjuAK7Y/WiRZN5EPOkruGC
yFs1Ur8iLQELL9vKuDOqMnpL1ay8zeAQbP75ZfzdSuJUgZWAQQ1g6oeTrSGH0+3JOj9znrUXRPdy
OzGgyL285vpf//OHfXCHud40JniNDg4DA4cQ2fd7VTHbUS+cXpwnyBIZquim/9pBiTo4eTO+5riP
wDp04tQzlDC94Zrv18Ju+iPX8QUJqgPVPsQMO3SaYhVZTcOqwZNhN5HzsZ3zPCPGKoIG98lT/82N
TKtF5Yj59d9UBbPpkoito9GTjG+QJ4KiY2gVymM5wgv0CteCyF7VRnuwk7h7BN396VbABB062V/t
YJGzXnbqCjINGVyNkj32WtNePnnIpfH9cHUCNeGKA12CnKKPyYJkIQOvM3E9N5JQXn8wEu1UkAS9
EVrWbcOscneT6waP2VICz1o3PELsW+UlNFCzj9/gY/WfBtP83YsTCBlUsN+lW13+/V/qYD5zxqNE
08/NbJqHptHay6jZ6HPi0v6ScFkeyOkbd5meYLaqZOW3vu0pQBT8mx01Mb4oSGWPSdm2F3NwhlcR
Rf+r13bFCw0gBZ70w/o3F1I/BDkN4GfQTrKaszszCZ7coYLQTcfiX5kX0ArLg+qqDxVDhNd+tpyd
Vs3tWaEx/eff8ffejsABgydSCTcgAeLD8RBaA6wWd9DObjVwJpBz94KJGpVyFqmpN9l6/cUIeZn/
/Kl/U/jysQ5yWGpzJgIfUTC309BEKIV+Dgs3/IHPsQVY2Wc+N36zRmoz3CdzYR4I1LbvDX1GLHyF
w/4XT+GglCewmE2Cg9T79eKmWGArY6KdU5ynEU4R1+R3ihUx5IG8ixzhhwpj8btRjMJPlj8vurbZ
/scPAQKMN59YUGRoTx8Wrd3VnW2M+nxmbBIdynIub0m9Ea+o5rSTHQzlEW7yacZQZTVgjPR9xnfl
k2e41pPvNzPPgBiUQRIPwozm/YuwB/jFdiHU80j1Z6xBEqqXa+8aFsu5GZCEeOmyNEUnPc3RSaAE
/DIWsnwru5iwbHzLq5cgTFvpN0MNLGZ0zQ5iuo5tVGUezKWHCOO+3NWa1VzyYih3VTZByDGnMIuh
oGuIJ8o2dok1XsRHV2DTngfOtE9eNuXAb+eW4GvyizPtI2zjY6mQFb1Mw47e/HpGZCX+NsIG1IuQ
b91Ptq0dyGQwV2UovyednT0UC96Kt6h56JSO7iQ0xTZWIeTVhf4lRGS6HhVFeiWOJ+vMNOdV2Ijh
rYZ0eSpb87k2evMQQVnedQ2ErhgZ1VcuRvQeaWn7fzSl42gYZzmjf1r17uJ/Y8Wy386REGyFcXqY
ODJWizaOECQcuDxt6V9R4wEBX8ELd4rTU6+jhLFm5dC3idx3DRnMLuzzdaoOxTOTPvuuAsaDzgMA
Urp1em+KMWTha6yt1Mp/tsQwPXDvlbiYx/3OsmNt71aTfJzcqvs1t1JfV3OJmKXXw1v4gghVMPza
NKNSfrV7RflR5S1G8tHSwhn8b9oGveYcqUqzX9lxYWyTyJa3QeaMSARhhviUxs59PxTlDvcXDNHc
Jjog8djUcxrsRWg/qbFyT7aZ2MKvLlNmFl3M4D9xjnPhMu6fQZUSrXL2xFckeFI18dakhx+hzG9S
u7X3E9pOvCJ0ucVrZ8SfBJYO42f7Pun6ARWOnN4KO0pP8RL5kBfBCKMAQaY0ZLMbY6E8OcXwVsyp
exomPYF8OaFNqAMHshWeYXnauXsKY2XTtSnyrkSLzo7bKcccBgceRohhiDQx7zQi/VYYRBwJZHex
xeu0cmcuN0sujf4hv0JVjG++2lomD5nTaFiARTbX0vUvCfQ7xyqqzS+1lu6DosNE104sqPdDHB7q
0c3+uKssdGG+skBLdTtrJ6VgB0eJNHd5YpV3aYia0zBTtpw07fE+MtNFDLNU8HGklxBlhHmQneQ1
XH80Q/IiA0ZaPxLSz29pie1t0YwTFmUu3hf8cvIGwrA/D82hxVD8G1z526zX7AO/KWFPBLv4XHDW
RjRmjtgoaxD+BuHWFFOLEmwc/Uia5jE2G2cPoR7vjKoumUJLgj5CkaeH620USivOvUrOs1cohfEI
c6261aa0283CUfZVVmZrexDiFOtw1Scx9j/I0yzvCtCvXWgq/SoeC+LUC8DqKR7QNfVhu9Xt0rbB
wXq8T/LGvZWF+9D3znwsXDne1AMxALEyYgHISgZaJ7sOhnukvbi9AxdDnWSz6vJqrlZt16EdFWp0
wXmIBg8bbsgxOPf5cNbEUwOx+JeNMlqpRLBDSOEcIqsKNgJ6vR8N+VeNoHqOUmJEwix9aEfb/j50
0TPqKA1qm8i3YZHZd5nEA66qi+HmeipGbLML19AG4IoHi4tuhZlE7rMZv88czieJFTrQZ/+NwQGG
emNR9q9gx5DbyKXYJS3mDbDO+9pYtb3xncF8c6HsbS8C5937ZEBk6o0yYxECVc+E7ZbR97Tm9FOS
dPL5nsBjve1sNRml/hzIYjNNdXgMEAZsLUyWLzLLizXe1tNmzPvAbzq1uUsGmHeTaMOzkrfhrreL
6tSbRX5QNGaDnlMoU+k5iM1DD6hwWmtGnmzC2pFPTqIGp4AUMTpnm+MlTsxxbbcIWnVX7gfVQj1K
riDi9RFZP4TCtFvPg8XEyjC5ZRoUdC+RRGXjXdvV69sjita6m7t6T7Bt/hoQnIJCm5TbbZ7NhNw7
UXqraH32ylDIfDbMZviZh2N5OxLDe7byUvmycDnpLXVzU4+NsSNJddhpYsZ1P2ib9Rzn1Qb/ZFih
E+E+eYCep29r6VtJ1l5sGApekc2UzNCSqpfrUTaNentBO1HQFMaZfhPlDFr0pLDpAEZzz5Wjf7Vy
TnXXKB/1GHbjyC07F0ENU05pTU+PYRx1ZXo0FG3e55Mstykmn8eG3CqIwBOfNk1a9VUoHWAaVlGQ
g5xSRzXV1kdrdJ9ziEpvVRuAftoVwRVknakvpRU/FIMORD6A4yZRf3BAsG+sNBObGjLkbUsU3E6g
DLpxUtRQeo+BIxEbfhlX7ZcJvSt8C8dc61ru3OZRfmdZQ3Lo8SK5d5ZqEzUPv9wVZmwQ/1fIggp7
q3PcDnn/RVcJ5w1mF+eReH6LXXu+7acMCeiC+8BX5/CPFbFVULP4MT/VNusXH1wjVAY/slPyW8PM
8izk8UdwCHJ8Uny/epWkEF0mIXebEj07TnW0FDPZDGE4HFRcmrx8KNVHWN3j1sEn4rWg7luJMQuJ
ppprbChmp20uSrLMajtXxtjbaQyVxuZJlBWEX1RXE7Q4TfddRYKPNMm0JxulQ29u51v8c3VvCmR6
W8fKOp/70atdkZ40LEG9oEjlrhvDYSt7qCpDPryV1jjeYrnsoFdAmWPglHnKbBF/0VPV2pfkYmwm
vQ82RB8EyIHH9qCjOj9nZBCtNUSOBGgtuz7n+L+gWs/OYz2HTHPR4X7TrKx5vOJV13JPWmV8L400
f5sDGHAN6lO/wE7KaxTLWpUm9EYnpcfTBh7H05OxhpEu7bPNwNYrRKb50Nynr9mkKHsIqeh+TL0+
lRzN2+sgxlbRJBmqdIQveZG7TlJqrnSjKXdYTFhPQRek3uIld9tfb0iZzLtmFHJXGQsrsRO6S8pH
l7DL587lNitnxFVGNZwTDL728M3MVShL46FbJhyFqwKZYqFfwngMV2nGm0KvDU6Z0AIabDPH/TIZ
g3VA76psKYO0i6pYuyIdzJllZzpgvLENXaJPcLAKy6UqXsbtQ2hhDoI6la+fRs79qGvsGTfDsa+i
rKCJqPG9IsJkYM+19HE1M/yZPxkGSUe51JHF3FcvEJH4V2MwY54WW073kDT86bxMlkN7ap7DJmQF
uk5Zea41iz1z+mgfY2P+6pJGgsFi2vG6GmfeZa3SQB0r9Q6r7Ub+EELycVkA+pip8/CIHKp7DCtH
OTsleiHEdGPvOxpcvjKA3O3pit1Vq97QeR6ttyZxJ9LeUpCBjUp3SoJhsXpNx4ehiM8Q+lHx9j0f
58Wm3X8B5W9+qp3SP7fEWR7L2M3h80qqCUcdZ3t3RXky3Gp+Fk2gPKtUveUi6Gvuja6Sb2WtQ99t
oijbJaKiH9ftofOiHl9P3wp15NmtvoHWOR9rHueFkwevjN4yQRUNp7yVUPQQplTqN1jAoeEXxMii
B9IvjVOJB0C3uykxL3ZmuZfJGFFoCR0yczfw8JqqeFaIejlHBYf2RPV0Co31ZBHNw1pvCp96JVR8
i9xYH5cJZUU6eAY7s3owAzXdAZ4zdm0gsmaKZb6gfx2OWgrpOjJ6tAF2YOGNGu0FAVEUEXH87NjR
dwgPVG5RwMABYxdYhbp0VuEI+yXFlGIron7ysnjq7XUioP6OTgV5UITohGDPK/WPqkkkkatZG5wK
czDIpxsN8ZO1F7i7kedLbssIadyi5hpv7NwInzGiNU9kR1W/Chcx0YY0hOhJ5q5InrJJXW4AZxQ4
EIxG/ez0UaMc02Huw/WY6Lk82mOufItiKKKV1riLg8m0zRrMGwlcIsPbDs+5Y+wntCB7HenVabC0
ZKMnmbxNAvVN4g0E8xJTlvuscLi8uQfS75yIxgThd8Ri04o5zNZWZ+rHyckRqw+Va39vemp5P7Oa
qNmnuIl+zcLWIAfA7cZz3yz2ekEfRtIlZSaT6RZHPPWrNmUF/z1nbC+wtKiATGNGEGeXkMWhO9/3
Uxr4sg8EI5uMDgBia2H6CBy00x/1Q2bJxvFCEqvPVWx053wZ8gPglDupENfW9R3/ZNHH6tNIFZ0H
Cvsb9Q9bR8fsp/aufy3B1WRalbItdyrpA6yXSIO5c609qmU0kOR0Kde/2gTUW9nUsd/7wXJWrsD7
RyBHBWg02rsUIfWqVnPtxKXJCAgRziXPY/lCrirc3Vgl6mBp5biG+cRg6ZrDvKIocFB9qqg81dVg
CYD3goyqly6dshoaf2z9wiCEJOJrLZkVS0NQhF1yMKzSxGy5S1eZHKFmFHlcfm2XhjfMB3BZWAnD
K44anHUCVwHHc2Mkwx4ZQXz1bsH+2lRw7IyV1VZsqspt19QoBDrazngvAvx4FGG3F8MMxMbCHsFz
o0D/4zHKCl8XlG3V9ZQUvDVssIkTqibSA0I3dfZzPmsbNa3ik5wlcl2wCnBRTYkWBI1vHoWD8CJH
yk2DuOeGKOJfXe8YXiehS3Ad3KHCUnyG8sUuj9zghtPBvoQ4WfpR3HFJ8RU9yt3wRkmDbK/0bnLE
o6bwFCcLvzRljnd44NiDj+H06Cei1R7Ktmsv/Oy8P6rNdF2PUbhu0zkMvFDP73MRzLNvzIa6ryLM
VjpT3uZtk51kofAPYfb9ioRog0kz3qADRdgSYLpEF+FoafjTVZz5FlI4CgQ3VKMfRQyX22uCOHDQ
4vBybGdZYkXT34EFG4dRMbINLPmYSSWXFB4czQWVCNChnVo3OTc63UnWr8CgzIe0QkW1/LRzojKQ
EKkaZKTW0dsPTZv/wPzB+dIXBAnFQ/6k4Ae1M3sC4/0h0RDRaIn1mKuptqP/07FmUQE/0jFEtZZF
pwQVkjdTIXxR4pbLlnOQ9REGsb4ZU7qGfIhi2m1WcJIC6oUpcLY9Id/wrhfFHzeqQbqqv6gEd3JB
LKLRHncg5dN+HEoMoeMfuKOaOGnPLYJPRN0rR6clH3q9Ow5NYHuwkY37bqrrV1cEzkMTLUY/1vLC
BHq6t4ag9MzPhtkQXgg8fD+ItDqFU9CuFWuOJm9OYuPVRGt044xN6ymuGjMRz+X4Q0O0Da6lUiaS
M5JtcPeKiRnp5xsRZeoOcm9GNNyYnuc6IbZAVeJvV4AmzBQ2SzBVELpmaU9fuZz5PeEv537QZ8YF
GOtJkHuIEkKa6Telwfi9aY1oWl1HNVC9ip/ZGAR31+UuQze4L6kt8ItZdneaLRYBLWaoLVTydMGv
VfSUIYZiknQUTIs4RRYOjhwUTiMjBoRDGYsKQjFc5faP44j8Ic+0Z/hs7McWLW4bzyVWve3FWnDj
rZrgaoASU920WlqBgBT1fSwmCnhTGWoN0W3GmGKm7ca+pW0t/FFCrI/GQFLsqKQfbdCnLys90PNv
Y9CgQWQQc76eboKR9g2J419QOzinvqHk21xRwmuLBNIhY8z4YUsHRoXpzMLrubZ33EeAhe3ALtQh
L9zjkobXFLdkQFJ4inMc4+DLfD2Ia5UvjbfEIWnRQfjRiCFXx0h2L5SxP6iirU6jLtDajil/NMu9
xNj6h1mjBjBiqd6pah1tykxJX0yMJHfxKNY1DrUnwDHlAeM4mpcF6auMeXhttSKxMdFQ8tvBrOqX
TNSWr1VEy2d1Nz5ckW03MNuDlQ80NWO+GaQpdq1FDMSVXNYt0NYVkISZUj5l+AXtLeL7aMQmxa+r
IFwr5QIRNVi2PaRNUpwyyA33vduH6DC7/tQxst869nKwVraJAYSdHXDDsO/R5XWnyE0kGtpk+MXo
Bl14T3qcWo9iQ/4HZWMfcBiRtYfVfa7md6rMypucbARmEIb7as8TmA1kzL6wO6y51G5nTuVJM8iS
srs295lb4BmgaM6GtFb73k6glnmmpCrvnamC7C7M6GRih/cixoYl0obYJDQCSbTXtlm8xoTQnFYg
ZEbopW7W/dREEop9NxF9wo2TDK+dOZt4sy1YxfWet8OeOwrnE1ajLVXWmoUV7Gu7DIBKN0ZnjCPi
QjoP7yuO8C3okQ14oU4P17X0/9g7r+W4sXRLPxEq4M3lwKRlkknRijcIipJgNja8f/r5wOozcUpV
pzV9ORETfdMRqiqmmMDev1nrW8httV3lmQwNgFqcjMFr9yUz2CPaRPfgNlZ9bDAvHL1mimriMm80
dUwfR1G/L9mQ3lDQUJRZubhR+/UgzFH/1tVm/0TeTQ1z1jGP2Ej1ndfK9KLRHfhaMS+PQvfmxxg5
4q0Hm25P/IG7t/LePMlx1HeV6d46NNU3XqXo33mesq8jQqbz5xP/72fif1+aMV5XrS25A+GH/Wvc
aluluKunzr7LChrrTwlONuMmYoxdf+2MuPvN5vDvAg5+HiICWLZIalk6/XXXsPA6mrAVrDuPJ/Bg
Gdw7Iyy4B1lglMeRqTDtGsyowDF+smCC/G4F8PfFJc0c7nLUAmQ7sB3/689XWmIo7dq17oQCuMWu
ZjIq3KL8AO7Y+VpuhdqyqUsYPD+Pq1te9MV97LxmCMBo2IekHcffBNBof19J8InIh7FszQbmaf8i
uTEwHdRGbdt3dBL2U5tXCZJv8it3NWtOyivbIdiEKQf0Nkg0i3IYGtHvtTQtpQ8NrI60Ps2g3STT
B0xgGuR//4D8wxfGb4lfNXobdJW/6n/rjaqTACi9MzWxdeKtyWBtkNzh2+hYaGL++HyFPyWd87wy
MPn3H+AftoUuPB8HlRY6LZq0X9ZT/Uw0QJYO1p1L0tqXLgHtoQMeqZZFnCur788yketOM+b4kAFZ
3AubZvI3z80/yKBRpWuILEHpehiaftncIoar7BXd69WzhhNqo5Ip4dzvSRRlSKvAzHXnCRAHCQ7b
iNScd3p2L2wxnI0qTfKwaEUTdXr3TiJvGc7Qcr7nbEHvbIUir4lXkNTY03+38Pr7enczpWwbL14X
Nnu/PFqFNXG/1X1+7TYZKHW0c4/znEVvbW9n5TaMHKzfKpk//7N/3Sfy42ybJnjT8aO9+Os7lubc
yWunp9eZW29vW0P9pDUM5SeFC6HDts12A2bRfSKwkgc0F6Aqu5EmHE12dV3SFNOokhdkf4ikeMbs
/RDzovo1jLDG/1xWfK46yqqjK5mo4RgUkauLNnW3iPkRIydjBaNyNgidNhzivDlPKht0sGASu+mU
lPK5/Jx+wKnonlSVMqdZl/VMrdT7TJKHL+nqVV//rNP+nIrXkPFC0s/1Q1tly52X4KH898/5P7xo
Hqpz27EQYsIl+uXLkpjuWxNg0tXMJvvGKlVxSFlqvKamToZTIcbbtEq13brUEtdq97tson/68cim
WTOzCOZF/2URnRDTYZjTlF07JVVOKna0P6tPhK/toZ42Rg6hsc0OYedHDcvxNzKpzwDDvz403qYl
wTG1pdaTU/nXh2YZY3gDU1JcOXt5Kj77HLhgdBkenIAPzTXrr5/17wz05LYl4van1rrkypZNQWUA
A9O5r5HJ7GFjWFPYA4Jj/Th02u1or7Qhi75QMJhxSulndlVzVLKZvhVn/D4ZMv5Iq2jzA4Ot2EoE
kdc+wJZdXlaKO9gfRPSSlYlxcAkza+ZDKbJkBF0B4fPRhfLSl2vfiuBzcEBAEDRC0DAoSbYZg4L2
7wNzJavgJpGvqTo2T723wiulojv/qW2wtwVMpXds3rNNzfOfP1s4MGEzbZrJv/lYRqsjNae1xFXB
9DWAjFJZCGtGcmRspx00MnC/laqbcf8uaaQsiXn49z9/+/J+/XLdzVPkEmy96eD++uUmU4XFzCyq
awLA7MYUFNx+mknolwsq24JRpecuPhoE90RxYPxGb/L3GocGUUUhryM583Trl5rD7iFPFZiHru1k
04kRas2cqHDVW6ejD3Z6aNO/ubP0v5UZlLFEW8JZxkDFWfjL05wKHfIpZKJ7KytgXhJxafhdXhk7
t2Io9VlmYS8D9TZoPUK7vg2KxuqvLf71yKnlvzZDeuuoO9FBY2QHwW/MQR3yKeHn4JzPEwS3OMnW
508TGF4V9fE339qvpQlqKsfBHYebgaP8bwe5o8dObQ3LcAf9r77xWr05W2YDfKszHxZaPp/SWdxU
cuyJDZKr+BhE89Rq1PasiJPaR3hmHdk85KCNN81jFc+AVyf7Oi0eAMK8fM1Fyxs0amJ9o3Op9vMm
GkgMt3l0U2P6ITxtuX6+PkzyWRUAuf0yc4h/94q42UnVbtjaz9b8JlddfxGDMx4F4/tzmcEjUN2W
T+g2xkFfGuWgCZKUmonceDnB15Sj492BMqgCC1Zu2C+WGzH4rjUeTOAy1cRy00Vb8c4Iy0QQtRS9
GbAdzPaf9TEM8unqAmFBBF4/KwiRb3C8tNFoDcODNDm1VutOx46/Yy3q+ehIlHdpcQF3bLgjW9LC
uD2Zx3tIzKkdOkxGar0XPyHSlk+fk8ekr3VxSeYRd35Zq+c8lojU0YB8uKmufc1k7BwR6DUgpzjp
ysbSs988xb++N7h+TEdjt2DAXSCR8Zda2fKmcsm1Vr1rSjZPgDW4aa3t2DMtGXljPv95A/5/i/Jv
LMqfjvj/2aL8mRJQ/pNH+fNf/FdSgPUHPlbPc7YlEtB9j/Jh+tH1xAkYf2zv8ef3uEWxbPlf/woL
0PQ/tvsWuyc+OVDwWxDVf3mU/9hqRsfDi7h9/fzvP/Mofwbc/rcrgLLSdJCWERiAxszDHfXXK6CE
GlHV8/DMmtaJQHy47Y0Su92Z+cJ6hyKH0TwsrRxrw4Y/S7sj0059v9Ce7jtH6vcwv/sTG3BcPIvK
4rvTVr8Z4fGh+t9npniXg5zPSWMenam85t7a+umkmFE+xvoBzzhEDcdi4GYpPxJaUx/EEF6pZL7r
pUSo1hM+pnwhPUYAZV1liFThp94mL0VW3yWag8AKr0PTjgsAkfg4qY21S3A+XI1c6o9QplgoxbUx
nxWbNd3eNRm574q+A6muVlmDYNctqCuSPH8jcIA1eN9o/ghn/cTQxHqkIIL8JK2vllkoGx6tqz42
GhRwai8db5Ke4Du4250W1MOg1/vORdruYkQImyRu2C620J9E2x5TVgj3gtnUu5HF6WG12v4geVWf
9KHLOn8GdX1LgaFjWDBMHCVqFx9kYf3M5WKfCGzTv1YmU37O46TZcUzecWSJcOid16EEmAVNJ7th
HndbrekJsNUVfMmt2w37NLGOTjt8UXL9gcVEZFnjNc415LTM5dgUll6KZHBbvmfoSEryIRw5PTJ/
YrQ3CYWKhD3QDiL98r2svAtgUYytRUat0uZuAhDXQCgSS+UhH4YfdZpZfj55CJ3VZEFwoNQ1SCF7
tJTiZ5/xd/o6l8hMgnI0i52yeuvLrGh5dpcz1kXkKdemB01nsDcZqqgsMydj2cxU0jwoo5jDdXKs
+SvW62ZxOLkLqVWHMrZ0N5hiFPOvLHnVF0hGrDyZ2srpi4leOHmetHy2+RpdbyXqLIstsetyrYiD
VqLnCaaFNF/BetOod17KUBDo6zCCpcA804gucjx0ZZSRjvtjskHoosCScQrYU7EftXYeHjsUqo8j
QGGfycS258CZC+tROshm6oG8S314cOcB6jxZGWfXKqs7ZQViEsDkQVgxwkf216UqbgfanlPp1vWz
usJrLESZ3EvEGF3YEgmQHpDiWNNpXZ2lCuNpwfbkcMXHkXRKklEJ+BCDGlgwcskFZERI6VxX40Wp
mxSsq1GLNrRqZDCA2g2eOZOHft8tmyFIcRA2mDlO0QYEhuIvhgnWS4PLFJuTF+rM2TS2BukKi94d
Lhkg/atQ5mLDJk7FQ+zKIRKG1hisa6V4VZhD7iat944u/SUAMwDOgrhQDVKZXVXdm0rod8jqUn8b
zILx2TKpp1nz0ijOCnHclP8DBeOF5bV2gNJvHYEet7A6pPYj6efmnt+zueMGbndpv4mU1YmXxqc/
HK/or/KoV4Hy+DqCHUI8Kr3cj85S3y4iYVpo00Uhrahewd+IfZUl3k/HQn4y9nX1kTalw05kqqNl
4gtCeUICYgFwfYLyG1rwJXeOpaf7cpvIU5oYe2q/mYyMKuEzF+lATinuTqQ+dkBQQRdaIMRu6gl9
T5wWdIrsPvw5rdcHcAMji82MYNyMmsPDfCwBABVjNC/Y6qzRdYNFekkwSZh96iBUsrbAaCHSXMNS
GnOYObUWeqnKEAMuL/BmF0e3xHDjY4kDntMtlHesnHy9dOQ3lvLKXc3xFIqFp1ewq20DBC4eM16X
h2dlbhvKNHHsU5NPxtXLObUg+pb7IZ69wGwqjXV4HhkDy/o1Jm2i1/vnmKipIIXfmgN1nBQNmKSr
feS1WwWjbuX7qWz2HHjZd12IHxR76WFzLFOeWsz0Cw7Qujhrq7nrdFIaJqVSo34pcwR07A46i/il
Tdl4YYyyn/qSYa3oTB/sJHutSuinscntICGmeQo91mqBCUmTJA3+rXXKgkVh/0XuwDnX10M2OD8n
I97kAzlstlpqQaGZ9QHLGjGvJvqUQdMi08p/unq3hzp61TXIS8xgi3NKVxRC8NdgC7XC7ypvCMs6
1/crPKt1sgRTUevRK4d4ResR14E6dvcoGW2GJZrmg8wqn3i7fL6lFSx9d6mEwoAnlvdqz4ELyYuk
3GZ9x/i0+nG7xKHjGd+YqL+UYn5bVvvRRuHqiAnnXLvw+nq437HizafMjc1zMaZLBNpwiPKk+c6d
zJba0s9VPdWB3upXRvrDwdJ1RG9MCzX0yTvXgQ1oofaK7M7wRwxgqOJMM5AlGh2hgF82P6p2y1Tr
iDstZ2WX5GOLEpSlrpnfxoksA2aTT2ij2Dxn7cc09T+SpavOFXQmHi6QPmSkKlN6X6wSpA54vRSk
Bm04wCbMOVkUL9y4rnVJAdJpowWStzE/Oo+LbU4RxqpvwzCf1LQywhkNNZD84cuquCcbQwA7TIFv
fK02s9vgq2V7mOsP7OvfTSCFqFff6rmS4eIlO60u+wC7gxlKVbmiM30w+glWed2SSQhzHqmPxq4z
Ll+dOc2CvhC4n20vaJwKIa5TPnZ8O8gtNxtYCoLeEk/aSgZ1via71Fl0v8lkF/XrJkmpkzma3bIO
EatUQY4m2J9Klc0XGx7Ft1gHnUa7tW7YgdRRoyNbqcqZ6G9UyUbtPs61xy1RkDzicZgiQiPlCx2X
I76vhQPXS9kbyIAirFle5A2ZhJ+vP2fCvfJlfKs3dZNi2gfkbbGPmYWWKbtMbWYzBSm/i8z+Wigm
+g4XmSQCLHpejxilGSkaFdFrkvd3KAT4u0/tV2YS6YtetI5fzVYDnR4JoPRwWACQnl5Wd+kuE4c9
mJEhfc4ruXLBKyfpoKvNqmQM0/rTso3wp1vqHSG1OldoHhOvPLnhQnTfo2Y2Q8SLbYboPR9ZdN8g
aSNvCL/Dzs56F8N3O6Jkaocjf/+Bm9tyg34oTrYqkHVT78QjLGQYIdWFSAQo56q7omOpxE4bOFlq
iJkh2jvONj0u37R1iSMFNUyu6e/9WCB9k1V5ZJu7a9mwsK5ehOELlLm7PNZ+FGlXheTD7BYjXiBR
Oz+JQnhZVWtldwwGM4RaKAKbOJRH9Ji8v6PzlrkaWlbmXTdoeu2Q3pnXCrhFVDduHFrJoNyqsikv
g+pdXJExuKqa66jp8yXutOScLw7gNUe7amveRTPqtq9qpho7jdyco16I4i4XQ3nba+oUOOX8QgDp
FCguupCO8zgHajZ5Pxf6b2xojjpttr2ke0VVZLH2S5svnqY8eEgrI3PV168dv7MHNZacVMswO+GQ
ijz83H45ZC3VXPR6fx1ShiMU44aCHm6KWZHjsyalp89AaMvM+2ARPvgxrLDjMIgkjPXsQ7VN9SGv
l7fOKJrbWFOc69o0HINxe0ogJ3PtFAoSooIg1sU8K1ZVBMlc37WjNcLwYwDIEDAP8oJk4mo1LvZE
qkk3XtDPHRXyKI15RHbGITkUdf7Qsc4LnIKD1anijEswH88WpQy5WtkUtL151dvlUBbTVSI8PUCf
9U5pYWnHopkKbPSJjTItf0KBccjK8RtVLSOGZrnY+lI/zQ6SCb1Fu2JacXKjqukiybIZxVvjziwL
rXUE025QMg5G5vnzGJ9isr9OAFPro60OEzeNme0FPuCK3PjCEi6BvlaumlGD8Kz+aWa6tu5lvzrz
6+gKHZc25HEMsCg+5u5BSc0yY6a8ZFrtJ3K2h51XJ4D4k7a2rO+SxhCCNNjTLqOom4w2JOsgnhcY
hTNhjXx0/nGUATrMwi6SY8cWWTb5OdZbkJ8r4pvcqz212st5BX6/tiMKUNSsqR3Nsz1dUBop0ue0
Baw75ZYmnAP03rJD4V6DQhSc7Z1rf7MHZU33CCYyR+ziOhOkzrdUGbR+OpoDi6wAo5HWRU3aRh4r
dqcZ2iM0CMx652bhSldQFfQEWJn8EU8FR5y3ryXRC2lgG0ui4W/R2aAc1mLlGwII3nXDrUwHRws6
AeXL4YAaKpu6Q3qpF6QETantjYNMYrosnWcwDFNzsigeE0kEo0FVUNs/UPjM36QjxSUvszKJ2PIJ
bqelQDr2OHHzzDsm8blEJlW4zz0RVoSWxKLZc6/Mr0uZue9a37TxS2sOY7Q4bP67fP2ZrSQBAd3g
Nem0p8EUd5Wxvs44ehDuOsGgDsMhbZm/rU6LlGFyQtOCowrSWl6ohmq/dJ2TMcFIVNAwBU3Zvw6o
8/x200/McMKCusM9scU4yN55MVWqOa+1pltQp9Ue3ZiKR4VQSIAg8Z6cNxmSVcatZnkvzkhCO8G8
yLaVH6vdd8fSo2gMCqQBh0priCmKq0dinBi70b0HTst1ZaK4EwWcMuTryT73nGe+4quRxFxf6cHo
kSlhenli/WHuSA54BzVzjgW4XY6yu6U0X6UNKjkFDBC6Rr6Eej7wEzv3RWgEe22xZgs2pIBMwRNh
8oBQW2FHikEPM5r3VRmfIKq+roo8a7J7xeTwxS3Wm8awryTEWr7WVlGrd5OPqfy5qGqiDd04PlUj
88ASI1tgOfLnamj3uUIBkRaA/womBj4LVWyDtYUmeHyaM4I+RziYZO5xDFdgCXUTlLK+hMMC5FK6
eRswws4PiurJw1hT4oMdUcmS6O90AQnDkFz5s57feGY3v9N2qtHSKj9VICuVlyhMz2P3NKguNSqy
fhxI+XAsMxpEk0QAL1mw5lrOsU3k29iUNyviPL/M4gcXLXswDgorMkMcs7xpz+uYXi2SCnDD6xhr
pu6a8Dlxn20RRan3hYk2ARZJGmZD9db21nuqYp1JDLouZ7VWuqK8iED90P6IS7osYyhSnR/izFCX
uL8WIEyEsLqlX1RZfl8T9ORXotb2Q5tmUSqNbx6hRabR7QxVIFY0RBmZ/M4iTEPy3lWs9Fi0cBcG
Et4CtZy/qfXy7higVkt4j0xuHCLpVj0y1rrxcxnfIt0/2COSXKj1HHJOu3emVN4slcMdgxmeAqRT
TryTLynxmmAt6CJTwCwB41+6HNfOAiVNfrKZHnbGXL0Y+nI7IWBG/+asAep3dEVGeyzTvCOfad5L
a4Rn67T1NqqiXlCyTfr+cxyZapOsEfIBQXho3fc+2eDhBYXZwnOCIoqwRnd8z5XsdahRyMrcOXv5
sCLNUy6UpaSvpfmF7+hVbWhH26Zww6ElCHGFUkZlK5M9ssYyNAgIWPnIEVmcK5sFhXYIBjy8E2QE
qU5cp2Kg0CS+mdERe0aU/GOANhiOx5ybPlqV+sCkqDsaOlGxLT0vTuUMTmDyxRibl65PaD7U1faH
HpubVpM0k5n9xTS8ijwY1OG58LClGONX3SDkF4J5NRlrQM6fDMq4Ge5tVi5RAQyUlWx2Kob5diYe
CWn5+m5yJuG/XCCg9sMaxXFBk+wU69FYZmofYasnne1RL4H8s0pQ9k5l5pfSxSuWzOkdr/y+oCFL
rfVFMfQz4WP0qK5Skzht54yKcKRB+OAjMszzPXO5AAVi0J/ukGd3pxFPhqe3IeDhZHP83cUgsoPJ
TW9UZfqaN8OLwkwICTcVGzNxL7MWihMSNex0z3DQJxfvkucyvVOr9MPRuxMRlYdqawX1/hBDDvB5
fnetjiZRaYfFp6RfyQjXaUq7bwR6+CzJ1mClP5FYI3idIsEkgdgucQCKdzegy8QyHaoEqWHUCQby
MXXGU9+tGZPoUljkKP8UVO7DMAYtDAM/V5SwNPu9Q5Cv4tYnF2BBN9evboU8rVYOYqpAmi1P0PgP
sdM/EGSRs3afvmIwfdAl4w1FZ6yz4IEhRnUtTgZPYNzNuxriv1/WhLWoNilehR1fCiKjAKy25I2s
sx+bMeGZJW69nm2IXTYB4lFkp8Z0TxrkSi8Vp3epxR8m3XDXzNTrpBOEbuIxHS0f2k6QaL8+qKZx
7gsyqytvvngziEqSftbSvq96JawpXljVkynAWBtYL7Ormto1Xrs7cD6CUJ5e24T+W6Dsy9haJ08f
Qyi9Gh4595LoHrOIzhBAtFd2oZn2XXo6Ko4O/bFN/g2w59YdAt2RF0+mkZfAxmal88wpGrqYBE19
+p6OHm/GrMR7EubuzLj9GFuCQrThBpz5d7WfH5fe1sMS1M89KDc4xHTIijndtGIdT0SivfCfTTiC
wEuz0EvVKqLTqhCLVM0HaGlsIPEplShaXLfF98IEOjdRorlWmLuUhNXAiAZI/Tvm9JwTSZ7Hon0z
xDqdS3e5qyzeakCX5t6zZL6frdZ3jIWCytrJtnz3yvbRFc651snraOgsjWzGssnwdxnHp6Sw5K6R
CI2UkjSboWrCzC3vFteMvE4HaE1WK2fuj5pUBnosnfvcTmjRxrA3s5tVq4KOlFzZTwwyRvdW70dx
1Z18+MJGfkR/PaSL3ZIXhmj6sDJI8va93Tm3Rg3i/lHvhrTzyxQL4YGX3aojZV0K9QM3YR7OUqzL
geykiXGuSgpUk4Kdr6XdeQQDw1y7Dg1x46Ul+52JHM8h1rpg2GM2Td6F9qym0z0hLFl7xG3lNCm/
87j2ormy2u+D7lYp4MvaDlPK1ekqJmqw0EhX0Y3kbm4pQ3JFDX4DekRqb5UivjGPSOwz8NC0fZp7
IJZ+wh91hP/hV+OlR9807JG31umPFnNxqJsTz3k8NK18QLhE8Wj0rCLEsDTH0XJii+2lxxjHdPGZ
A6FCjIlXek8dai17q2d33Qi1sfdu3q9DRPUIWIgWbRJnGxls+56I1az9qqrLdpcTKDnvh9SlSGA9
juK9KJIiEMv4WNU9DXHZJn3KLMIs8I7igFIvqqfY90lVkfLHDBxkNoaTglFq2RqSCYXGiSyhP/Yy
YZ1OjkyKB6zCdFeptcN438YMPU5O2nP9QuGPmJl0Z+BRiX6LDMBsb9tS1YtITJhCyRL00CLntIET
0AXo4fsxGUrHXxbEEkcGR0Z57GXmTmenZ/zoILf1taXZKSUydb9ZjfxYEQ92dEE5YHqC5oPMuFH4
/05KNhy7g+WSLDkeDd1SRMSWKgak7+iKBOiYJWvESrOhdBkcoowsB3mXy59RkZbDNtRyt+RdhJ5d
kMalGz/NuJbfupHKL1hKLTeitE4JMYbSsko+XO+EGLaWwBtXsSsQfDL2oV0BFT5oLCP6GW2wm5O3
lsdYK1XJfSPHTTQd1+IgEvJHYtnLa6a5aKIN95JaHV+bxtt4ggA63qOKEnuWwB4vaFKdGtO4ZAnx
APHCOstesRbEhDDE3dofFBqqs0bCEBFgzkszba8jSrUTvCjiY2U97th0tUHlTJyyOB49URl7TCAl
sLWGMXM1Y/pLBtz0sU2B6iyH0QDiFyfVEgyyuVcVfFKl58IRMjozNDOaqNJxSbRrSny4aM5ZsbQ7
vq8xmPPF+t4q64DveU08H8EsFm5v4mlqHRxCvcBx3qrtwZi6JwbFWPDVRnGDbd95pFNQfaOZpzDO
FesBnUJ3lliIoslpt0FNOZ5iExaap+v3qTId9Jb8ehFvfm1t+FIl7o0+9GQYQMWZlKJmUEdAkp7F
lJXG/JyO5g9DT6fbPk2IcjSy6YJ8+dnLqiUyR1g7DBLiPWtSIo43DXJlNGWQCpWxoGCfU7fN3mY2
BOWftJWpHDnKpyYaKlMNGNMxu+kJ+hom96DTDWBUKDwic2RJpt7a3w/qeraHgWFCTwEzJGvM5bU0
kV0rxb40puTAEqp77uDf7xI9SR+9uL8gHvhwJ7zkpTmdCiaOu2IezX0H5OMjZndAhmnKpN1K3MAZ
8YmTVyCisYuNMZDjcjRKbTnK0XNu7BJB4yJMTG9L0h+zsXgZcOqT7JnR/GYdv/8mVnx1INjCyw2S
K3UgkjVQxXCo+z5QVKwlQ6lwh6dAe0NDIPBmuDlg6+3GW9Zr6j2cAyIUsHqEDJ+UnZkX0x4ciRJV
Kj4rzhi/TWPvbRVldq6J+6GmZLMiFHauQC1BhS6Fc4nNecEg07X0znLfdF2UFB3dyDqTHiuIzGRW
1LSnpuOEGWObVmrQ74ZuLXA9pRQFBlJsExqE3brEcbOeMybqwM5tM0o/ddq3OgGAPfIaP1l17cuy
2LD/i5HEArINUGaz1wk1+ttdI4TR+faS2mzVPPndMcrn1JhzqlMlZYnmfFGbwdzNLkBta07eMFqo
Z1fURhaYev1Vb+QSOQRF7qo0fY5FsvgzjPgw71inpLHjdjAqU7ltN9iGsvm8AgkmMsa0ykfKc+OR
MRPRA26ePI22cT+L7AMVletjcX6SmniyiScjIKR8E7qR3BvFBpK1imnroVdCovThTMtCBnQfr5dU
HTCcMGP0ZYVTyxPZ5KtwPulzi/rLaHs5Tq6uDdvYI3zWmpb4ZU3oWaWQBPPiur0v547IqCTH1sd6
2SdbGaUSiaIjW2tJ7M9siT05VoE2rY1vq/W8cxuhBWY/cUIJqg1wFMl7ki5figIF1Kwq1jGvrXhX
5dV3WZCnVxfmTzGxkIiVuLp2WBOCJEt3M2MBCfz5OSFzLFwTbKHCqdsgn7qOE6T0jnmZUjBpnsow
bcLfZm/MCRophxysKO4pWyfpdcfO1CKMrHcFCYz3WuvdjHWDZZ6RGQ2qeGGQlJytdhIYhnrjQRIb
5KdVkwX6PH5JpH0quUiJTzG1A2yLNGzAZ0T2sBJzqqo/i4Qdv0K4Rrusl9rNMBSkP2DSYHSoiYbF
uFG9ZtK0/cWOJ79qBrkHb2LfNv1y7TqFtUoijDkoRvvRjM3+CGzCulZDU4RUcEo4ekqWII4ks2Es
J+NIEFgU53oedelygSDtHAHSVIFeZ/Yra0V+DCaec6rIm1bh/IO+2d/EBMTyBKYsm22y48FFvCNc
8Lg67dk49ORz3zDv9JANamAxa4/AQU3RLl1jJju71/PjPORkQAnXdu/dhElyNurTMy8entZOn7bX
+LWup6talc88DU8pdGvG4M63DfIdJhOj2rg1KGvb2giGRL7rpI18YVovb6mYQjaN2y+B0x8DsLuP
pzo+AHTWIy0u1aNien1IrJT8hjvlOVO1H6tjY6t1lhfVEEiA0SHqe72y50MKWMUvMEey3oqfWsvY
qqLxkPH73muEqh9rE/9r0HgJAejdUPtxOn5fEkYA9sqIBn0noSOwjpgmkjNGyx8/c37mGjzQerh3
1jzZU9bNu9lRvmYEqUbZaGXHmrf6YKVlybawi+M9pYRz5PUxAi2DmrDqdnNDINH7KIsEO5/bPCn9
gswBkSnAwPWQbzSRlQjX/axrebia0txNbCpORBEaHG8A/XKPv5iwDHLjnFpEjpNVtyTTnR2QzKnr
nNHUPXbu8CR1U0Qu0+GLOjr5xUqdMy9LdiJayaAOQ/rp5sOHico9yPPN9j+zFlv7ljFyx/ITYlBy
Ru8dknP03nra9FBO3s2UscXxVCjlySUxSsxyo9BCy8ug1S8QHuKYUauu0MbyxmjDfCDmzoK4QlUW
9CwAyH8U0adk8T+SkP3fRVjc1T/Kh7798aO/vNf/D+RYoO3/nyVi/6uVP8rs/b/nV/DP/6kMM+0/
bJi7YOw1FiPIUtF//akMM1GGmajFmCuhUPX4o/+jDDO1PwxUYYBOgfBbaIbRzP6XMsz9g7gL01XB
gpumAXHzP1GGIQD7qzZYRZOrmUQheA5qWc92Ea79d2wfOph+AUKQR2RMZrukq9MQBfEIbyoFkWXa
CZNigx4qczAQT9Ld69J+Mw0uzYzxoiLsYHaeyUA/Jkv9YiBj6tLkzBIhFK126FvjUNXNAWG7idwE
k9uMMqLdHABCgTgl8vooGPV0hMQwF27tUPOy4s1gEXkL5nHH4Ok+htsT6qWhn2ahXdQ5edfwAUQW
zCI8IAALLFoEbKrfkhheg8nhGigNnYqRyofG5ZTJXS9CR/7MoiwJzHoiDIzo6Gva0iCyTvnS99Y+
4R69ZGbpfrFzOdxP+ZoHKnmU0Tx22mFuG94uu43AKFR3A1lhcfWkMhQxTEW910XSIwAlo5J455Fd
s4eqIZPHnix5Vo0Gw+AWCEKnImWLa2sHGvK2Hoz+QAtR79bZKL514/9m77yy5EayNL2XeUcfKAMM
r+5wGYKh1QsOmYyAQUsDYNhVr2E2Np8za05XsnsyNzBPxSoWI1wAsHt/ae8D/Puk83BKqkrT1Vxz
2iI6O825ee/Q920dj/jGtVqu4SRxfzvDPneKaA8NNh4WmeToIVImjCKiwE0+D77FgF5xNA/582Lc
/khLnXPPWh/sIo8dYOqWLaL8B+RaoBoUMi2MwBdFWEBzSmyP5gRr9dpaA+M5cFZtRcSqoI2Ju5bk
hpAj0x4PYvbe6mrCD67WjyRsU6wS5cWJ3qKJFfqR3ldCbWrsk5xz/TOVJPUGmRjR2uFov1mY7VEp
28+R/Eb0z60ZCesqhre6jR76IDhHTjIf+yC9hsnAYTIgBE7TpN/kiEdGY/fbizt1Q9vc+DKVMrod
BrveU+rzUTnj/MNHzw/yWj4TafBgjZFaqQxf76rcLLtG0npfXeTozpKzA1rutUvEVgwpyucYCpDB
JLwuK2jRhNJ41BHWnZPkn3WEwcks9C4zfnhNdaltZPvo+uI2scstgRoL657+kdsvFKu+9JIDHj5k
+qHqedwgX0OLgAweIGROvrkkOF8UXLRrwrMd0SZML5Mx3tmPbPItuCT3dHk+tLO0th1u+DsAOjbX
KRRb6iCp0yYul1p2rpiMNkkZ2N4Oe7d363mEeoVBRFgL+RixrFf3mM692pGFZR6kcLtNalfLnuSr
Gu1XQMm7K7P8KuqW7g84yuIGzhoSOWO7IGiBAruwM9FNSWchNynVX54TbHl8bdFko4xKx/t10e1b
vdCsVfp2+RxOEAeqcbg4Od5ZGpjhmfi35ANRRWfph4l4qRuREgFiwq66F675QRLPfCP9hra7hcBX
ys6zndWOOItEOZbjHpydRCGj5zK2a7LsMtEZkiDc4VlnvkLD5apzGIr6tRBudDfYqqN1XPXBfm5a
s8kHof+wLEAHo5a2pp9dlDdLM633JHblIHhjprf0v+TP6EuJpKSYeYork1D9SEete7lgguWBIlpQ
IiJ9r+i3YoX0U47RS4cp+26E+QwxZZpBIQYowheIA/xprtjNXTg/RzWUxmYIE//DQoNyhr+AoCiw
8aIRStcoFjWNZtyZvfc9S2X62odtiTTAsE9eWl13jsmrrckLdaTJkKvel0t1GoIFuKVu7GjnLIN6
qZAJUJ3GjjHZtnUd0OIWbLyEj56dUtzkspvvFnda/xi8kJrrciHNDZv2jxz6elPUI50iBqXpyWm4
iWGlih/+hYIdw34lJsm6CJLSIsPYs4I3A0ap/Sp0ZACpg+mlpgjpehA9nySLdBGTJhZuPPp40ec0
Di9zXtfY83pCHoljjCfe78nu1HLvsUc+LJ3dX/kkXXx2UdB7yHJmBcXWIvuLavMcZq11IglwqXCM
NNxVDEwUD1v1TzMoanHQ8V73Ho3glTO7W9+S0Z5wqu6qRp4QVzyKb4Gf5FuKPm8HmjofLqE16aad
RYoTP6+Y1Msq+d51KXKfilDkj5xgkG+um45HtqbhPi2pnVViKtmpSiIMetvfRoU97RWj+zN1Q9aO
Yl08rWJmdGsxOxScqwd6rJcaxptOgQ29cuKzitDliibNX+WaLuuGek2SeUvB9FlHw7aYQMBd8km2
qQanUbXZ2G0dEI+/DAD/FmtCFRnBU7p25clUwbqNmovYmhXwINS4Hgieo6kZamS7+Fllk4bkU6Jg
pS5qunW4bgrm6HZSwZXdhPpVqmy9T4Vd0Keefh8TLG4kluEdAdOkUK+p9+wYfjy0lrNbxiZ86+jr
/GGsLH/CJ2LOoJ7uVWQH/HR/BrYyy4xYIsC1rRyNyoN0zObY2aLdD21L3VOq5b5Zp/lWdPOzQAYE
bCTEtgVzZRHzq3smojAe83k+LCGRAE3F065sp+4acJYw1MIJqTddw6NdrzruK2kdpQrdfQp6hoiu
4dpLV9BJb5R7z0peOwpbvvzKqa61WyE67qN7i2y8Z2EF6M+HYb94885pxvfE4thuTaT4MvbJVC+n
C2hE7t2TlhayV/vQF7ODul0dvIgzVrnIf8dSb/xxcDG2AX+31F1GFQC3nwKpVrTdbqzelfsgFQc1
kQ8/ecumIajvhle7lUK/saFA6y0a0pg1SbZu+TkNa/FQu0n+MhKwsLnoxt+SIOQTsmClDIzbmDve
TYGYdn9JI3uVyxQ9mJwgOptum10TzOg4L2QiEln7zNDw4EfFtpgZsDKUrMFS78B/phgo9FvlK3gI
uV25++JizgiCVcEeIdtDUPVIWDv/QVn+u7Gt8U2k+XtlLVy8ZZcdMyYrBIde4uLLG/YgyfpUIoJq
PQkna2awVhqk5araE+XBXxad2EpxAqO8RZOvU8LiVDJC/9TbwM+P/jhV+yGYbZyEHWl9nch2YEpP
tm23x9ACG6bPeldAUhJvA0Vkuk/JjTrO3cNSPepwPmKjegfJ3inPu7WnSwdokJJKYPZVJw46+rk0
BA70Be3IcxRsIp7y8QT40vXzrZLtrWbK0pmsdrM93Q0cnUU+lfu0HjYcpoexg1PyvAV0wQ1jOpnC
qwzmv7ANbr4hegbXdS6b75c9NFQ6B8hROlzIsQuywUiao97xw3dJTp6cgl3N2Hwm1iV2suoLVJ6/
nB9b0DZMwQRh3fqei/t8+VoC86wRpMVYUNEcIRHqUmI8LTFcB6JK4mxq4VWnQR/dILi01pIUQnQK
yRRCE/c1OsTkpTPny5AeoOwOjRHxGtHg7sNPoHRYxYPMIJ8GdEyDT6qJy46O3Mm2D+MMs6r96T7J
nOZbKmR9FrSyXRhHsAtUXV0PAFkpnuDcBlY4xzj1nWbndOXTajWotJPGkEII+NoEJHUC7l6DnW9n
K18PZLp8jYQQxKk7BSfcGxCcZQNaOhMQu0Hiy1kRrK9pBCkXeaGGc8y13qwsHnj+riIrl8gn0/BK
TBVy/EJazevcW3iHl2o+iV6WZ176epxD7Z2avu8PfY/5gWs3eUbgi2i5jMJvmpCLbS6L5ty7gEeR
i8xXZsji244YBNE2RN+WtO9RVfcttBv7GJSje+dE1nQDejJ99lp3D0kt1JvPebZ3wfiuStBN6KZA
VteNRYRiVBM2kciya3dwj3RuRx0d2UUPGR/A+S9e4jM5L9mtP0/yPIAFb/2e6ZMu7bLYBGE+fc61
1Aeqf2F0u/WOCCYk4p6LDazBw41Zsc3PpIg7Vw11wNsW6J/sV9t91S6tP24Z5Hc1Q1VMLfJ4i02j
3Y0WJUWtMPl92ECGuF5pvfEIkB+6KC4afUZ4UH+NPY6PZ3bReGD0/554zLxBZdVHP0TPkHYowMRI
Nmd9lAFybN06LwSmETOc7UJ8Q2v2St7dWa5fydxtPel+ubTJXpA3ojLddhdqcLAxAZRPb0gTnUkx
mrd5A0gDaFxY8mmspk/G6+HUOMrBYTG/9xhy9j0SVlXcGWc9OsFF4dGYQ9Wpy21qkDdSeDsd+nmq
t4lc5SmJCN4aeg7SaS6mb4GumPeR3Lpjd1eO0+jt0mgtd0GfzkfRLulbg+flPFcgSFPeyF25iLv+
V1gQ8lkerxfeSDXWE2ELebIJZJD+tLOi3elhXOMiQFzC2F20rCxVCJW7lvcwV2R7WNMTdpCSUhvL
c/xN73rdu3b9hsSNccGFWnbdD01s9y6q7YoAzwGTC8lHCy56lPntsGQkv2mqfh1iKakMugjNWkLG
PNRB177Fa6P1I8ECki974KPmpb10mLld84xMaySvEp9m51gYfaAih2sOQQ4LYhXPephZ+ByKwwPU
/hGbuPFDs2zSDqlEmfr292zQtsOz2hsPndPKuJIwL0E3yy9Admsvte8CD2K7OiJEGw59OEc70Rb5
oU/K/rqGe9ssosWhVM30F4+qeYEXg1HLm/ARCcK4GdZpOhZ0ARzGaERInCXJkYz+8AdW6fQqre3+
wW30uJld34Fb71R/nkRVQvrUVKIT/3IsTNudujl48yaXKgH8Mp7tDWEMZ0popYVSrovy+W1qguZh
DJp1pysf64zXD8O8nR1tsSKjfFkpmgBuL0LvVuUVA7kH6yCIY3wlIhFBZD+QOoydDTk6ViJowxqZ
aoBFyhqZHss2k9cNAxcr+gwWHirIHErPLneo825JBlc4KvxJVpKZYYv03mMLI2zrueKIO1PDoc9K
Yq0NE0jYjT2Sb+1yRF/BNtF8kfSpdTvZSbNL+sSnez4PErza5U1gwvbT7cpPv4X1XsFW9wV/ieIi
rG+yLpjOQ19T/EcplGEd7BEWisbsa7e3niLalb8yBH9bmzbsQ41z/70kjw2ecizv61K7V649IDFJ
bf2cuz5WBy0C2GZFZveOr1uw0hb2cIg6XDZYbnXwXjlrxxNwrvP7IGGs2ESRCyHGWEu4qwRgKuby
XCRivmqWURy9yZs/WhvzAXACxe9bPqjxQ7ktHSjwv93spQfKA7qbKDLFbkmZQfLVQzhct37GhaDm
m0ASWBQZ891N1/dJJHcpMSTkbjXoVobYVPpfITb/H+T8X67ztzDnbmi//+///AvM+etf/Avo/A/k
aA6pqLglQ2J8PJDGP4FO0qb+wwnJELDBOC/mU+e/PLCAoGFI35YdkkdEyr3PX/0L6XRDyn3pCQCX
DBz7V4Xv/+0RvvvT2krF8f+7oPCvCRsiQCvtIy2TqOZZIUL7NwfsLHVPcCWDOWYtXO41UcUro2UN
Z6FBcw5rWgw2FLJBI0mmPkP5EkzsGClOKh69RM4BPGGz17GbkE+x8znsB54lmex3GYi+v21Mj4So
oZy0pf9lVvLh30Dlf72lv3Qs8t7/gtbyJjxKIkJgY8clzYFIoL+ita3hfizK6UsTGTDd80undjtE
82jHyxghkg0Ja2RJNwbAwPLW6yQT64FWO/+TFKwyfU/qRLMD9BXnOhiYKV7TsCM7bHAv0FJh0NI5
k+fp7zryI9yfnRMUhKuZBqK3DXuMLKXQwd7JVrd/bK0kQrtVes2dFaaOd1ig6KadXnxBQw+HJBvE
SkHNxg3IBdvWDHCXrHQrFHR8VDyJqlXS3+W03R0qt0iix7Xw1NpdjjYQx9syEgeYaBDHpLWeVWBg
/tMqS/rDiL3yy6svth2UvHl3i4uxY74uAueKtSk64Mlfhm0AF4kqZCSrHhQrb8E0dIZgJxtCt4xb
RjQkE4O65unquwgiZ/Mw222VbLylNe+Wi781XgbkuY881LCd5GKKgjMr7mx2ZZFnT5lDAFQaAMEe
VJ0yWSNE4nPsLcpEyRBcuuWDf21lG90iIHpSURNY98Bsrd73CdEbW6xP9kNedY64mbK0MntvHOYC
dXnEId8NSfc+2o6rcRkOdQKtM/U/uwqm+hFaC7uqLUS7HqW2L9GY8zK/izory72Sxkm3DDRqvdMY
NguYX4uTWHQOmMeaAbJDAzvqLOaJAwy5T3gLfdh5D8S4Tejp8ox3MeZQ5hCeKjqxPbr3syMhNKln
Hc/tuDIj+RNJ3XsTmYuKPZ2WDg2Hh0A7mX8FQ6ZRV+08MdndqQwwhHIsV+s5xIPsIcwq5Zse0PTG
00RCaewJrV5VHRIhWfpt4e9EMtcDdRjDMoNK11X3PmdV/tW0CilkU/up8xO12HLHTAFWr6fGWjI8
kP53hxp4Jk9XINFIyNTEUyRNZnY4CvIu7rmn1M7GXKieCayff7hNrll7XZs4kAH3wRpnRdJSo5Ak
iBjW3uGHpewk6D2yZjAOXGjNfd9lVl+heeSN8elSEpRwoHU8QDrcyM6e8uyFKoTOxiIezpP1WPqj
9E8Sib0Tjw4k/abBupzstXGIP3HQ1APM2YXxMTNdbsVx7C/tSHk+8SNaSlyWj4VoDf+oLLMiJm6Q
PTTpdiTfqvrpFxyJTNeE9AJYAw82KNzJa4qil0VBwPpxFiz84l/9YwgzR/cbFjhGmT8v1xXnr3gj
D4vfW1n0x2z/vOh6ZNrRXraTPcXusNb1tSpwV248WvhYnQb5HQR0EkiPrI6LfkrFm9vLhiBvf87R
laI42bYiH+75TDDYZ8r479aYFCAI4fgtcGbSS8tc+T8WCynapk6an3lR2giv3PxKAfSjmnHFSQ8N
t3JNaXpMC950RJ/5lVLsFq+1G0CEW/ApITHXv9JUkSfkzUXaOyUjUhH8XPOOmmH7dZmwAIqyYBpZ
2fWXVoa3oDv1M9USxeU4oEhjJgjn6pLkejGQ1AqFZEFCja6TKu6bpnyxESlCHs3NDbEshuk9bfM7
FIZIj0wuvWOKiBktkQnVM6vDo1RL7/BNZRfeyZ7G8V66swbs4ScgH0/D3OXzGUL0XBSWONtAAMu4
TYnCeMBotYLipUAyhsZWMqBD84BhzlJs2pO4C5yquUalxnfgWfpJL0AWQzKIs4F73kp0s82mZYuP
UwDZB9OqYuEzRJG61rq7JhHowkc7COWoRSjQ7dOADnqRz/0ra3wjdqtIrHzLbFVbp6lqktelyB/1
JTt+7HR/zbsv40lq/b5EM17NKUtORYRSAwdnc2gLLl2c1lQNhxkOk5XIITh5NV4U7tIh5DRCcECS
MXdu7kwkO9IaiQhTlOpLN6Z65IlNvmqboFve5O3QHewohRZvQ6TdMzt0AahOEI5IIQ55XgRrt1Wc
Ce4276r8eo38VBEWM2iyWqgmx4gDehwzpSbfmzXyjk5V40mvenAK3wq7H1kGGojW3TaP3Yys087S
ztqUEAmg2GbEqkhmNwhnGgS3a4l33R4gQnmS6OtqLujAHPz07NKVeizrcP2YDHbUVLsa9a5qAw+2
JW9+cDSigiy6MTvmTU4uRNP2cboqB0EKjSPuOWN8CY9lha90M2m+MVRpxfSTvnH/M1DTV2Kv/U1a
Nmk8Mk09Gz9K3qVdhB8W4XdZ7A/tDyzhMBK5IXWzt/HrExM+OXHGdcGvKiJUB3mbR4SRTjg8yI+N
SY1aMoyMc/tp7HH4kvnQ4TcZu26DLF7cCi8Y/3CcMXzUagJvnR2iuiiGCK917VPD0peojgEB5X3r
mvB7hVAEI06QPfDArHYD+k5cQGgRRgmw3Mg2uZFlAf1gr84rdGWxd4dhvBfIDLetGRG62iCiFSbb
6X1MMAECe0b9cFu5an1aq9bDNF7Iyzg29C1rI/atiKQIn+4Sl4gpusMKh2gOJ+sl0f/5ZG4Updjv
RbFys7tIxjarJ+p5Z/kOgbpRqssvSVoeTt+5HV4ke3uy4XEgS1L315XzJEGTpjJy8GtF3DjAgc9h
nM9cREBUtYebnfzkZc9pULwWwTgFe3KopysEY5fcdhu2cBgHEDLoJFFv6ccZ7XvTyOE4jhVcAIkC
5xX0YtkQZ4WYrqQXAgSfyjK1RfmSkfPDMObjjeU7kM8TeUwwjniOcV+VYcNjLiXg9c3teNEIuEQu
4kosgX9MXB9plEWs37BjCCrixufmih0HahVnK+4wN9TK3qNMypI4LU00bYWFiWGKlnE/Lwm+CNVO
CNx7g3puA4sC0cRKdiEUSIG/bgXtYzEqz0HHQ+eCGM+UVg1xgzAn3UnOTdTXgVOiz6Yt5EOzTC93
UEX2lqADvwWnZBTiDLBRF9XzhAS8p5lB3wVMStm1kywO2s4EAJECFh0tfBOjV1xHCG7egB/be05k
OZ3J6msm1EIeqelWSXT8Fsao/anNKMoD/EbkHorF18Q5LB7HRxk53tEjURCb24S7y1dRSD8MMRP4
nGaBf3vwbKZWP8kD557semDkLJqmOwGTjs5KOe1Be0VEU5aO5M5lwKOPqJ7to7nsHTxMsoCWwxaf
O6UNOeh4mj+4euFcRQUvvhiOboMqdzo+Q7cLAecHRL5hsCJbxadJASEPfKvaW+S6XM0wGld00SD+
tHWiEcGlQ+FfYU3k+rdsiYk0Ivw52yjmjHeod+LJ/XXubgvOULGdlobod1XlMTLQSGE+txk6FiiI
ETkfo9imtnzjbWVhuNlLVrcd+wzD+soY8L3HfIHwHfMIgqyexhRHB5/Y6oY9QktzifFZst2SB9Zt
gZT5I3LSiO2IHG6+jU4HDtaeFoNyNk6XSBBzEY0P8LDkYa9ZYDZqEFykdd3oaTPjy0OtCT5UECmG
kxjHUupCPa/CurZrOMt41cJyziw+I21Mns5eiNQZxDaNavk2Y4IG0/BNT3J9Jl86z1YVL5pnz3YM
ovaUT8o7u62ULeRMyO3bBzUvU5EYAmSZ19eAtHz+xsP2v0UIgy53uux3gB7+szcWzbtfttOhGKP8
w888hnlE3ctPd3S6e2y/gG9JpxL/pFEznChip4/ILvFsboXW9geFUuWld+yyBCianShbKIqXHO4s
2fXR2q37aZ0b8Gw5twDzlq/IKEmSWWxmJ/kiaDu7wiO+nDj/5YkYqfEaI1JDRDu9vi1JHsTcxzqy
iGRi+kMkv7re+qqcfn3RjiHJ10EP+RheSh12dL57V1iUienwEkIROgpN72ZqTHCklr5DngUPC+H0
Hink/jQcezftHxm/0U9z+6MbnLMjhTsshAr6csMHX9zg1yGPVpG81oahOiHG/ymCkTCENVtO3HTU
lJWSCBRi1iq+ZMJ0jkTz4CuWrbr3M5F/9sjqKAwQ1kMVZf0HguHokTx4uBvO19gNLcoDRL3KfGP3
dXgHVDl/JvNiYYpjZXkbNRz8tlGrwn+YzWV36HoTvuMa9dCSDDbc9OWjl7MT8N8b2Zlvkxupraua
cY/1psZvV5JqhYTbKvBOeNNxcv36bEachByWND2wU8oyDEcSgVKr3QT2cmczeeCU7V+zMEyfHejv
K7f3eViQyXBEonNkejPfqEN137Btt6CF3ayunGZYvR3DSX8IjFvfuRaSpw1Xe5EesA/r02LKYa/g
ip+X0gkPYcoA3yHrbLA0fhtGF/49GbzomqiIn83iWCsCYmVzi0b4jmSd5cdxWrlHklQX+TbKXHnO
msU9cfp8KlqWfgZWN6GAwCAseajWMQHXwTX+HQrJojCgx20UeQTfX47qgadkeUOIIpRYm0U8Ilqu
Ts76qEZb5UXRfjZ58EbpTLqFYMpjr3UYbW1PbslmqbYdUSJ3VfaLkZunm3ktP8XIv8JWa516HIhX
Po7dI3LxbcaBhtLRsapPmbeIWMKh+xYhN1mZ8Ago2ed9NUGhIlC49ZthuK+TpDiErWOd0dKm5W6I
UPBaOlThhi3EFqQ2dS0AdrR6+9KqmK+TAYU5PdX52R6T6d4davDedjkzXowAyEF/XerQJj5J+t/c
aihfpkpNHUEfPXAyQUrh65wv5qBEcqkhduG+ehlldM2UeHxdrs9TQjiHd1wQZv7A09881IMNZ9rS
zYdHgdaYKwcLj0VOR4dYA+3u9FX2HYuLw1TDczJCMdPjrD/MVmB+hDN1UUPbtvosAgEhGVrcRMpd
edxba97/tBdFuqJdkHnuVKP32o/shPBQTn0oQrRw+Cals8mZOrh7TdpYSJxYULiMV2by3k/pm1gy
/ejLyjoxjA+YoW0BRUyf4MyJaItdi6/I3w0wafsucd+hZZ2r+mJXJnp13EPf58Ge9s0Pe7Ev8VYY
69H6LFcqsdLTwv6BzN1qd8wonK3QNpQ0FiQIdUaxGzhjbYhq8BzcWmFG4grh28UuGHnNC9XCr60k
6mo7LmSAOFNUkFvadB8oNYKS7XxonsySPPVDOn4rlyAkwKi3uHHCwtf5U19PlSDKWFPso4N8vsv8
yUouHdRyO/VT9FLbZb9DLDUfzAAPukddDOvIOGDibsnLB+ZB4qxnD5UUidT9jwJlzneyL3oQs276
Y5lHEra0R10RsbUHxMPUoOXKoj01mn18YnB9QzVZtxyAsDqwLndKpN22T6aGFWyd3RuX1Z86AdDC
00zYyok2gfye5Pl9GJZyjcPUlD/WbGzNlqMXMY6qrgq0FhunJx3M8SseFHpVJDWAocwM6/TMBFp+
9rMNsyBClrZ4DMm73U6B1aMNtIMVkfSk3zphzLHBIjzemb4wuCDGD47j6jGX9bKTFHDeEYLzK+nj
QOEqN7okQ/vTn4NZnFeEbvY5xSQx77pqsT4gG7o3WcEr5m61awSisMULs7cM0gaqHbmSWAsXAM3O
3ol0ao+IP8ALQ+uxQfOwyYHKzJGZOTLAGBbTNnsyms45qK4nvRYn1skaaXoSfFhV5sRF6qkbCt7i
saHDPB4DakU3ahVYz1zSYObBNSetfASNOScRM4/gVvAenFDrM6BfivXa6ve9Zfn4WUZDXVZoEcFH
XSgkBXoookSlYxgBhM5ubVTW74lmspuHpk92uoBPiJppAZtr649Qwd50pflyqmXeI/TIXtzS0xef
RBaPkcjPS6T6GwxlwS3tD8+rxfSPYe5n2Ej7SQx0I+wHtA/fSqhPf16Gl9GvVXZtyXp8GXxhnbta
ju+ythNCSLyice9y5ojloxYyBYQNtV3GI51TOmYfQikpKSQlkbGtfN4jUF/d4Z2rAFNDYlAUttZu
eAoRCxFk0LO+bEy0UBrsZ3Z3UN4EcNkhzYMEHxsC8bLSsp9N5+u4mxRJTCkerStKTfk/sNgHd8af
qydO3H7aB5TjAGXNNPNumjIFHsBnOFUxhRtdezWOlHvFjWKooiEIfcmO8OalvWYywd7SjT2PmcUP
Wbr4TiXgk6qK6R+yl/8nxFz4QjBQ2rAVwSWk/d9qyVE/JbDY0acMQnOWFXqKo1l9+jNNg7/Yb3TS
AOj35jYsrPbt7wH7/0Y5IEeIyE4UEQHIofy9El0G00CL0PpdNgNkXORRzW4uTgJAVySHnT42HoFX
VlKQT5hry97//a93/tvvJ3/e4xX4xItKP/B/e+8qFMpaApDk1aawYFchnARAjLLM/JFUvpie2otq
nSd/xFewWLb9I89zf9j3IegmGVQafIaZv8tjFGdLcUq0Zcor3aSJi9YMIjr2i6Fb7prVkQEuydyz
rv/hLVzk5/+VWwrhwdyBSB5WKRL8h/8b4WGpwAHMJtTDdQgfOKhegYNbde1iiJlA5+h9cpySUamA
01E1Jm28ac6FqrGW+cUfiqo6rD01M7Hzi7WxOiso/yE83fkfXuTFzCSYerjGeJ1/vcY8j4dtmHQ4
xSBhp0PiWUFzhSqa18XBfT+qOfukDxquhuYlPuRfLFLURCxyF1dusFN5ShriEvYY8BYjSCz+h4/x
8k3/+8dI6uslCpsELcclBlb+pvIH2FYtzZfZhnytaHr486ajECFfDk4LRnXLcwMZV5CB18dh05vg
hFJgLW8vutUFNZMZHbbjpWB8KLuay2Wg/W7YJ93iGNygHV5J1FhjIG/+/pX/VhkuAl4w37rgLnKF
jZjgtxTkNhdrSbgVWUc+crejh0FKfuDtaqedZbixv1cd3zfOUuUT14xeE0NO46qcUqmgUVci9FJx
LMsWNX3vqgxtX81OFs9i8Ama7y9iyPzCBoEEKLGdR+O+CIGHkRiOMmhBwfLC33fMzUtckQFzQXLw
QlkEODT8wMr6YmPKH1AcgLVmHZzJdiGD8XurCCW9nwcVPEWLRzCeN5I8+Q93h/vXiOjLh+OH3AA+
ivyIP4nfbnAEpE4VQupgQVOLuqUkl9WGVBB8rBkzE2kVosGiPCC1SXcoWVxztUZIeM/Crvmzz9L2
DfSfWryohqLd1o4gLZGHaJFf2QFBA/sqsMl2hdkls7YrNNSNrFL+qbtQaMmEVNvRHMte5/J7G5AK
cAJ1yd8A+G3z9PdXwl8fZqGLhhQ0EgsNF4PNY+m3S1jNjjF+gc2hQl1wmaBTsrSW8oSAvj0HWQ8e
YDeIHEYCL3bGitDm//0L+NW18l83Ea+ADzkQXIZeRBcMXpm/3uarWgSxlcQ8rIoOTmSdjs8QuUow
hT8pHT7m0KdR1VdvmdWMC1n3/eXJ6qTuH0IJdOdlKy7xA4CzFFWXYJX7ypv1B860iuGbveZkTXPS
7UQU+Qehi7KNO5bdDDPFalXTpnITaydIr60O//Dmfv94Ydg96hDpwgk8egI8969vTqggtZNg/Mlm
0t2AtNS4GTSS6A0IQXTDFqkTsmIJsEvCQn1v7Ro4McQAnuxsKRNvN0c1YR8Nga7fDMgoxuE8f3SX
ZTRwSo54jLTJ8VqTYXJrJ1h2trA3dR/bNt6+7JKMAyQMbC6NlxcEi9RYDw2PpF0Vtf0DnaBIHf/+
HV9EB//2TAxd3jFShcANff5MDdZvT5aSFq+SbLqfIwJ5HiywHuwQFAIyN6NKIPoS6Gnac401tKun
aLBEA+7KTM5aM3Ye9fZ//4J+I/cvL0i6kcAVCb0fuF54udv/bVSpfD9jiDCXBynH+anRLYHLeUQY
Q6qdhO5oD0Ho1E0OTO5YJphohZHJdUR1dQbaNA6Es0JU5xsnFdFXrbCm7HJS+m9DjyTHvW6L6qvP
BFSlaLvqhtSwrny0Z7mwX10ITh40eKTbQTwJDV6PY9UGvfv1v1oToq69a090d5l0yqY4tWRR7jFE
cYk0I5ofexpY38RADdxGtBXDoiGCA8s9NHaKrd7LKLgn6okreqpB60qGcsWPnIlrqHiKjG9R3fDD
qHkDx3XRaNENFeru6AW+s5fQ/iySgqZivBhstNCcSUNgCoWn/4e6M+uNG8my8F9pzDuNiOD+MPOQ
mczUbslarNYLIVkW933nr5+PkqtaylJJ4wEGmAYaDXRX2UySwVjuPec7BRQUUlUPweXzpXSaSk6m
tJTXDVrXjnwBzj6rJAZ0sOozbCyitOQ6VzKFVdJmbF/NNLXolvF0EaLKjnbT84v9LcHQVZHxn32j
I+qVH5Q964hT2n/9rXFyudCf/xqal18X3ty392/+xxKi1k4X3c96+vaz6dL2D3nM8m/+T//hP34+
/y2fMPMNpoe/90Ne1tE/Tu7z5I1UaPkjL0ohR35BgUOyli0skxa/xVz0ohSy3S+s9EzysOpREC0b
qV+sfPeLo5tw9ZXr8KcEcuk/dULmF1fxHbvLBsGVpqns33FELnu1V5O84RCzZ4HwXwKUmByMvb0c
EXOW8vtu9GTdmxeuBTCutSTZX00Mc+XVUzl/+VtfC3reLt/2y7U4eBC9Y3BIdfc+eFYvsAuQPj07
YTaltpyfziUBoX5fBudJTPDQx9d7797YJTiLgojj0HMI0KsJxgY5lgB/Hz066iAMBwOEKIbojYFG
4ZNLvT12vdyazd5E0SFk2Xzeuby6FDOZ1igLDzpdSvdcak390PlTd2UPqMM4Ovv4h6jHUZ6N68b2
Pr7P9y5O95pZlA6Pjn/k7UTKeuk2YKhHj9pNfqDbJHVDdhf511hFxakwZXOO68s5jFM//vHxpd8e
BV7u22V3YnIbCqnZ3jLK9lPXTBvDGO3z7FSxJTrQSzplH19lf+1aRo5USOoIjWDsGGrvDm3yUMh9
bEePlkKywBC7E2coYpialbosa8PxktYp8OCnU3JuNehnq6ydzue4p+Py8W95544xKjOeXIMjmiP3
llGf/RYHGjF6bJKTjUZbbz2ERfHJOeD5r9n7LiUualtI7twiNOPtOw1UMeLk5Z0Sdj3P2LwSeTJX
KQyG2NCmO8NFc72ahyYPt+1s1RbobCe4kk7ayk8e/rKp3v8lBr+DWYf1GsHj219C+d7to5ZfQsPF
OnD6LLjhAMiWeAiQ0w59yHKk3G+//5QNmwnJ4ZUTU7Z3UQfnngYFEPKrH4/I1oOfEvL1J5vA914l
L1BfVJoERO5fBP21Te/b7JeKv79KLKokzEf/iwGj2GEy+7OlZyLae5N1Z3A4SpYBo7vhcZfhEmt9
Kz367QemWEE4LLh8iY6zvMVXE5DCG2v1sgLWTfDQhh48IbEKOdPHV3lnLBDAyyTn2DoCVnfvO2RP
0ZsGLmUECY7uSRn0RJF1UXENIkJszLHVdshS209G4PK37o1AXdm2KXECSeaavXvTE7/to7rhCQ5T
tjXSvFgHPXOOyAAbfnyDz9lge9diJBjS4aPjXe2nCWJdMfIMkb5HSptBNkoe6feOA/RxQ5Mfiwtc
/yrfjbInmklLe44NhT3FP9n5NV9DGbNtzRfWzKFTyCT8ZLy+8xxctMEuh0HMFnJ/vKLj0iNaxbAq
zVYeZRxBtsTIuUeDocJPXvQ78w8vcjltE8RkMg3tvekWEVwDWmryaB2sNb3csb5c4ew4kiI4MQda
c2Zse1kZHicamTAfv4W/fJgwGmyOfBwPbEoJ++l84EXlJAlL9AbbDFCGoK0pHCP4ZFj9ZTtiSVNn
QeEa+hI+tfdh9qNbQ1QGZz5rCG3gNkyrWkgBJCEYdjouyI9v6lkr/nYcW6xeLk8TfxpSnf1oUcBp
jY4fqfDQhITZOh3TrsJYrmhaccLFDOUYfYV5B8PtPdGSMFBlakfRAZg7zA7WIEK0VQ2jcassMSHB
El2ucC1aHdZ9qcoDt+2LH5hzEEEFXQXfIoWng7+W/PNhVXPUT7YtRwoEDbR/kbFFNDIXzriMKBOF
drUzYgNvW8t5aVxTIdcvQr2mKGrj1LixY/SwYG388DbrUqnWECzpD3SZEwbbNnXYvjVS76SHRKdR
1zVVSBe3l+nEGzsvgBEDl4/D8zwpC8oyeWE55xV4G91DUcsTGIw4/CFxpKa03pcMiqiDZ5MbPTCr
fHQ7WvMyvkQNNQZrJccWiwwinewyh+HQLMEESr9r0ojcpJJodMrtsEeLNYFsyEZRz7bIzpqFzdnh
k/lKnxM0wQwH+JwwA4i5TmdV96mPrHJNglIuEGJxtSKs/BD1hx3f+22T8ppws/xsgiwGXCPS5qcv
hcJgw8wraPcYYYgHq4pO4s6dkUsOHcpCsLDzZqp6ExNt4iQGZuVurowzhR6sOK5MvSlOTLucETdZ
DnBCXnGl6elZEdSG2KAUwBxO7Ibq14gCSkZNx+qxsc1S6mgmCkLi6fc14pBKSX4HYGLOVxRXA6SJ
ee0+BEUjw0NZAnX2ijnDUab7oj0yKEOeKX20v1Omw6pdU8+NPUjJsfOtRzgYH9mt0qAfozBHP7UY
kvQxd/qN07ATQd7AxmOdyBaL5Og0Xb9t6wr+fwFOlbqY26W7emwpJ2rYqtEzW22kHfVJZdj8/AnO
EbUT/9TI+8k/nnr2feslMvGo4iEjbhhiI966BpbKY73X0KQr5h7sCZNvkKER6PURyi0Toj9P82pK
57E4QiPWTiCYk7o9Jom1w+kLJ2sDHT1C0m5r5feEfrZaQ5UIhYcrTH2Nej86GVPobhst7PInNgLT
d2a8MN9hb2j+CcOaMnxV+na1QoqgW9sw8SvIS/DQgPqGRfSjJZEPK18+tfdoZky5npcdNpqfrH5K
mQbcTZOW6SViZP6OsazQVIYx8u0DG8XhFoNpZV2Ouqbp68pxFpJ4wav1aqO1x/N5nOfMWBkKQ+Cm
RRS3dc2yJK8aBW3LiBDou9cwhKHRi97ISNmpCtWtWngUziH0hoGBzMwwgESCyHzWUiHofthBFWbX
zei6GozcrrwuLeTStyG+34uRpB2xapkKgdaFcAlXWenP/lYD74+ZAbCduwYpzMhPLFMc6h3B6CgG
cTWfQMbyv+uNjnqV3U3qbCthjJfPs+dvFRX+tmLwumDwX/9uqCVJfZcdzd+XFw6b9P4fh21Xd+Vr
5NKvP/dSY5AGnCQ2sRSsWbcFVc0/agwSIhOFBMPilK8WPw1b6V9FBsP8QqPQth1KvEAQnwsTv8xI
hvGFQyyLMNIWiq9UJ36nyECh/u0WDuYT9T2uhYHdcQy1v/SVU5bXhZZa17UpH/M+JT9N1PgC4zA5
RaOsPGXFT+RUIatGqD5LIrYR8520okAtIvtT2L3G42BU0Cui2U3XY4tBw1fVRdMQypFNziK/qttv
IOnyHXZH86uIM/MrhUxkinN20iyIFjsdG8R1U8CBwp2Ou9n/kcJJtsuYXmxe3WahpOhnt8aGnIzH
ibljDWnZWblOeZlNwWETO//ELnRRYsbDg96UaE17uOn2vAj6dJgZ8UNXpHeEkIyrCcTMmmrjVV0Q
LS2ltjix2oo8FdCphVhgkYQFucl8Q0/sWoXZXYEDfGWXziFtlntEsYew9J/o14KVF8ZZRDjPoqA6
1Iu2Xumq+Y72MyQSo5S3GeQSGK5XDaFaJaE6K8I44vXYWGe+QbpyB/9Sz9HdwCk8DvEXbDRDORu/
AuMrWdXxJM35TtCw23Yhvy6W9rigKG+QxRIvkPlXnQWMBrK8tcp1HhaG1SdflYLev7gRqKB3U9/A
cJpk6+GMaj0W80cqIovQkvsWFbGGviKaxLdJy6nN/LyZR7EicQBRT1aEjwEm/NWIMOoAJZ5/N2Dv
Jb7HDrdYfbrztE/D8x5B1gZlz6aUS6TPmC7RA2VDfTowCCiZ60O3ghdLuB0Z9ZZrrtkW0LCZRflg
mYUEcc8IiDB+wtROy20115CZRfSopcaFa2tHcuCm7TDK1vj5n3ItfIr04Ckqwav0en5STKOzSUoe
UWAbzSqqO/9QjJN2gIWeQxdCiDUefQF4qPxmJ9j0m1IurXdW766OXUatUS1WKmfDt7AklfWnbRoh
Dc0JDCpUjztWTTeoAowd3p4lpLavD+N2SljbyAfKm0j/nk6qQZ3AAAt8HGdiuPE1EiFsZM8bykMX
QA1MTLZQLwKq4KihzbOoNKofuYbmo3QWTHRpXLDYlZ6w5UVSxI/IvG7iit/Nrgxs5KCN11lHgGTb
MoqCbqrX+pxfWWzdvC7VInpl/C1AEc5hM1/A5RmXlEfeooGRa+MafYqzxL/yq/hBm8tL8oUhqcNo
wrDdLIs8zzwvwVozgV1oEhlq5bQAj6sQ+W95LhDOAZM4IaKv2Mwz3Uc/5kuyC5goSc5gZ2srVuZo
7lgWMQsVDF1TMh41bQhO3Mw5xFDO4C7y8wplzsUcI0dZ6AyIum81FkKQgdbiMjcPira4FDmvb5yL
u6qZbwIb3Mok1I3fMk6mIcfonDntJmrzk7TOjW1EbveuhO/FbWIfL0lEQnjvNFdwImyPE5R/VbbM
L3GVIWx1TC9FUxAZ3HstutPASU9mKOpre3KvGlWeo61xNvQ5z6qZexIDVw/hrq+bQaBxC9phY0OT
WBdkt2lld1qlBcBbBVOhGtkKxgJtXVuzcc2syr97nv+KJgO0hZXcm4LIWteCUZT68w0CO7VGBkhM
Ji8J1gilASl5x1W6ROBxYFnj6HtolAFj2UR6TnTq15wQybUz2+NGRDDMIkfXPKEJuAMVSOMMT+O6
qGGJrYI+UbSNUZCvCsk/D4o2PZxxeMDtYfKwq/o2l/WtljViZXdM+ZNbOezl8ksSKyp2lUaDz4cH
k5nW1hSj8rQocwitmG8Si9GTN84VUjIdie3yfeb1bReyUpT+vWGFT5k51IdFSo/SLvuWkwR/N+i8
ZCNm87Dv7CuY03SCO0FA4Jw8TH0qNg2chQ2ENo4cnPa34YDDmw7ULg+nGz+KnxTxhevZF/LI7YdT
ZJoFtC0+2ZT8H5S36Uk1JSdVxp9n9TzDhXoKimL05pplyTHiu9yob+suU0eLCWQltPmmXEhiZc9A
VKZDIOnQVSEaNssFVw3do9oiEstRv5Eccup29N8jQZLH0BNjwq4MQL1+0aMphGFQXrpZfldp8XVc
+R1zAWOBAIZgY9MOW4Map0BBauiiRDM2SWqdYYBMD9I5JyIuKW0k/DHxeRrvUrEcjF1zi14qORpk
/FhKgA1V16o16u1pPdCxO6I2Fh0ECpbxErR7JW2wfP2gm+t2Ni5ISoG/kmpQTiEOBn0O7qQBmTD6
1lWRIrgnRJxnvCCwmzZ8mvv8cjaKc8Csd3SIA/pq/MuxGT2w027WgcpP4moi29o66wtU8bHqbbA7
HLp0gxfaBvVthjQCshdPonW0n27A/50GNpk/6R3jACAbg5ru55WbuT98LXykvEr9VM3M3hGoHX2a
/W/+mJ+nyXQTpOWt30wkdI1xfarnFX0xAr7YFms/WWkaVBXRkwYIaEkk0FkEsztQaUdTaaXUe4NH
AFM8+sJiBiqB/0a5Quw6NrfwoIgnCfiNksfMAcc91OzpZiwG/yghj8Urxiy+0JKApZSMNEuE2tUA
coRtPy5g00weyRN5mkaO1G3wmCw5oCWKsgMCiYuDqfTNtR7y65yBtW6IQixEkNF2hphJoTFtje+T
F8uCFTJaBmOTFdhrsQo9uRFfGzwOuIoDa2Bk8c3ILnrodVLukPhgFtCuOoIh8QyDHZ+hoJMpxOTc
kS+ykkh110E2rIKB2SCfHGclrJoo4Hp5gmFfbHrSZRjfoijAFJr+dFr30riRIU8jaJl0zaEENGsU
0QM43GbTaul5mYPVFEJiuObW8boAmNTGG4LkKvBHXL/MFdNR4l+FhrhoI7OBuVCXGPn4MObK1nd1
OpdnQYv3pk7DEHVhPh4tMyUK7fEmgp9/X/cWN5M2t8v+Dkplg1OFZIN4lomHzQQsVc6mhnATZ6Oi
yt1CtBUbukVEN5MSutLYCHoqTU849t4XEwyfuC/usiIimgfBJQogMgnz4BGVLsOP6SqBt8s3jyeI
qGQHFl0Okxe99Sk6EX07VTVHQMNtdprODBn3/JcqGZq2gegIa7ntaYh2z4aKQEniIy/Qqm/1QMmT
yOaraXmYVk58XzeU5+gmchYswHUhnlxczj2LQcMciWSRNGM9eqgzpp00Y+EFPaGtiok/6bRMZ4Ek
DTi1w8teU92WXCeAX8YIJ2ZZXyw9eCzK5C4YEKqSZl1dhGlmnbZ6BJCdhtoG/w1YftBDm9B3rpxQ
Zztt5QXed3kY1LBAzH43P/i16lcx5OiHQLCYGXRqgJPwoaeIYQ+fJ0M4ho6Htu4oC80nsPqDFxc0
x9n03PSgUg6GkdBS19cTvJQJy64Jy75vGcGgUSZQKaxvy8QSDLz/agwmNtT2FdEsnLXnEL1qZGEE
VmOxqWpWIsTaPEbC4I7g2rQvldn/g9Pp355h/x92vdWisPz7c+lLUvzrI+nzH3g5kOrOFxqvSLTY
QFhLB+fPpreiHS5Nd5EV0Su1bPNfB1JFQjxoXiWUrRwOswb/6NeB1F0S4lFFWlSF8f1YIIL/aPf/
6jx/RMfgYm8PpLriJMyJlN4lF/xrfw3zKmaC1rptajAuV2HVV7azDl5y9pw8C+yfgWDNpfaSz01Z
34GR19TEcM1RcVOHR0daz4W/xR7jJmg8sudwv9QAu+ru0NqR6kdCu04IoD4+RwL6kUPRPCaKwoCC
alrAWpMMSDz8oyHON5rfMiWfEuQQWNihAdicxWMEXQmWIZvOJVSOKSTZVgS9hDvEio4FATiMJ+z4
LxGGA4qCJdAwqbECVU1qs/17jj7UgsolPO45EjF6yUfEtY7vAUL7GAXbzpyQMq9R1y0Zi1oS20ds
vTCLei2ORBhBwXMgY7q8yyOtKklqjBFmi1OABCbzx0uco/+c7WirBjuCnJ0a42Q3stso8loCHIhz
NgOz0SEjRG8piTNlhGAbdsr2lBLtXLHBK4z6ZyGG4TJDhVg+IVHKio0+mxkLrNAhdzwAGQ2rMwvz
Oplz1DbyfD0j7Tf5/lMyAlhSUY/jPnLwIDGnOs4hMUVO8jQVBvKrVaQCtzvGzdwlHjG+Bfwnckix
auiy+O7LdiQ1tdb6Q7JXZsi1gRhLVpa0Ou9wnIJqc43ukldmdteNHbX6caUZCYY4is/66Yh3KEIz
OHPWUtXoH8dd0Fjragms2KKMH/h55KP19grN1VwTbJirR7O12TVyNKvJpzHZlG1SckvZj2Ibyo8y
wTbVCyX/YgBXGf6nX+A3ot8ElS5P9GCxywziuyN6gRkyVssJ15RlCxl/zuyLIvQJxakHl9B06u0J
U7xgU8qfHdiArzg0c8OymrhLu89n97tMMzj4WkOAM/YIvTfphWjKJLMnkGFXMOtXIdXBlMSmhbOJ
rXoVlqpzvlpY4M14rRyNCO+E9fFx8PVw2NlI43Rx2Etz1O+DIan0W1EWQWGDY9ZKOqHubPTqMF+c
YvGOWd4fILvUhSIMFZ/gegxKXW26INK/5uT64iGcHer5Mg74UXNUEIuD0zd3l3yVlLgO1HPTDkCe
SVuEUut5J03yk7sahsYcOxPIPNcBQjzhDkU8NsHjRDzWB+d8teMNI5fHOIgGI0g0xWA6NWdov9Zh
wl+tQtrjrNh+7Xrwoxt363bkfLg6ei9cP8rHydRnVCjiur3LkZFe2v5s3HFIt29KcpfqVT9SRkjr
oJAHjp0GwwlEPmBNTakg2DdofVhQwWIafCXkMuA/WxKkzFrZ4BvxPM2bipCmiMK8WPj5g1Uc4nEu
RkrBxEM4mVvfpmxFG6CeaEfpX0z8aqDaDBU7tPp/AqWI8xU6VQI6SmFMxUk9a/PWHkwExiO2uiJd
NYbuQ/wVilBOVRKVQdz8AG8Ou6DT5EetFZHYynQ16Zu4UGZ7WdBHTU8xz6JsSYa5yNw1IWxwHWDg
UMXHFFVkMaFZyDvs+XubuFq4oKnbkYzDasD2ywdIswfyzmhUBlh/PlPS0lRNHxWbPdkX/VyawU65
TQjlF9CyAM5hDELWRPY4brYZOBtGHrEklXWsBRrBFUlhVs3ptCRQHfPdhjb90YK4gw0khbEG3oho
k4A8UUPubGkS6dweLLvgh8JK29+NyNQLtqs+iszGLaT2nb5HvCATUyxvMMGUNsKhW4UGjrwHMrlA
ax/CdCRVjHhFvRbxgYtXLLgmYsz8CuSmJqSGmtE1pE0odUETGPoOfjCYRuARmJWyxc/OROb2Wq6T
xxuS7ByKSytgrXCMY0VOK2iMLmm/x02SaJiFVNl9Y9sqgc6GjU/fiA8mvMTBp9csSimxdiPBahyu
yXRfcqnaDjJ1QOoQ5z8ci2SJNIifSXqD0CEbTrUUswjupuyIPt7lkOFvKlzjZ35fUSbMMZrcO2w0
620G8Z0dK47js8Y0EBGm1kyAX+AuQ5JCQQEyHf8EaI7BytNTE9OcxrbWssDJVzpxjGAvkrNelzML
Kjg1WkZU6tRXemv+RIc5zYZdM4X+uV9Eob+K3WKYDlkVRLEWVlv9bCyrvLXyGcyp68b2aV9NJdnB
QbUMDSGOsiBDej5Ewo0P5sRfOMFDM4tDTjusoAVrr9r4kkllayPcIey8e45tjst+Au0Mjv1eK7Ly
cSFxJqewbCtrC4qSg5MfuxbZh+i0QU1bw8CQCUg4wqZviKOBgNV6ExUsAMUqIXuDnS7aNmCrVcFR
isgQOHjB4JjRxqE6ehzp1QQ+zjaHO1RdbNbH2g0XoX5Zuxx8bIrEYZ8GGFWc5dg1KQK3DDvAQzbN
c5VRRrZgQSz8q20Ql+bdWIaBBiAhscuKQpSE7DMWBIQdiCZt529WhSofsKiu7/ousoojBhTttMod
gSnX0NkvHVERURMTU/doAWd01hrdtCOVkkC2KSH6FlsdWUx9BhmGyGvd/5ZWM4QsmF8YJuDJAL7V
pvwejH95RbKk5RAjYGG/WFnw8PVTYncYY9jk5HQ9WaEWbsom8rUDv1HqK0Iraoh4bmT8NQ1pVC9F
T2Z+NiDhBTOJ/k+dHmd0QNRE9NPkLfNAs1hXt32rjO46d1y322lWXAA519xQETlp9GKX231VHZCP
NjMHkabYsB2oTOm1VlaV2sWIU7V9jEB4q2FttVDw14Nw51NSvNRDyGHistKNYl5poRQ//DH0IYqn
HdG2RVFlnQet1P6mer2EVDjUkHiAI9dX1iDFY20QhknIVLCU0IU+/0jJf2SaNbMMTk2TQlgP7dy+
T0bdgREI7TOkv6DrxwI/Pm+4maiKauxiBg9BnDo0wV9COCM6KyMYzuhPw0A2Ie+tFNc1bVQYaETQ
IZmOW/aKFF1JohugegcepNyI6RjlNG4rMIUPkANsCIYibO9dENBHVq2H3zW65N8ksDHy7OGxxsxy
RX8aFbRySDlaon0Nl+OdF7VtRf4NKyxtEJE99aYZnjR26z81Yy9uO7Z/JV0A3dxZRClhPiGquloa
wrU6bLVe/By6Hk7CaFb+DWjU5ik0XTA7VR3rCStbmVFjokej/jmmKuuvipfs6oBiNW7bqJZio6Wc
Fz7T++xpQDgG2DrHFLRftLsUkW0cE17Jptwe8rLGTZGRrops6fSkqbcUMi84cbeEdlV9/Zks9S/X
xODFyQOlJhJC1IzL0eTVNRWnpt6hyLiyZZIdG3rp7OaEJsLkj7MH7a75RHiyZ3XQ0ddzDFuE9ssF
rf3rwa6IWRQkBdopuLBYb9c8486T8UzZTuNw3iJn2ihA+J7OHvHrqzPhr6PXa9HvnpZnuTqCX/Qu
jGL20c9Co1d3Oyd4qeirsXsugA65Fl7yUeWPH19kTxnFRVwE1orDpsDuy8Hz7SON2xJDEJM5BX4D
ZsZkEVEA20R5xDkVyLb/POS+c0PvXws9H7RGDFf7tgVfxk1Qg3NZdWy6qEtq2XcY2+KENg/Yj4+v
9WyZfCVHe74xZGiGw7kXS9u+DEuTFSSBsSQRsWL2gX5KX2IAG3JQVxVA6jYlm5Vd9wYrd3VkZ7rz
oDk2Bju9YsNZBswLg2N8H8eqvS/TfDqatbKePvmRf33DEJIRP1uLec3mi3r78HskGQWYU2tpyBRe
10fpgaHF/vb5UfwflFj+3QQAiLVejYrFvPDLlHB2n/38z//wmuG+jfLoTaFl+SO/Ci3qi1z0q88e
LUfRW/+j86+LLzb0UbSaDo18En+ZGH51/jm0fbHZm5OPRIlGKfxdf1ZaNGV/YTuOKgGQlLVICX6r
1CKf3/+/xjBTHaI3GzUlPwZzIyLut+NDJwdAlSMNq0AEu6osr4xRI1cYf7g2ERgxzyt8nDZ5x8BJ
ui7Ov5YN6YxDXCW3qUjcu1E50w8tJKJ5VbkEfthOUqnDooxIOdXISAEgTXuwRYcdh9+JT9+gaHpw
6F9sqbUcESUcUYd1vKwnaLvF7AOAdVdAU1ZTTXSD34E0co9j1d12NSf9QLfWkwP62hiRmKo+u9I7
4in0sTZuMs2qPEidE2g+iFYw1LSp73Z6Cj38Ksas9lijiaPGbEB0uxzDPFVs52merowkdS6LjBxy
M53p5GhmgA1oENVZgJlnPUZ1e66ZGZAjNY0ZXGd/6Gmt9mYV3KhCz7srPAUDnC5wL5HXDqHsH0FU
MOHQ5u3bzWK5IXea3r/GQdOXJjgpKUOAwC2GsyKU1QkEAY17TS0Qz52hT65nxba1ixJF17aELpN7
qh4VW9WyCy5CwxxOw2bh1JHxC2ik1AdyqfSJzABAqMHVLN2qo7iVdzvl27W2LoQTnAL5Hm8wlHBI
RqF+OqQSvFd10ZlspuyCo1YwCXRrQmsOFC76E4aONyQ+b7GMq5VW1LRLqMuzs27gYjv0OAZ/lRMo
EHQEa4LC2oZ2mWyGyjaOXZOIH8IiKxEft3VyVdlVAI2zvnQ1yNpRP4OBkDCWhRZ9n003PFVhCKg7
Qv20jjNL5Zt2MgQWV3Jz5HcKP252HYpMwVIj7x3uHEAa7HxabuhV8qIz/q3Z7N9unlIsq3+ulH+Z
py67nz/ehsKp5Q+8zFLK+CJJ9HJciUgdh4rDfPPigZLii4s2lHaJw/JNWZbl5dcsZblfxCI+shf/
6zIPsRQ3aA3D//wP0/yiM7HhRzAdHX83qqbfKAcvboJ/zVAWs+CCSpDogR0diZJc/vmrPUqX6jQ1
BoqkWjlOXlt29gU7fIJN4EsdZDVkKhUXlodXEg7+q2f06W7i5dIIt5iLYQ/g/d/buaiM4mwDzn5t
19gJCU4sTyM27huHkOlPLAJvNy5/XAoBOb1aZM9y+eev7pJQvFDSDDXXNA+rTZaMtAGrstpovTZ8
cldvtwQvl2KmX9ymzPnskt5eShK1VesNdyWj0DgaqDBvqO9MZx8/u2Vjsf/aOLeiUzfxiYBOeHsV
rBRB7JcFcTqz5R60+uSDW4Iu33V5dViDMKSOQ1H7s/37u5fFsWdYSuJF0pebf/Ucu0pZaRxXpJJp
bZMTG1LnuLLTYttnJGkUA/IBf3C6lxnjb4He7709lxcnOa7QZzH3BoqbDuVQW1w1atH8BGIaqS1H
+UFZJ83hx891eTt7z1VBd7BsHUObpED79gYdklQmmVlQjil7ZSuL4Dg6pkl1YdXktxsKO2zopD6i
gHo89ctG9z6+/jujhzGzTAWK20W1+Pb6eRTGGJl4r/1Yx8eK5A8LmZfemp9c5+1B7HmUch1MXIId
EBaAvev0AoxsEMe01Od0PqRsLlaaYzUnHCboehShc/Dxfb3zCmlvWSgg5QKlMPefqzYmMGwgpye4
vg6sANQcgWXTtdmyJfhfXGqJzLQdrJ0cvN4+whSyBOfKjFCsofqR1qW9Q4HUXoRmoj650nuDRedC
rks5AgvB3rj0exiVtUn8FlsDgk70WEYkpwTylKjr5iobBak2A4XpG5H48oRs9Wzz8a2+8zkqzpVA
+NlpWmqfeIN0RkJWC00AnoqQB7+L1rD5pkOSpHsi5zqiNhXchk8+x3eWDIbo4rg02Ujr7t4kUJAc
M1LyRQYFFH0FLj1cZzTgtsw32lFSat2uI3Zkixeyfvr4ft8bRVQtmANgILK/35tbsz4aO+wWxlrl
al6lsjN3c4oywalc7ZNH++5NUhGG82I4VNj2BqzEAdSw+hlryJKE6lTEno7WKB/KprdOs26KUGVq
brJCZUiv4rdvk+lHf7bnGILKwdsRHEVGHIjSpHEZxulBg6B100hIyGgDw0++yz176fNEoIOB4Chk
0uLBqvb2Wg2n/ATfmbEOarBMbkXMmW3GjmdSe13RMTmBPqB2Q4NeX88KQenEftRg2X8y7+6Zrn79
Dp7zUqfB8mosE9arlYWGRt/PIb8D2jnj2Q+v4cy5XhQuGPuSzDJaAtnagMxJeZ7Ut078/PihvzMj
sj3jhygEi4ub+e0PaOFVBCI0oLLnLQAGzUyO9QRsAUXafJvodfjJV/TOWMb1bhDvu2wO4Yy8vV5J
07HnoMEAgya/FVGpb2BNRsBINeeTsfzOPMVxlu+Vk+2y2du7tbnXwG+BgUKAkgaY9nrKr+hIhkuL
zuyhT0f+oLL78qdd4g+qF6jex4/2nVvFVWgbrKd4h9HXvr3VqSdbhnRWxpjZZevOAA0KOH1aa2L6
BWD4263CO7eKVII9Mbp9nXG7N0OUZdvnAkAQvi1TfC31Smyp0QByrRHaE3OEdctE15TA6F+hiq68
j+90mfr2tg+vL7+UKl6P4pK+YlBMuFqaehmyAfLlakn++/gqb4fq8y4dOI18Jofwv5YCxuurCGta
FGV66eUpJW+d7tt3Q1T2JjXneAs7Kzn++Hpv39+v61FoYYmhxkW49dvr6Rpu1wECPSjRpN6pdAgO
kkUtntrxZ2vL2/f3fClHB6BGFAweW2PfyysIykX41bWeKFHN0tYPtvOs7pPS8LdEJ8tjwy2LjdV1
wQa6pPHJbPh2Pf11dVY2bOeobDiavL1RraP6jY2u9XxTtsxEE+ptzA5HoOQQNKeD9GqUkucfP933
LrocDhm1lLDsJZjn9dskOxO6lYyhsMk4OySaJPVEY8SeK+bkyXbiBKJjN3zySt8ub893ClFgKYxJ
BahnvzDuxynakKSsPa0yYcvS9DiIqB2vRQVBf9XaNNcRmXbbYC71Tx7yO6MXG69JiY1dE7765ae9
muk7H7JJNva1l7Ww+1tNC07a0nWBEtsSSBo9y4+f73u3KiUnP2xAWHCs5Zt9dT16wHGs1FB7UtDX
RvVjH9F/rFC/WtYJeTEVpnRdq7+VCQLgjy/97q3a7Fg437LzXU7+ry+dhlpmI1Sqvcke4mM7r8xV
2LbjTceP8Ain/uzRSsVf+K/55+W1SnexNbnYpfERv72g6JWV54EBo7nU3S1aDOCuVjjLVWDO5XVh
W3Q4S5prEUoLN/wJRc89j31Wc93XJ0/2g51+8rb3NhgvP4lqCNUFSuRw8/YWH7o74H/mpvbsbLjm
+3K25Dk2iEVMsK+uwkVZK+sETDakYlEDCx0GfQumvftk0nxnEnORSyPJW5R07FzfPhqla/ZcZ2Cm
ctOeztGV6SjMMbfGjf17bZ+liIKAi8HNaifYT+y9dQ0nRjj0EJmQ0rmnxqCKXU/OzO3vjy2cLaC8
qA4tR5C39yNZ5EK4d63n1jJDweum21RM8lp0FoZRaOq/tyt9eZFUr4CGkW+BxGEZe6++IwKDKzsS
VeuNdZpvu1mMR/S9hsMBW9Tu9+8NAMHSVnEUtJy9YQyhFMBTZzQeArTKK4WdH6Djn0gz7dxNMOEg
/fh6740Nizob6h6qQwj6395aU0/ZUOgWWT91P2w722wPsPLiwUF/8MmU8N5sxIbPMjgNMz72Y72M
EV39kjLotYWlNo2Jxaj4b87Oa0duo2vXV0SAOZw2ye6JCiPpk6UTwpJt5px59fupOdj/kE00MQJs
Q4BgVFexatWqtd7Q2unHTA/VU0qqTsMapu6pm4L0IA17reVtowP9Xpk3P/8gL7KeJiQcywT41fp2
btr3LQA0f4qRtJutoTtDjei/YlgY/J7jqL2LssWR7zr41GcJM2ig1ph8fewiuXXzCWngR5NmdXnS
pSi415WugUhjzfbBLbWTDfD+MpBLYjdwojahO6ASXqtor0A2TJVnx56eJk1WPjlFEX0sYxoPTZna
INZADpw1mPJHses6nAq9JrigYCfJXbf7IjOSmQIm2p1WhKNmFuH37g91YmBDAIhGQYO/VUN8Hluo
3zhjem0PF+UEE8a+OFnRfEPRUvvf7a26eSiJY8jtyaNbpPPkC6/x9s0x1KuqHjoLpl9gB93Zinob
k0are0BnMD4DFxDC4wi6uykWv5+rRQ8+RVIY/7j9K653sbjCTVaG0i05xCbPHXRaIk4JC5T2e+0a
deqAqVIBd7U9XPYSlwOIB+FJmZvi4Kjuzp/XEiYbFFwoXm2i60ItxdJ7hPlYH/MOSvhy4d6SNdpr
YfWfJS3mfWuO4SNgtirytcFUPyqxPH67vQDXEUMI/RLfkfxFEkawmN8Gw8gKlKUs5tLXpMry9Azo
HlCC5KM1l/P9nwxFKEX2jDXcbkJOcwk5nqHSRe9+Nai3+kHbtNGJU2keHLi972pSTQIqBZLAsjYH
DhC0oSXaUPkAcnE+nbFk6MAjqSM1QUf7bcdN8TOAdCk4905zGKDEtlkHKAo7skooBo5ikRuuV3VK
coyRnajyG+Awj4EZ2W4sgwZrcbv3ZThgj05TJW44I8FQIEr+oBfKgdCq2D7bn4DCr67xacXVukkT
ksCo0X/IKj/p7eJDWAm70yUy1cfFkMs7BVexgwthZ0AycDo6rDfDbV+swwyvA3/dHKPEJryLa2lw
s3ZCUQEphOUxDpWpPLgHxN7cTJE0CAaYiKuANDcfOdAqa4wDJ/cxUABjz/X9PCe5RcGuBbpdUQpG
iD/9g3OLkBGXHpAchwfe5vIZyiqx1SEtfavrAvrGRvo8aW14nnBg+SwZvfVQO5i5e2M4wCQtu/SD
iZryP+8+S9x7AOMo2tJQ2BZ5WlstsD7uSihng/JrVob8ollTflaNpjmIEDvfldtayHhRrqSLt1nl
RVaoukhN7aNdHf7bqk7xUAQqFNxObjwDwuORctBeZBQZJ48cUexBJnF9egDYleFsF7TpKxWvPqnu
cLOzg/QrHj5AZeVMH37WRNTKjykGXTDmCTpPCwMr89+9ypooNyHzgcAQkujrH8LfILFjxLVPBMfX
IXMaGmGTroBrriky3h5sZzczVVQiAXpR9bdESHtzHy62NtSYC9V+OnfGc5/n2qfFHI271HE+cwXg
7y3F8kFiIL7d5gRpFqAkWK6cWtPaRH8Dj6IxnplgmNbKpxErYo/4nf++PbOdYKxZIMhe3+gUuzcz
S0p+uTFj5N47DTaFuGI9gGnHdRrH6QUqLX+HTW2fVZfFjpI/2L4kw0QI+lDgMTdTLDSziQzEW3x8
TdqnvIoHd4iGYHILfVIuZlQu5kFY2jkw5BKinUnRnR28nW43wI7RAqpMFnab0Zwg7W6nAJmHzLQ+
D+VQXG6vr4g4m6/IsUTHHbEtCvxbAcdskBcZEwymaGFhlKeO/aEbl+IF/y77r9tD7c1NvH+5Vtij
rOt6k2pVq1RSapFIathFVXWK0XqQS4+w6HHuM8viIGcQR307NTBHBrpx5ItAqdfj8Z2QrLKz1kd2
Cil6nUPBs3S23FiLTAw1yvGpwTiJS6YT/O15tg6KWvs/AGQpPWqxhzYTNgYr4hLjB6A0UvzEIb7H
pJ4XDWpF+VPl6HhdTGTuQFzLv5JG/f7+5bZ5hhsOrVRSlc3oSZ8l8ti3rU+KsZy6wIbH0VY0pwe0
8x4I9kea2teFF9HdBNUqkAz8wd7EXiun1GbA0kQqDyJanIosZZpwOEY6rkgK7X6I+smdFzBKk5Qn
/5uhtrnJ5ECfk+x34k7F+444KAMLlRHqRKVu/fXldKx7RKQcVOrH7rmZ8ApEPVo/317kqyDIKDwY
CYFA5ng7b/ZYgMDsnI6m7WlWtpyTLllOIIaPGlRXhxTkLncoHVO6Bxqqv+u5lMxRXRD79yZADTgK
Nvm90hgjjAZEo29P6HooVEeppXCJALoBVrseCqvsIkfoENKVUVf/xXYyfTexkHAdo+4OYt3OUGR6
4K5Fri2DE1kP5Ux5R+1tVvG7DpcZ2bZYyIwlIbLoE0TgxL89M7HfV+GAqj29H9E4NXWyr82GMBob
15hR1zzcHn4h4z34xjhX52aAKFnlo3SwkFeHn5FooYl3O8UUItB6dko6hxqSFapH8ROx48KsPyRJ
0X2UR2OADd62DyB/UA0P2mi5gw0k6QeR/broKObKZzSoxOGdIIBVb5MCqyqF+n6vegMBFoUFJcAu
wAom/XuElW3i5oiTfNcxPaQdltdDChoomUmIJwXGv5Y2U3PwwcXltfkCtN6AsMgWGDDqkOsfNFb1
kkIx1FCRk/SfdqUmp6YL609qmL3MUrt8AUvS/RtNivHe5wUR2OTrgyUTTLMtHClvzVbqappRWRnP
D2OmmVAOwu4xMTXpnCyteVD83Ft6qhOUKGigODQ3N5HQ6Retn3pz8SioicpJFqSoOsWYmnG4hPRj
1qO/0BroCfkThj2YkIQIcFycOKDdMsgqdb7bu3/nsPGLwIOgpIrK99YbB513NQdpKnvqPCf3ZY0R
aCWDAQV1e3Sur3NwAarhmuczU4fn/lt/Z1VF8SWU7dnTaNH5iR2hsFumA1J/enHOHQp7A7QTf1nG
2YuHLkFXDvWo2/PdOe1kpsgVOwKjdfUF0A2EAgSfzustpb5H4jLD9kiP/Qr5G3/ss/AguuwcdyHu
qaN0BlSCPHw957jNRtjahuxpOpxby4jqZwXznYfWxnxWaTWt9nXJqT+DFplGdyGt1Q++8M6MQS6I
dIfaNHU6bf0LkiCmrrqwyamNpWiDdnBgg3b5Vkzq8u9YOljZ3V7ivSnz3KBIQUVGgUO/HhC1s8RJ
CIG07NFEfBGGZQ8ahurwZk2jblw6QnYN8TjHh6ddFOUThiz9z3f/Bp4e3CIyeQ7TFiHnzcMngqUb
xnYEOwhz7bOcLR0FG5xsLpXZV8YJ6c7mS1bBzq3VYXGzOfqD+5IkQ7BrwN5fL4KeJQ3wxGbxxrFX
T0mPOmaphLjLQX8+eOTt5FfwW6gIgR4joCFdu57sFA5Z6uBh5U19gQtsWmGvObL/n2CfBTDAUutH
W2iNZ2PPd5dmDlqoE14kH+bGarzR6KIDkfLreM61plF9xE+EjGFbAJ0p9imYahieoYfwMNG5vCOr
bU79sGQPRYGWZx81A147iGbd/uzXaReVKUq/XHC01PRt5THVyKtxSzRw20OKD1+T4UHiWB4AZq9P
FGmQwB6L3WWgcb9e73imz13FuuFxtNQvdlirF6TKdC/RatSVUoLIwRG+DtIMR9qqCACOgf7iekAp
aoE8awhADAs2BYXgg2laG6OetlTn2yu4OxS1PQdMiglxdROvxqy3JTsrTCSGcwX5WywDZjjWrj2h
XXN7qN1lFIZ0lCg0oYG+ntUCW0pSosDwsEp5mvokPMdapvmDHaAdFCfxwXB7u5L8DjwwrTPR2V8P
J6vSuJgwGrnp6uorqODszNGt3A77r5dqkSJYl1pwKU1Mef5gokK5hKOJDPsWiYiUQVZow8iaxkrj
DpWGSfkYyc8F/OY7midHrZndhaU5g3qnBix421lX7DKYQ+pgnkOj884ysSl0EEZ4Ze7em3HV/HN7
ftcBn8KaOOzAe3AmE+osb4MtzZW6gBFvelo5SmdVQIqi2WieRpRqz6EDx0/qK9O1GycVLPzkIKHd
my5tUMpcxHtqJJvj2E1VrqUZy6uiEn0XCJ3DGdccV+sc/WGZwqNmuTgC63QV3yP4hLCjBHJr2weo
5jHVw6ExPTPFrWriAspOhq2Gj2PWBZ7WdtY5NMOjJHl3VN5zsB2w1qNusV5kbXEoC6PP4oG9RNgS
bp2LksXgV/Yc3M3SUF/GqlMPosHel7V4W/Jw5/mH8dh6UIT8NKceC8Nr7QABr16Jm3MLQkVHwHsw
/0vlMEc7RImRTalRxz7pjRV9vb259r4uUEBqpVyjrOUmm+gQm1i6SEXOOOiMh3LSBn9Bcc2rpKXz
+r47eh7tjUcxiqcZ9wjV8E2YgOKfZTm1RU9Stfm3jE39Gdxn+UMBZK+d2rRMf92e4E7EpfZFuUAU
CkxwZOs1xqW+KvNe07BuVTRuxjk+G+S9fmj1v2+PtDM16gV4hnBQNG6STcCFCZ5n+HBaHvblTwne
z+VioJERY1Gb1PiZv3s04NeAr0lLgHC9Oiq8ScHKNJOQFpItT+41ill4uJ+sXlOQwpkaD4Gu4SDr
uJ4dIQiijHBFoXjgaOt1bJBkz00pDv1pVrKzxQ0N8U+S3DxJULsOhuEgC3hFhq7jgAl2h0YvCT7v
mVcpqTcTrLLBXjSZF0NTzOrvSY/t3/bS5p/zcZA/yIum/8xROvwEuSy8j6u+Ti+B5URnOY/HJ3oR
Mp0GoXtmB/Z3MlgevbfXX3zN7c/jiaNDniIb50us18PREPNViijwTDUz7ziZKDwi8nJ/e5S9Veek
6AR/bnKS/vUoLXql0DLmwIuTsbxUbRnfW7n1NbecFn5/d7CDr4MgPTluGAEhUoAQbc6KRvOP1LEN
vHRq0aUDZO46aB+haVhM58iwch/G1hGi9PqAUhciceArc8NxetZT1DW8DiMTvVA01GVXWXIs1NMQ
4XXTfHe/htyOtJkcBVycqLathyoHBwvZquVxnEXTA/Iw1kk369JHmRh1fWihj0vpHN0sO/MzeCAS
fuBJCGjwetBkiibabiZKH7MB1EXOezccrf5L3nXdQQP5+j4BEUBTiGcopVeg7OuhHHsA5RwiOCOk
/12kuYxzLY35DyUPHKAqoYIW4hh0tW8tXfvcGHJ1cCj2Dq3BtQ1chechf9icCp6DyLSMRezjN1b+
W5lD83EcFzj0CFdIFznXEHI29TniXleb3xhplD66T2XhjeUMjKHj+nFGBEbmcIyesfQ7Akm/wmg3
xxY9dNr84uTK1EDXS1RmmRaEE5bc0zBn5alRtPghVivpYxIbwnZxzKpTDBX4Exbq1Qd4GPNzUKBH
V8Fw+15r5fwRxcwQ6AWoVR0BYLfPZyfHwLUwXT01kxaxWbwnTuQTtDlxUDhaYfENNxMQfTEIE6IG
jgzVegKVDvonD7rI7+XiS1nJ2b1Sp5HgUiFui7v0Kcrb7pL2lXoa0dLALQcD5QSozoesUEMfUEl1
kPlfxSiiIFxDHFNosvPfTeokwGTFGC26m4xYoodF2gpbEQqMKYbnL4Yc5Od3BkUG5CBxNdDXEnWf
9RIEXVFK/STpLhV6/U6NWu2h6tUJF/KiROMySg8y4KsTDCGOYcDxUlvD2E78/ZubyKqXHm1VuFZ6
POLDDqUF5AJQhQVTS+/dUyPJZhQoCwiHyJu1JB+WksFABHoYa6M5tRSR/nOWMkOAWBq9onTagwHF
Wq22k2hAkokR9UH4kB+t5ybxOmvzqoYKYnVQyvtSudf1vn+5Pa2rwCQ8hWD8ARUVvfJtR1frkobS
FCwMMx4Xv2yEDspcZH6F4DTWryN2z/lcvkSqhNcJgrcH0KLrwjDjCx87HhXsUTDn61lGeCVpHdJo
rgnPxzPUPnx0lq45a0bXvlRYgUw+xyZoz7EyKl+ReJqfhazTXZgGR5aFewsukLPQLClx0OBe/5QK
PIRihRBiQtVBVrxSLK9oiyPxmZ0zSdbALkLDiNrzlsYl19GAPECpu0D8B2zssk9NMPyyq8Hx0lJ7
dztOLC9vNjzK6L7wLl7PaYYxYk1Tr7sa3YX7sQiLp74eMvf2JrrKTsQovB0E5I3wt81AlTEHLjK2
ukuADf7RkFn0tNgsfqGHn0guCHr90wzy6IDtvLeSgtWDyjYmfASe9dwSckBFny0Nt4YO3VK1yFFV
Niv5jLOAkvid1hzViPZH5KBQ46OwvQXdoX82IIMj7GmGhWZjCjUCbUGIjtoCbD0JuoN1vd6RmvDI
E5AZyidU7tczzFUrXdSC8dRelS4Q8Lr7ubWMg6B9/fUYhX4jiBWH9GvLrsGgM4woVUOyIzv7pJoI
PWiNM38Yqz4DxomVdoI/R2scHP3rxST30oSHnQYoEwLaenIYTyhjgsSp29VKcO6DJrnTE0m+ixOr
vhuDZTy4K8TxXcdTxhOauZaKcx5aqOvx6MAjhtk6QKk7vfB1ayruewxkfEeZSIoCaqelYbenEqek
o8xATOVqaJgmwi4Sea1tnWgOdWkEXa25BuLdKKXgRYQCterjfJp7M0DlU6gMqAn20+gZuTqdJVPS
XmQDPO/tg3p9X6LxhIqNRSeKs7qNtt0A9slMCHESfn1+UCO7Lyud9WAaGDLfHmrv87KvKM+T0KHm
sIk8bRyiDxwgIRH2neFZlTa5jYK/hIpm3Ulpu6PPuzse+o+oAVDofFXaeJsKtJmmoFin6q4+NQoy
XjkLiEvLE5ZjNpTZdj54Be8tJSASTibKvkgDbG6L3hxNXg0oOqQ20qmKnGTeHNnYJCrqUaN+LwwI
JjclcKih4B7WOzducR3DrsZwGyvsfYcsztMKFFHf/8FMYE/YLLN66pYHEI5zGOGAY2Du0NinIEK/
KtLnwG2C5Jc1WO8TjQCxLpIpejGcf46Fuu3dBDRA1QrFa7drW/Qhp0S54IYsQf9s2ocWRDDmeYV5
EAP2Qh33lMwpgEBCd2q9kko10wi2OjZl1vLuQvbd+ISOO1ZzRA3jGTeUwjhNeJP+dXtt92IPBGLy
Cq5JWNzid73JU6toMdqpg0aMTlrmYygTXxTJcb7y0K14sRSOJ5nV+BnRP/kPviqlWrIabkmErTZR
T5tahI5HltnOqvrc6l2Ny2EZXxz0mk59izL27Zm+bsZtrKPri56Dgj8aOJb1VIvMkFNTDjmHrTNi
gBAWJszJsLf/Ge3ArD01z9QCpZDAzD2k9Q1cj/K4+IBmb/mXwoNuOuk5flLCXk8JMYeo8HCI4q4d
cecoh0HoOUsyF2IX076k3Ix3Xq3m7R2Q/7SFqYistjvDzKfnLJnpix0reojtSwGEw0iWvjhVy1Ad
wBuuk2gBOKJwyhOEnbVFlnVlRP964fPWE0yhKDXNk+ZknS9s390IxWtMXszaVSnUnbKO9+jBmu/c
L0D6KNYg1sOB2h5dR2sdDKLQgqwWOf4xa3pHT8ds5N/ITbWh2ydN/6VTAKSedCMtmlMea+rXWplx
PVi6WP9LeInSJo+a2rikXR98MrCcCNCQLmSgyQ3qpi5mKdU9arK4UICiyf7Tx8o8amLuhFRaw+Ce
XlUOeA6st04yL7kRNSR0lqRPnuLM2ZdxksITr+7Zv71ke0MZdIxBJtDzA3uzHkrL+qpSUl1j8wC9
5PPRqlHahdsi6w7KszsxRxCF/v9Qm4uw0EWUi5mVYfTK46BW2V+LeA6dePQhJtYV9XQ3IQf2/qyO
JEdUnHggCyfk9Qx1HbswPWaGGQ247NRUBjqHCQ6cCBNXffWX48SSH+iNfTDuzsrSPVUVRF0gZ5Fo
rMeNqLdMEb/HlRstv8M0Bqetzq6fAlX+/e5vyC3Fo598TiAbN5EmpRDlLEi0sr+n/EdWTdbZ0etG
PRl66ny/PdbOFbwaa5OsTgVAYxTXyJHbTMYmxDZ/VqIvfXuU3bVDJIrCCcmiseVf63Jpj5laIfGh
ICifTLXz0pdq8RCXwRFjam8otEdpbQkkGKC49WdKpinmMFPO6PHW+ogo9+jrMXbmiGL+c3tSO/uf
dII2CA08Xodb3OmQW9OIKyaPmLkB94SmxRkZeaq61RBe0qRWXhD4M37cHnTvewFvE/uClhZP3/X0
KBsg69/HuivHAzZ1SZF9kyA+f7s9yt4i8qomj6C6yzfbRBEKpb0510ytbRr1R9gU/+LQY72YdfoH
W52pkJugQkUVa/O1NCHzbKKXj93WED+j585FooZhhSlcIN2/f1Jk0Y54m4Hf3dbw8BfIzcyBCN2B
R/UArndQxpevUxZo3u2R9j4SKTTqLrhh8tTazCqalRFFdCKj0ibTeSnD6IJ+8ruxjpTrBH8X1jWL
xJZfbwXU9/EGQBjDtbrm1zz1td9Y4PxKBG5cxRyquz+YlCh/kq2Lx+ZmUqbkzHpl91QlqIY+FX3L
GyvIrEA+WLyd9w7T+r9xxN58k1KK+wb2OuNoIyytpFSWBytzFoQxnOwBwy7n5fa8dsejqMuY3Jd0
hNbjUUJMjTlfOMappaIqGbTx9yGesQOLLOs56JHNP0hd97YHDxJhoobmPW+s9YiJkrZJL7PpoyQ3
kDEpsG8IZfX97zg6a2wQwWtBA2BzX832kI+q2ZI7Vahedwt8AHw5FG+2DrlYe5FQ8MtkqmWUq66a
XEpS5HGnatiGLPGTFVCHw/KyQUQ8iuEL24+jE/x3+6tdryEFFpWaDhBIE1mhbY1M6dRKGdn8Ge8D
HKMq80UZNPvr7VGugXikbRTiQOKLxjDc1/WnavMBKVHotjBJrOwSVaZ+J1FSgbXuj0+WlSTQj1nT
og7wShxJCUo0KdyiTHr/9i+5XmJ+CMKZ1JQJXhDJ1j8EZxP66w3zLXJreNYkLf4Ozrl/LLsaTSNe
fWdpMeyD5t71NUA9SRQgBawWXpb4CG+OIkXONos4jYiHDOHZHkyTdcBfI8/i/iC6XJ9CMRTITuLu
a+lsPRQOvCZKPgw1lyZWpA6C9gGXqTcl3e8Zz9WD5dwbjtDpwNozqT9u5ag6I6E/unDo06GvXYHQ
80xhx6OgAPAt7XPpoKS7t11FfBEUSXKSLVA6VtAOGkMeMjy1Qpc+5ngnR7Z+8L32NgnIDGpTr7Wb
bRUsaVDIg40I5sRp4w88gseLNCaYEy9j58Yxlpmw6Arv9s7cmRpdI4RGBPcRzMR2Z1I272Bo8+Wk
cHzMVJSPnYGwc3uUna3I+9OmbU8fks7fJu/Ra8tEA51RaH6CubWwPYx1s/2ICFj67ncNOY+oovD/
UlDd9t5GalGDmXPmVcxXPTKu5GRH9uI5S1W6il707mSERyzlnQ1p0rAXzSq2yFXDr6iXWK9wl3Ij
vf+hpKH9QE+r+I7frYTnap4e5ELio6yLGYI6C+aCFhU9zS2gF5MKmrQLdrEobo+f9GScfPjHlpvp
PKsxSx1duPD5wxRG+YsdqUdKjtdfE64EiYRMmwY2qzCGextYMlxPZDz8QOrnId4oZiDXXgFXzl9w
LugPrtvdwUQNgw9qwsTePHHyEQfqfsErBye45lIjLY0h0mxeeLAql9u79JoQgTQN3hSCTU8FFd2G
9cQKyVKzsp9zLxqzAS7QMPkyR8J3kh4jw25Kn4wJbaQpMuAIS9OTPtjNp9u/4fo8Mi4NK3FhISqz
hRuAp5FMDV91D23e6V6OlcoP4yU6/8Eo4t4l+yQX1MWiv7kaeJizRzMbWyYqVncxKS94Ck0/OPXX
p0JkLjBrRKGPWanrUbSumaS0oKCmtVS8tXgZ7tVuCB9ic5zzE9Ym7cEH3Fs8YphG3mRApdwCwUO9
RTgZ+IC31Frz0uFm8TxUdvvuy44ZgQQBtaKCgtyWtfLEQvR2iQqQc6l+h5+F9ZAtJb4o8pSfOiU8
Gu/6XliPJ5b5zceaS5rKEFUKz5ql5wxk1HfqsfMdNk4JDE77Z+dgL3t7f1x9ORjGtL8ElI7q3RVl
BEvVvspDJGAntdFPQ9I77qhbzZ0uQOhKXB4h+K8OOePBDqAgZaMkeiWzZkWYN3bJwE6RovgcNRW9
Hw04A7+yO7jwXjs8q+ApxsKE5HWTQKXeJIUT4bFE3Tf32maYMdYep/Av9tL00Vr6AUm7OC/ou824
z+W949eVo/0tx4man5pUTp66JVK/LaqG1uicoJObZjklpWmgtawX+d+ogPD787z8Pudae6eYzfyZ
avaAlJtWT0I4/6BdubtyxCx6MNywNEzXmwPTK4wIOE5enE/m0yhbvW9gSni221Y62BRX+1AsHMOA
xxDKo1sgQj9Z2jTyDPcyc8bI2S7+HoN8vhRJFwGgr9tkcPUsPlLE2xtV4MJgRvLvFSewcCJySm3K
vVJSZt9ZpgoqBDa5ARI657yjMxulquLf3v97q0rhBD4yrGFgf5vIhVlaH9SmlPG8Q6CswVbOa0fh
2dcVR5Du3aHo+YAwQ2OQB9/6A45LO1uYaudeBwLsZERG7aYxFg4RhfD3xmM+IEp7CL4DExBFqPVQ
kR2O+mjrmdeNuX2xaKx5g9ENvpRG0Vlz8uB/t1fx+j4VAwJg1GEjoA6xBWBIE2U3FeyKh5db0pwU
vXTOQJ6zh76Ryif8rdtHTI9adHrT8p/YwXTZkpPy4Ebd2UCMAvoDGht9iK2Wi5ODGcRXMPXaIbYw
4NBKb5n06mSgivHBCZwa4XS9OBh056sSOskJqbBz8W0BLm3ewV209dRD2zD2gyQYMeKwWjoxgCVu
r/LuUBSrQG9C9SAvW3/VuoDCPI8MFTb4trRtFp4HW+1x/muy9wcbQDtCbVQwn6769HGuDbpWSAw1
1M6pDBb7LNX1JLxjj+ofVyku2Y8QuQPgi+AzT7j1rMI8ETilIEUTBvcmOUyNS4WAOabVjvPbNOrJ
HxQkVRsBWkBl6uhZtLeoQLSFdhdPCYoU6+FrMiJT5mHuNZGSnfCvQdG1klVXqYL+oNKzc9cCLgX7
IJoFBIFNBF+sJKpzo8+8RRtkyGRN9SULFuxng6a4U3Itu9zeL3vngSIq2R+uzgplmPXUtJ56CR6z
mZeGavWQW0btl5VanJEAop+m5PjXRUl9EHrEJDaXLiLh/zfo5tKNKdENDeqa3hRoCHL1eTZ/geNt
YvCTWveppkVnJ7UU3Ml1Nf1xe8K7Y1PaAn4BohqY5HrCtjLhGKkuPFcmvICXQsZMNjUNV241DPqK
/u/UKZSHfjKPkHt7m4gyspDJRckVyMl6YGcuCluK48yTuyW8m3n7foOHG7qEqyMY6O5QZGuv16RQ
cFoPRZErKyq5yCAXKJ+XXLa+lIMFf7mXg4Mqxd5IOIJDIoGIhCLEZlIs2qRD3Es94HWxu7SL5I8T
yMxksprz+z8cbzFY8CR7QBI3J6OgRpiYMuEG7dDifs6Tpj45Wf5S1410wdQR6fVakdxIbaZvt0fe
u7moS6IBy/AWJDoRnt7k3KBO0S0cDSLdIile0GEQBQs/+lQOsnXqm2mOTlZsfx/qqGxOquisD5Jh
H6SqeyeV3jlcK8ICt/Zm/nMQp6Juknqdnjj3vRoh3qcXkVtnxd+KHWoebZ0jhberJxRxV4BN6ByR
9zPz9cSrGFfHsJoZM4YJOult/xkZIPugoLZ3JKGnoGQk6hjQP9ejdHk4T1HrpITXfvpY6HxPe56C
M7flTyswqsWtO6v6MJuoWxws6t7FAl8PdhfdHe6wzQTHYkDVqMkzTx/UpnL1Lh79qU3DO8NIm+84
FNp/206I4XZj57PbLrZ85NawF/B5PaLsK9Q+yEo2k+/TOkKVNPVMLjmX5zNYkahPvBEbcTfBQfQg
9u6dWHGDkr2Dp6bKvx4vzkx6qRLjGYmRufbsLJ5Sm8k5cprs4MTuTQ0iEI9+qkMc281QSTNZbVzi
FFo5sXpyStuE1R+0d5lZzD4Wv/rBPrqeGvFVqHrSQqO6uO3qm3qjLEEYpt4wjS9h0/YPnUyimYHo
+XQ7IuyNBCRDTArlJGrB60XMhN6Xo7eplydVfxllDjsgeZDSzaAf7NDrtoVAfvAPnWlxY27jntMW
OsXgnIxViqcfapsO9UmnaxyfmnZcvsx0+P4Zp2xyW3yjz7Fp9CiOFTheI95xzsexPIiG13GIHyOE
UwmJ8DC3mMJMliy9W1LisBRnX8vCGFM3M1r9zhwpV52CvGq/hX1VhAcbd3dcKixIENvADrYt316l
/98NSeohjPp7kqTYB4VgPaF4hI6TXsxe3hval/d/Z9gbGBUIPcArtL1DH0zP6zLFvFzJYA2O6dlK
Rvl51vDY+IOhuNWQzSMK8E5ab6llxMPQSPnMDQDHs2HHCyemNjE3aY5Mqa7PpQpsA00dbmyB7t+E
nBZNUqPXGWrU1fI0pNDeO3Jcrw5D+Q74mXr//qmJWwuwDchQ0JvrqTWx2atFVnNaCuNjZDely11e
nLFfXA5G2psZDwV2h8BrXt1Xc0FLC8ZaSlEiFlJFRXXCezs8TXHcfsF2tTjA1F3fjwIuQtYMI4NX
5faj6eoc4kxvJZ6p1PV5sKT2Y2036uf3rx8IGGEDIGjt2269opbCiLpKPFROQbZJiukbKa2unpjj
3x5qb0JvhxKB702mU+CBWUQdQ9lADz6mXZBcUPYe/uAoCw8kUIBC6+2q6MZVqIQY4qAhlk6PTtHZ
eHijMmpggvnLKiA7V115RC7c2RvCekQIsRC3OM7rqYVtkctc97FHF+2fIKB0A1DAwhsDvtkcyEdN
3p2VfNXeBl7Kox+lmfVwASJVdonOCYoAdXvGzH36hPjl+8zQACiDK3sthJHt06zYbsDGUXM9qhml
z6uhOWHgW7o1QsM/p0iaPgA3PepI7Nx8UBOoK5CJctK2tTAE+WxG1MRenBoX8pfhmlFknebkUIFk
byguPAoL1DO5/TZhqpqaNEw7Phhe6I2HGUR7ngsuG7AkRz2svUtW1DGhVJGrkO1uXkxalML7Juh6
2RjIJyxNlN9KIOnFKYiF0EomHGRwLfCiyZEv4ZirLmIo2aXoi8Idc7P/+/Yx3Ju6QCjIbFOeVtvW
kw7rfDSkJkasXYo/KksWPBP0kCuSwyMo5M61atEipVtJq1LIIq73aYshlpkvFf67MwhMzaqbc1r1
4K6juBlQK1ICUEjOcvfeCQoKGxcqct28MK6KjyptPFtO4V3h7OqrU9+c0omAYCRxcvBEvT73GoRi
oGKw4OkEb80fQPVblZzGsZdPY4bgfj34gNfwcCnh9zsKMru3p3Z98EHyicoqxT4muX2nwQ8GMtYh
tL8gGvedWm/uQxuULrdHud4hqCjh3i0OBy3mLZyjTyczg+EeeVM3al5eJzWyWS3WO5jCnG4PtTch
uKs8zJCvulZxHwu05wpFCj0ydgkEHMzkkTK/d3sUcZrXNSFGoCoMAZ1dyG5e70MkSGkLDtHkFahT
fZYbJzmbBhJUDW/DS8r/drJCqfjc1vMRMmZng3CJU10kGxItp80zBb65NTk4yXrcwFi8dE5/brV2
/rdYEmwkinQ+2Pu741E2feVacAQ2mR5mTEFrdIwXNPkMnKrM3Fzuw3tHreeLmcHhPfiA10ecxwOZ
Hv1XhBz5huulzaoOqaGcDLlN6uBSQddF83RR3SBGh55mlf6gxX1ykLTsDQpJlRjGyx69MbGB32QS
Q6qRmU/T5MGXx6M67S3favG+UsxeejLVsPwc43d2kFjsnApwwv83qFj6N4PKagNGAgAEnVAzcMt6
sR9pQo1u02Xhy+39ujs/0nRE/zkZV5zkLs2acajYr5jlzr8UZcROw46l4hyrs+S1OVupKK13E8h4
B8JF5MhTi0bxdfMpdeSFyinKJi81YKzQdZu9CXnyB3JQh/qeYb8/zDAeKRq+AuIhv/mKVb84mGkV
k5dYc+2S6nS+LqzPRyuxzrcXdCcA8LR71QSk78VdtP52QYAnetlXk9fSu3lcUFnwm0CDdZQkiaLc
oYojXQJFLp5LPM0Pxt4JcbT3RDeMMgxFkc2+SdUp6WtnGbnvxi9t58wfp1pPvt6e4M7mxFcZ8jFK
TeQa23IIWZNSYOw6en2kCbXFPr5wvVdeGs/1wbtkZ3PC96NnKQIbsgObdMaJ03QuHaKnXdCdb9Jh
oSIpFw+5Qb8vq5L2f1I+ZAeD7swPkQNKeCKOKly46w84y9JCaSYePdOZnFNUZLKH7Hp7l1hje7q9
lOJ7rC8LyNwwxWGoU35BWWE9lGm0geKMsP3ZkfFPCSCcq8OYeqGKl3sJhf+DytLueCA2QeIAPqL6
sR5vBnFRjQ35kD4b9kOeTfFzlIUVlOMpzH/VTp8fDHi9IZkgvVkh2cajedtxau2oHidlGTylwTQl
xDfnMYacd3AT7YyCCJ0AGAlxIADG62lF0ZJqai31Hhs2uxMwiAeMi4qDoLyzeBRtYDMCxWFXbgtG
y6C1vcKt6g2RNmpk1ONwCcYw/S41ffy4KE1wUAXYmZZgTAmhCOpT3LPraZXGWMY0dXvP+X+kndeu
48aWhp+IAHO4pShph96do28IR+bMYnr6+aovZpoUIWL3HPgYBmx0qVhphT9UpnqtnUE5x8c8+9sz
RthKIwKpHDnOFrW8uHrWePYigt7qkvdR24dPSjsn3MyjRjlZOO+RMmkPVmzvWyJAQZiCrJNMLddT
SxJFEK9YAkxT4f6FDHB+iqDJPMQzKtzpMB0J3tyeaTIw6o5SrxOuwBaq2XkN9K+6GPCHKqazHifN
U2uyYajeHsF4d1aN/gpIKupt0DK3BOJZpN7S9SVbvhyapyY1tGsWk5Lcvzl2JsQpBg7GIaaGuH3Q
FitVWldjQlOY5+/1tO3PqVnhOhgf6azejgReBKw1Co/AZMztnUGzKnb6tCIWcdX2ndmp1mevKBbd
T8bGiw+mdStMJLk9P1cJ3WSu4M3rifDWkOCmNwUiiasBafASuD44vOj9FCXdv2E8UqBSzaj8xyKi
QetnTiyUpMpUJYGtVSv3Q7yK/y7wVAYM0S3GP+M4z38rbpd8nmNz+JuoFaEirUER7WGmwGz4+agb
S3B/eW4PFWRAygtoZUjRjC1GZIDnkBlR0gdJRLXGj6ei+pLRNIr8Aq0SH8V16FjeeHCqbgVeKE9S
G4JegFIrG37zdHnct10R130wQPX6NoWLggTyYC3auRZi7q+JGO2LKV13L+0I+9yeQ+M/xWlr21+y
2PQOLrDbU44GN5mjBHAguL518J5iOAAj/QWEyLvkuSNPPs9Rnp+MIeufs8SJDl6bvfHoSIMZoTHO
jpVH85ew2cT9PdPSntCrsPRTgUju2Wsg4sYgJ32BndbBi3B71Cly41BOTsL1cvOcdgNNlbwiqkyc
pAHp0HL+yuwoVt4bRV6U9GvpuHNRr2eFLSggbaCYwVCm3rXCGPdCQ6o92LG3x1xqEklxQ55ropFN
aDAsrVZFmM4Gke4mZ6pu7QczbDJf5QS+GhsihyJCRbyZNvAWQZDOQNlzryH4x2zMt5Zi/KNwsGgl
IJ8e7LCKvt4/jHtTQ6cC7SV0L6VM+voD1uitwWwiKq7NyT21KJSnvl5WnZ8adv7368eSYQjbj9I9
BZv1WJ1SCzYMIlVzZ8bPvH3hmdJT9jIoc3lkN7VzybAhiFSliRNhwmZe7TSV3AQRqZsq1Adl8hw/
1OPKr4EgPTazNZ10kvTz/QnugAiQMyE0RpiaZwFc+XqGodZMXq/KG3pqBFjFJP5UZKM4xSXny50t
8TCjEvaoYxt36hp1uXTzoH2//yPkGOu4WeLuqN6C2EKsdQtkmLzIW5acFRWNQL1vlDIkPAWj+9f9
cfZ2DmEy1G5JVkMrbz1XN3ccgVQX+cdCqbigoejntVvjKFtPB9917+5CdIhxeGRJUjdD0UmYR2UO
UTfjHPopcnKXOkXWIHXbZzsbhx/3Zyb34eYLElOiGSPDPgMg4Xpmy5QluMnKLLW0NJxEgWqKxKsb
f1gW7WHuMSyOY+H5g7Ecaa3tbFsZgZF/cAMw403sB0xD04s2I6CIlgwKpZEjH5EAGjD0XvlOr7D0
J6eervcnvLOUq1E339fIo3lZRioOBkJAD5mbz89aFE2n2hNH4i77E5R1aKkiyrZZf1smrTTqzP02
qVFymUx7BtNSUdwQPMeYqo/PbqYd+V7IP3S7oBKQCqiY3rq1BUw6YTWh0KEh/5epNii4NnobjssR
MHtnl9KH5yYluCJV2KqU8kiZoW1RLYp1TMsTL/re56nzMV+c8FLE4dH5+0kh3M6KYh+Vb+IpjBLl
p/7lRUfQIFz6CriM3bnFOyvOxeMQhSY44qR6q02T8k8/t32gd073hEx09RE3VsJBBAPTE7dE9jEZ
lviDHtr/RLEZnog7uv/ou1KJza0Zx7hIHHUe9w4WrDrSNZrg+H9tqqJhNKJTWPOO6vEi9aZQDM9b
gJYVgKMAdefqHIlyOdPjVw6e1dttR7mZW1HlbqYLst12o91bfeY4qFqpdTL7jZvVH9RSbUaf4n3y
XltmV3sUUH+ig4FvjxalGZVMjvIoBhFbRMMwGMBHZgrB/Wzbl6VvvGcy/dxfhjB89S3JUJLTh9Qz
HaWtjLXdq6E9TVxb6ayUcHudoQ6UdrTfWUrVdH7WGUcqRruTkzkjQBGAMltxclVpWtRcBI9sb41B
knj2pcBdw0/0Vnu4f0Xdbh0mR48VRR/g5WyezWYPhZ6aJVun6B3z0utL9m+mlO473Hy7cz1A/LN6
SKGqmh3B9W+PNSNzWdGoo5BCHWU9shEZTWN7yRTM9TKdvGwK31QFj10cjogflFndfro/1d0B8WGi
jU31C/jqekAC2Wb2Ehk5u07z7EDn8/MqrU5FO+mXOAEofH88+Zyt7xEXHVG6Wfi1yGx282kjUxNm
WHMlF3ilPyWtMT55GuI8M6ZQAbpN+acKYMe1GurFN5f2z1ePbjqytm7wA4BEb5LaSM8bQX+QbNA2
6TFHCQVc3yhcrjCv7U8ZXI8LdLPyJU1Ef9b05gjBtrOJVz9g++SOjaIVo9MHfUNDj1YJeJK+GN50
1nREerp9h4graGPxewG30oler+ykZY5XeKUIsMTuAtQhkQVx+yNUwt6EuO04kFQV0YndbthxtOx6
aETQ2LTvw5mLZg4FdvGYAp3uL97OVpVdUNoURCxSgn09oYR/WWumEIGa4aQaambmlyOyhfVcqKdY
ORSY2psatEJiB2ZG2LeJzIaynWqrVkVgZVH54CpcpHFfLS81qM2Dqd3qVFNsIQdBtIOeIH5Vm33R
Z0olAJpQYSzmQSUAo5/tZ7Pi/EV7y1t8LIKtC2bMc3mddRWz8RhJnneuiK2CrptAeAjkhCbOVJur
T9kc2m/qiIzgen8F9rYURQTaxDyqVMrlF/slCKD7Rk0o70WgJ337EJllE/STahyU/XeKJwSIeIfB
+QcVSLF6Pcw0uJHXaDoLXdXdpe0qXOsUirp1m+LXW5b4xem1uGCiM3FkVffkIp77BGurPViWnR3H
DyF2oORGKrB9cpoZJq7I2QGVyBHOgylr+ei42SfyWwPKYuS8Os3hebP5uuQBBK3bxmqsJ0NdpNEY
THEiHh13oGQ5DMhkWKFyMLedixjuABB0bglyx23HQy0qcHnzOASlbWBLAE3scUmLNMB3pA9gFybQ
CtThoVniJTDwrDsYfudwUeqmJMfYMp/bbHhhw6ZNKpeGSxKpT25u/FVgxfN1aA/P1s6mJZEDB8nh
ohi8RWQ3Zl2XahIi5FzWBi3jzv0UYSx5AArZnQ9Yc+rMuCnRFF7vWavJTSJxhAXbqVie0mUcz3Ge
aNRNlfrg0+1EJxRsUMOA8gLOext6NY5XFjRhhsCy4+KLWLryKQ8946OmZ7o/1BhVlYk2+UVvvr40
Bc6begrFKQ20nbc5/47CjgJ0PqDx0WgBrBtC3KZKz3PcGwdxwu4lAA1EqsaA6OHCX39Qc3ZE11s0
/9reo9CsFdG1KNPqPGXxp76ysveDpfdvuIiKYLCXzBeeW13FqL6e1UgVE1U+skj+d6PoqgnXbdwq
H4NqRivPz5eOlpOq5dO3uDTBTMczcmL3r9md/AFANBRiiJS0d43N2TBn3c6XlL6u1/QJTf/BwKbK
dp7dGc+dCT+ykxKiH3V/0L1jIheWXjiiq6TM6+89wyYUuiX43qRNfm5PykdjrtL390fZOyYE1HID
EYFBJl+P4qRGYpktnnhGH1nnMBwqHzG75u2kV0ck892vyL7hHaFkBLZhPZQXzanA52sI8DxGTlEL
YdkmYqjOqEP+i8rX8CVXzaPkf29+PFiAKdgxLo/XelCz0CxhV9UYoM0xsSlFVwWqsPW3IreOrBf2
Jki1W2V3ylbDtnWXt0uoj/HMlaMNsftoW32SfGzcULW+GJN8paIKzVxLH/Oj5tDeuwgAlWIAVxqv
xya0HJfZNHu0FoJaRaM+InYP6qETF5Fo4xlY4ZFIx9F4m7A91MLJqFPGS+o+DdRmiM9501YXdfbc
SzQYRypje6sIoQUwIX+Ty7leRSkpNIi5GgIFGNs3DPjwzBahiUlAWyUHrZKjsTbb1JhQAMh0kACg
UPTzOFveUzlTCavm+AimvzsUBWO6y0hW0UVcTyvqjQa9SDAARl1YX3rEZE/xUKjnSbFfT+OjyQto
g96bTKW3lYhs8JSx0tmbldJ6V9Tu3KveAgTwOB6X+1fK3sWFJA52icTPZDybzcED5JaWPgwBXCpT
O5d8z0ESEY5u5b1NSBLAbkehCfz15uqKs4Ryu+kSlZp28sFUcpvWgpU+1Y4ZdYgKL0fne2+5pJUr
dEhSVjhP6+VysY1HsyYCM0uEdlFtYV6aEnO2cBL6QcFjdygJccDCdYcrQnM3KvUlJNBV5/KcYSH6
mY0hKAVY6cFQe8sFQJc+CeVREsbNZ2xDV8cVOBkCLxy6x5KU7pOiHHoW7E4IOLnNM0rrd4tXQqRr
cWOUhIIKIsU1tQvcsOxBVH5S1dnBm7Z3DwM0+9+xNuvUG5Xhpg4YBgQH8mtf4SidlVP6J/lcdW3a
zr2ksMt+Y9fTtENoAYQ5ZU4ZJP6SiuVp3Tci5YqiolH9W2gtJK6od8ODqGD3O/5k4kpuM4ib9TBW
nqeiHNn0kJzT9FHLI/PJjUwOsQiXJrh/kncHg4ol4RoShrx5VlpQXlU01+QEQ2eGvlFb8dPct8p8
NTVuef83RgMVgF4lMkWYdK+npqFhpQ5Z+hOJUr21wxGPkMl4ivJD+a69efHtMLYB9iRZAeuRQi11
NAWaHfChPArUJWwfMQb5Eg+VcpCF7KUG5B6kkKToSM1vwg97aVq7TPiCNR5X35QJcQGn0jOphZ2c
h75X/XJS8tMy5d/uf0xt73aUITLWjVi6c+rWc4xsT8mKkSxrSMb8WcVBDWOJubqmYkD1XSjWNS/M
6X1TD8l3JJTC51ZP0TJHvzs7V3HVXe00Mv5QQ1HYb3I7Lv8VxjD/d/9H7v5G2RLgDqdrud3MKJLX
qebx/pHehpAsx+ShtO3ugrmleOMN6ZGRyd54tGjAWwCclH2I9TexSgiqjcPLVIYeorVcEhe7mxH7
10FB4Ol1RK7e22cS5EK4C0YB6Ol6vL7UEt6Tifc9m1EVK+30myml0ave/Z1MEGYhHTSZgKKCuR6K
8xvTqWRqdpPizoARVPsNle0BDcgaZ5HT/YXbm5h8L1xkgaB5bRsqEWazVjtrAzesXj5Utts8lHqC
qGCB+sH9ofbWDDScTL7Ar4A7XU9sGJw4MkcqxINs5Uc6ttZTac6k01GG17Y35H/cH3B3bvQayJv5
kuS6mwHNpneNJBWomJnKY5TriESXQ7xwUvvw4KXae3uRoEPtgOqBzE/WY5HRO9VsMlY1mMPHLLN7
JSAnHJyD9doZRzZcoZBBZaQftXmcHL2bywIZ28AajfjRKubmnIdN8eP+l9sdBUgAvU6SrZtGK8ye
YiiihGpk0XXVZahi/TFK9NG7/v/G2ex1yjggFHkHA0Bakz+7Uw2IK04Oenc/efKbzgiVZkqeEktB
JLvZeZbpJYOGNWxQ60Y8P9l5NWm4DuRcS0OTZ9/VPqn+HOeqFQ9GlWtkJCKGdW+CL/kTiyvdOKuz
1T1qaqTEQUHLWfhlkjuQCHSn/6MtNU3xVSNOPvVJmeuBKJHb4lLKy+jt0GYl/10+G4M/hKWxnAR8
2oxaQ2o+uh35xLmtsuVzO+dteBAP7hw4SftDLYashNLZps4zWh30yQFz37BEJtctkvlTW0Xugzp6
4A07rbu8fjWJCdk3P2Hl2y5CFpamV6MLESCQmxb+OKqt7/R1fZQj70SF1Odg2BJPUxXblh/0rinS
oVbp9LQthDQd9D8hmxpg1dFflJpwpic3OtiqO5eJZFfQfKYKSZK3eQEWuoqL0fMxVbQ9HsZ0yj52
daH58ATMg3XbO31Sz5KmD8oIhKLru0TklFYwxu7ZrplFFazIvhn0hA8Cmr1RZCNA6nNKVp/cPb+E
ubWiD7oSlTTsGlX5DsZ0RFSZEnlwf1PsVRtl7ELbXip984iux7G8PjM73e1RpU6EGtjuFL0f8ijJ
T2WZ2H833Qgnhlg+Gl/Gtuw/4ec+/5XatqKdTS3D/uT+79lbR2I4ajsYH8FH2BwKsIt1CoCUK8eg
gLVEmv4ANva/UuuPQNJ7I6ELB3ZLcizgyq0n3ozqpIYLpukuZbEfg0anC6nZbPLDDrLq/VntHQm5
liQS1MdgGa/HyqYoyztD6QKtUxztRY8cB1jjkCrVyUTiNvvopYqb+4gATn/dH1n+ydu7lToqtwxt
FR6LTXQ6d3nbafjeBrGl4j4y9zk2PHj2vAPPbJ9gqM+/sYA0QyHbOjRGoc2vpxpbimsqykAYkeuZ
rziKg8Qycv+1rdcHe3d3bgSYkshPSW4rvpDjgm1mo9UHVW/2j86Y26fQiofrYNfi0ZJayPe/5e6O
AdKLIhyoAfod66m1lIaJbLljzG4In+NKMXDW8bQnI9aOOh17U6O5LO3SqSQBpVkPNaBZ1A8oCATO
ZMYPM9nhqYFf/BSlqfK3wvgHccvuNQBoC91vIkD4vfIH/XLdEP2NqJ3Chijo9JyKQbiI40/Tcz2V
S+SPRTd9KRdz/ttycO7zDTGlV1q10QfbyMqj07L3nX/9LZuTSaWuMyMq8sHAt0EyHxYn4sEW0ihx
9BvPBnceUJefGgpbEEgcG0NjDxBqUG8Tp8QsNZCcaXdp2sk83989exc6usDyEEpHsO1zr6ljimAa
uXA8K9kp0/XxDUVY9fv9Ufb66aCnpTADpRUJidospGu23aRMAkps5djndNTmi5FIdXq1hHdsu+Mb
y0irN3EJRq9rrHn2KX9N/aXNhDM/CIouVwDg1ecytKzHnvz5IBT/CYHfXklAZoENIwDKHt881TpC
iiWKYwJ2Wdv/Wy2p82Kq8zxdS84xnNoOm+QiczoOch26b6Pc7P+OTSO7YMeb/pnUhlbgUul2ddDW
Y3mwSnt7jyYmmaTGIpFPrj9fWSMdpFEDB5TaOsmpGUP3AbSm9UcH4/bgPtk75FIrgFyB1w7E5Hqs
NhVIQEyzCJJhnD5l2JacSjcMsQxTFr9JEvPD/b2xMzeITuCIkSaAErc941WsxB09FXRXudxMIuDR
6DBJI4yDPYBE/sH0ZK6zWWc0oyF6c6fQrd2yUE2UXsfBhYWUhq7p2wJZ9dIcHX9s6vIFnK9+STL1
hz6N3UFCsTtPDhoflpLajf6P01UwR3OISVQnx8DU0/TqZsDu1cE9El/4GY/cTBLYIa+rtKHYNoZL
OEuzoTWc6tJIHppZ6H7p1ML3UjyOld51TlrYjR8ihftEGRNMB4z51d5OjEznEr4vsm9wsbZ3dwje
Ke7peAnhaaiP2X8K0ZXnDu2LgyXdny45GjgN6Uex9eB13LQBj0/xdVg05Z1VRtZHyF/ukzemDtYN
beYvy+wEBRryvmPMztlNw6PnYSeYIoz639+whbe6cDfIP9CRr/Wu/T6ptKJtjEY+IXRQPo1T4n3o
0iJ7fdBPMEpLmmNDYrM9q13oxUpRABoZumH0kdrQn0Pi1INRdm4ESWqgUUX1QBq5rG+ECHXWPrcZ
RcPO4XMUp1V6aszeebuMs3oOY0ozByu68ypB+pXNVIpZssu/HlFVk06EncrHNOMZarMWE4f2vTG+
vtizGmcT0MAVjDFTpgJJ36O+jFMRnpsavM1YjM2B/NfulHSwPbiYkA1uI1DMN/NhcQRL1VQj7uaY
JJlNclTi3NuFCK8iK8NWxF1kU1GyjaZV65SlEiZxfaSHMtg1p7OY2yaI22p5KGb7iIe1d7MR51Kl
g0CNHsRmUNeukOkUfEVPrcondUbJurfwI8M9IT6ICHe3oqwUAHKWRu2bV1pbAEv0Pd0qu0IEvcRJ
WfMXl+sNmFweRGXXfXr96yTb6gjVS+uLbdNvdBGQjibiI6MxYJ6nCz1TxYm+2F2eXX9nKGIxMhTw
xls2ljYvrjLLTpzWZRmE37kKGjd1z05lHDG291YMLysk1vk/tWn5SP4SV5stEvKaIi+rpmq+imaJ
/sDLw3ozllr4+f6s9va9DN0lORxlku17S+LeO2KUTSQ1dT/Dnc6/KogWHOyL3QlR9yKNRRWORH09
oV5VoJb0PHiU7ZQLth6NP2Zt/TCW6tFrs7cFYZMAWUbkASjS5m6KsCeZNJd3vM4FPksYTD/kbZp9
XgzRXtDnCg8ujr0jDTiASUnxGj7jemotHPQImwKSAXNqglqo3rs4mibfpcxxTmIjxrV3Cf+6v2p7
35P1Mn+SoAhYNufMTpW6njBHCaIicz/D7x8xBxf1czgipX5/qL2A7JehthkIyXLWZDW1FdWNi+mS
xInyNq8cpfZtrDVPTm8VL5NTAorkuvOC+4PvLSbvJhqmxA7UyDf7ZqnTxKwVQNnSNOiF9PJdbrVq
oOrz8pLo8ZEH+95hAMoFpUCWdgCzr9dSxzIROdgRDLiphpfWtKaL0qlHek67i0cqJ7lk3JTb6K/B
26kpMmpIVrJEZ2zRyvMY1w2l6bA7OHd7m5NNKYXpKD6AIltPKA5RcML5i825iBl4zjyf0zwt/b61
9IuRGXh6xAhT31+03a8IZo3+CFczeNn1oJle6GnUURwEtZdd6x4TCkggRy21vVG4h9n7FCIBfGy2
Roj8h2EnOe2MqaifHdzPX+Y+LM7357K3VsSsKJaANyc3lhv0l5t4WuDgWgO7P0Wh81uSlpMPjWeO
fCezfyeqktw06KE8L9oNJhbp/VzYVDCc2rUuqVUVcGncI57X3pEiIOV6NKAxE4WsZyRt3dNYqFCC
lL5HZ92U0YBVXOsiKx4dp4oOjvBekYhQALCMxCkw5uYxo4mngrmANol/MvDMZPGuuZLYb0xlic9j
CHDfWGrr0iyp4veZXeJVZ4bXRZ+PzOT3Zk5/WZp7IBBH42g9834cRj13RpI70xL/GGaengpQLnif
YUKhRan54/V7BzUz6SOC1TE8gPV46lyHYWEPjJdXygtReHYKGzf56KZQAu4PtXcY6IdK1AQKCrd+
6kk4u94Iky2eWu8SeV32ZcRP9TciICSoCLWQDSSa3ExIy/PY0CbIT3WoK36ppVEwKy4hrOL9BnsN
Mg7sNXaOlD7Z3CFVy42Izzd8ObsP/dQKK7/RwuFzPo/zQc9k546kcUC3HMQOIp7bMnuXddTDPCkk
Flv2xUi70p/zerygkdbCZHDcE83YI5HCnVdVmnySQ6HZL00J1ntjCEWSu1pPR9FQ0j/01DUeqnYQ
J6Nrs/9mo12ghiYfvFAYB4Z8OxcazTxAhvS0Sf+3/fMa0AM9PBiBg5JA3kJm61SldX0in/vzlXuS
ipHkO0qCjinZeesp2gP26UkSU3CL8+40d+ADKnqtH++PcnOo5Sg8b6wcsCR6QOtR4qwpKdrnjDKI
8ckGVfO2xCnkQoj4MR6UV0ucy+FQZIB5zoYhiVsPF+XG2A51UgdV7LpXRRVtoAxmik+rZrz2tMGh
IUBAg4obhEdhG4zMNC7Dqq+DxpvEk+kVS9DNafGM2NZReC7/qFU9SkoE8kVgUpGZokW6npXaR4VT
RIQgiKIh8iLmEd/CMr0kUIauIeheH/mW5rGm3O2P3vRqKT85PJkhGqjwx6gyrocvUPeqkg7MT4He
0ZlyWfOxLiSdlIAsaMuGflfLT7q/cW4OghyUHqnE7vMWbOdcqy2uYkXUBNLu6NTBQ79UCtaeRhJG
l98YiswbMBtFcLbPen72wpvbWUYdOIuzXLtU53KxCdnr1pkPHoKby4xZET0gNUmZXHryrIeS9lU2
mI46UL1IduqNsPuhx6WY/Kg2lQ+V0VsfoGTEX+7P8Ob9kcP+hAnIXBJU7HrYhp/SjpFWB5NWIVIw
8+glUdX/xneU09JhbSNbsz3rozVFJMDsk3Loy6thKXrgJq7m92PknX9jQhIawBVGnXTraRvNjuKZ
IRPSVaf+aBQcUmpqNnpD98fZ24VUncBv8tohm765vsaeenecmzX6Xklxdpv0v0l44FEG76iTtDeS
JOah2ceEKOivlwiZYU+hWFIFtra4Dy5YFb9JPfXNkFr1a98YdgMdK9YIuIMEjK6Hinj3lNGhPmLV
yYiL86he3WXiMe3M/PH+99u5/mmGwHFnU8CP2VIs2QLJgIZ5GUSVLRq/m3M1fdEJ8h7BHriDVK3I
ioM12xuTFgFILykBfNOXxyDOSJghHqjdmJwTfJb8tJsWX8NH+1q67lFzfO9M/zreJlaY8pDVHLAH
tYTGa133yimd9PnRFaGBRkMcX+smO9I6ktth+yRQ0WD3azx5NzYlJe+11alNGehKWZ4pjaunnMLK
8zS5tlThBgqUqw6hphudjMnWD87f7ZxhkkoPEbJI6O/OZs5OYrV23XKPlSiOPebRYgRjD+tjiPL+
k5qNzaOjc2Dub6bbIyLpq5QbyJRh0m0V8Dwd1EozoMzA3w16EqXyNJFO+DrSEK++ytiz/EVpA60l
hlsfEVERoLGjpf33ZH3thmn2JyssPhWtUx8ckdvWKewLDXYJLTwQFjCR12Ollp0rCzMDjrn0CX4T
nZv6pVJlP/KprOAE4hYMUKCI+pOYtO4FwDlPbgb5TOfFipIfoZeZhe/US/2hbeLi0/2vfvt2kF8T
IHJlQIBxt0e4GSqqIabNp1CM9FNKse6k4rny5f4ot4eWzhPgCPSXqBYgL7X+CBhH9nnsEuKkqg5V
PFEsP3IG77PI6u/62LsH3cS9STEgKTtFA8DTcqv9UjdYZrs1GyqegWv35qWFBd68w6TcPhI53JuW
pNHC+ETB5KbaOQ1mubB5GjDaDRpkfZxnPkDTyC+9LnrbCeWown+rbMNuIp9HrBtwENt3s3ORdVIp
wbFz3TSOHie4wW89EsPPvQL9BvPG2vzszCEMwnBwupdQeOJHZntdEGZe9S0tXfu56yP3WR1KcjrD
a8bHuolN3HTT6GNeawldrOYQhCO3+Po240djoCtrtEg7bOkfTkjSbJhJCwm3Lx1f8TL1Q7Po+ZOB
+eZbz+nVN6U1G99nTfEO0su9FQK1IFFpRH/IvK53wozs1uQORgOF0/xPTJH3VugKhiWWVfvQrIff
2OdAjeDe0niUwOX1cEaZeKHaJl0w41T0T6lY04PABQP9B8P1RWEelXd27syfWmYOFyZRzLayn5S2
WfaD0iLOoQ9v477VfIqo5mPtjkeiwztvAkPJNI8UgORrc6ZUM+7VDLOcoLPaYbm4jajPpUqS8BQ1
HODc6Nygi5LkoMB/275G7gujDV4jRM4oHW3uz7bCerbN4AQsOKsiiZV2gNy1cGz9NI/CL9jBpRpO
fzUCkRRFNZy9jNmt/daM8iN99dtXmZ+CpLRs88oHYlP0LLswd7tKbwN1FOJ7Kkyk1d1ietNqY4zs
mjC+Ik9Q4hihj8nHuczEwbO1c454q7g9VcquNNzkZv/lWvO6JYSD3XVBG83Z9xr3Dd+JkxgpBMiR
2KpG/8y1GB/qyjlqQ+zsM+nBTnbKOvBEbzIMuISW1k+iC2pXcYLGHqP3uhrFz8AY8g/3n4rdoajO
0NmWFcstmqeHJE0zpUIEpsTPuFgi0xeA+E5FAtL7/lA7lwO1H6k448oS6bZfWgkNuj5CHIFQMae5
Lko79jzNFkBPrZ+Lc6fHR3nv/SHBUq2X0E0NvJmQ/MRH2aFlarthQnJo2copWZT5zdBZ02spu5yf
/5skEIX1iI1jz6mihG0QucsSRHZLq6iflzdWBpLoN76nPKi0gn9qX62HGpVOS0IzQ7g1G4xviSfy
N8tQKxhVzwlEotyz398fcO9AYDNCcZuclHtpM7c6tmt1SRA1jXWR+GFVVo/ekPyb6En7Hjb0/OR0
lvcWQYQjjs9OgEHlAsiVdOugZbUJkJE76DojadsgFJl9JclpT8hrvT5phKBGQUYihGR/fXPlzk0h
DJusO4jU+s+qzJcXQ9NCeEVzf77/IXcOHV5+9E8peKHUsS2Idl1dLdFAUmWH+E2izdcE44hzBDK4
R1CgnUuUEIhp0eCDnbxt5JuzpkOi0IqgNQzRnSYtbZ5bARMQaSCle3LR0voaD2P5VJpl9iYVYO3u
z3XvRZEMN7IrQnLmvHlRFtcZnPInYEFAlUrj8Z9hoKjXKJV5bQ3qNlpsu+eIaMgve9u7ErYf2Rru
XAMwK0lgCUn4DTfCYqk6T32CkbtZjPnFTs3x3dh4gJSnc1J4+cP9Ge/s1p9FTHjnHBVgkutziTh6
N4UZ1w06FvFzXtnxl0F0ycEoO4eRUaBrkb1ZpN2bNyIXWuwQgDAnDIV/DGpm+55RNC+eU9fPGTYI
H4lgamLA5eje2dtSBHhQz7kMEL/aBnmTO8djq1ISiDTrIW5rNyhTWktRko4PXdIp9Ng0PZgWo7o4
7pR/vf959xYT1jHNLdlfo565/rx6muVhbVIhSDVj4cpxvjeEx5dcuP+pSqy//pKV3HfuOwCMBLXb
xSQ+KXl7S8rRo3NFUr1/sYosvrZtOr70lCsOHsnbZaUdz0h0YXQCsS1XtnK9Nh0aRNm8MZw/xLYV
ngrMNXzgfNYVMfc6iJIQK9XQPJIUuMVFE0aDYqIEgnYQeNTNujZh1Ik4qrvAsSKs/7LYSs66UFou
W5zBc1+ddfPBWUbr7CiD25xVZ86uHalNdsmq2PTVvmlTX7ELA51ABfbPYI79n/cX/7bByo+kbSut
0SkiEiKtV9+1o7RKRtRE2yman/VFvkYiq3zRTyV6WG7/ZrE/0uYPPKiasa9OtvWQGO0RnfY2POdn
wAZiB1IhoDuy/hkoTdh1FAnUsCrDfuyV4UfUYe41D2Z+0dBCPafhclQ+vd34MLclb0TKVUHJkf/+
l3gUfmuVRGEH34kYPD0ryzRofo6apnoFwo4upNe3c3q9/8FvnyriX5PWHXgfOmnbjA60mWPkgpxb
4ElyoiEZnabBDt91aW4dlBF+ohjWiatDukpeIVXAaY5s1lbMHAmvQJkqVHoTb6MmLBa/Cw1P97U6
Hp/6BKXyK46RDcn0CEjmNJT29NfSKoNx9owUrRd1sdwXV7RtcVIAOP4Y9RavCsWd3a/5NNbzBTvi
qPe7Uu3eVUPuHmWIt2vE2lh8MHQlZLdzE6kA+a3CPGVTipR8yBxt5wRcSvkvquIc4uRQfH718pCh
EEZQ8aIAs03X8FLmj3eyNnBSM7JRxay9DwvCh59ba+SzHQx2ezmBZiM5pK3D5cs/rHdgnaWpNbcO
vue5WjUvmW6E1o8xG3G0R1GjgInQudboKzj09oGSK3hRWoVIw4tDLz295GOPYvXc5vU3nZZi51eV
rce+q1bxS1QkFM3FEIdUUJTlrSGACvmxV3tfmho+t09BDWOGcHSd9wAf48+LWGrdVx1E6S9hasXv
nNAVb0ZXUaOgqoiJ/CaPaS1nueGUJ6CFXXXW3NrCzzgE9HcaFWFZ+JljBPgwwAGbT1M9zsllicu0
9iOotNFTkeW0CLMKFfOTl08q7LAlRDgXx5coxT47SYdLrzSueB6I8uLvLUBQ3Az0PtLPTeuhgGtE
avjemDKtfkC0DJeMUstbh+qY7f6x1GgiHTwft/sPYATFF2DYlK1oSaxXCOSpHus2lezISTw/wqn9
ZA1RgYiy553zOXZeHclCQ0JP+CdIQlIZ1uNhoWJrHbjvYKHi+L0zm/rco8P0vhwRm7+/+26nRn5K
noqsEkkAWfF6KLwBoga6ZxPoY1NcQ1eLn51ZA3jlZPPz/1B2XUt26tr2i6giifAKK3XOwf2ist22
ABEUkJD09Xes83R3e9dxnWe3jRsU5hxzBKhQ/taE/2fs9c/jCLM9rCocfOeb5ivak60+Ax8K1F5P
SeRufarCWzqY3hw5/sL1nGX0h4YfL9uhiqXsfvRLPrULoJrQlgWt6ctSue0FV3W/NBwDYXqVK5V8
LkIq2eBykW8GeMp97xYgKF3PQnUL42c0+9Ky7WKKBrjJoeNKXat4IeNmTfu6g8ldTV5LnbF3guTt
Z5momTakmIjYT2x0rAkQzbyqbjJLC6KM+Dkjw/QpHubo22rBmoO7xFa9dhrGN43qmb7AMHcMu342
6oENUfwLJHR4eYuaDqEp/Yyi/fw13lKTm1f4wBWXo+bpL28RY7Ir8tD/QI2nxD5xAeHHYkSY713o
qgmjkkGWD50d9StCi8LUVBHVUys0ROZXE0+qlwCpHbuddReTZsI6FU/BdFt3H0wpDag2Ol/HXcri
mdzTCWbibZ3OHBsPzgGXY1W712ztyNpGmbTvkZp6DaGW6v1hwRaAJSfchABeIbyS7wwIZhOQDcof
Rn4Oos4Tam432DbFDdTufmkSC9T0sACfeDbRgBZ2RpbI2hY090NjrGJXwdTLdm9ciPaMYS72l/X9
9aY9u6ejmsXgHHsX6o0v63vDNgNNGEQwVyhxmaz1eA3JyFC2yuMP/vKwrz3K+WElrloUL5DEgC75
z820rhBSeEMSRKLGY+tGUx4qav5G/PmjWjuPOM5JfriZziAeyf75GEzkcwlJX9wmw9xF+7li7gpo
E90ThnO3UWntnigj5qqwUsNCd6zyrRmrOBraZE7k3yivsP44/2L/f1Pjf3R+z2di9tkp/CtfE4aC
ae98iSCKGWXdc2nGyGKwR2oFt/KiJ28bQ+ptrvOzHjCRMFRgG5nDCZ4qAxxPZ+lWsAvSCAnwYlXi
1SEMPgOHauvAq2Dz1u3SWvGy0cKo4USR3wB0S6xx2qoCCdcPggw82y86nbqGup4mez4V5UHrdWL7
pKPmXlnN8NNjdz5y6lE31VYt7ADyYrAtAib93Bhiy99b3Mv5WGe2H/dDVCcPOCnKeT+urr5jK90+
lEjys0qOkv4o4Tz1PsbQp7Y2j7C9O6rxwjdWaNd2xZJ/l8KC5NlLbW7pCF19Awf8rbgY5qGne5qK
6BtfWHFbwmAMmcXQwtaA9SW22YAyFHuQAQjf5zJdroauc/Y6j031viiZe6TTqOlCd0GzlodOxodY
Ve4bpn/rhVduADeE0+TZ5NVKmsgscHzkbLnDFGkZdo4FBMXJquIUphbVkrUsLYcbiMGxqjBN88+Q
w5eXCA5AWQd3aUxTpoWaqkGAEvDrFQ7a5oiWCkacfPThio3TDA45slHaEq47H9gH+B+m4AVcmtgQ
BjHthIgUMUbLdpAs9xCqVW54KhgmnDvLiUQv1iHAsVGl4mJH7dTdsxnVyqOppProhhhe0AzZhC8Y
8c1V42i6fZvhOBnt5tTNn3GsQ3FaYGEcWh5N1bvrmYpQ6WjGWzAhyDuAWv9kx7W67SokwrY+Wuuf
Af/5J6dEKs4uHMW3dUmGqY2jvH6JXaDdXhcdFTs/h6QEg4imcOvtM4E0g43RtfUlZXcmmbu0dStk
RQ0yjNkAek7m+mYqfK1fl6nSnzYaY78HRV7cgmqG8UPWJ+R6CjLlu9rIKWuUhPIXJMUojna1XoaD
miLYRim4QWQHDBfLz3kd/a/A/dyfqnXJ8DrGivihDWNifqOZmNW+q1x4IZCx+JcyYwgzRSx7pNt+
Vlt0vXlFZFt21TDAMaosHuDg0j8ZqCPJFeF4ew365rOOTuke//Zc9NMR+4c9qsxWyBabVVgH3IWr
vSa5mepLwvJla23vCrc/i++6ZluHcd7PEsMOROJ4m13M2s3vCMbVrpFlGR27YUV+AJxquh+9m+nt
slVyRAySiN/JnK5lM2UZezAbcpehfkjzHWER2sEIniX3eUTGtC06n/2yaizXJjeQ7jQOfi23aVcp
LFFuxycGHXJ6rGN4YnFLK3JdJhQkSeZzEV8gJiMn7TDwngwNm8s5bQnCZq/PQ8SPKXIp9qrjw+NM
z9Ca48E90whJlSD4skI0E+WbbWsHCpbLUiFRfyQ5EnIWiMxuCzRC7ERtL+6gyy++i3krVbMG5Lm0
5+QqdYCbjbFNprCoLvMh4/csQppb02VGlG81H6qDjTFo23HtizanPLZ3hqZj/5Ai6le2elDLCIda
zHAbtERJtYtW6x7LLFXVDh401QpnV+GeSgwd5nbNOgp+DqvGBSPVAg9O3NCPh0jNXd4OFe3Clc43
NV5OIR9+RhTt6sU4sMXvkfjTxQdZwca0Bam5rHcUryw0lXMMyVE+2h6RhMqW/Zr3/Bb+5OCUpB2S
1S4hQS1EfxyoWLpmYaGebiwr2G9MKcpyD1K/zw5RbjQ5lqOPv7sNA94GniYb2amEZ5/otFEDLX7I
jgHu7EV79jO8hyfJRFsp6Ap6TrmVoHunwwiUMSdrfBlFS82wFUO2tUOAbucmxbKDbTlomI+iS8s7
Wyb5B+truI8FIbbiHvJgMx7kUnfTYR5l/OA5Cf5sYTnflVuHb4J4oA4hKf0YsKzTUVwMKZm+x2eD
mRZZpeahWIq4O464prdLb91smmiZktcwqRVHc+q6SwunT4JZRbq8A6/LLeyl5u2Ve3icN1so1xWB
cIiM3lSG7bJAlCIPU86rB6sShHS5ZC3JDqTiUO0jTTt4H8xbL9tIz9Vv5QxRIB/I+RXbMrYN8l6i
8WJLafxzyIMUl8FMyQMyNTKzH/RSXHIY7Ykj5ou6wkta1CMtClSNsUqL8LCpgV1FKE1RUVB8FqZh
qX1RMjE+R30Ua1yEevreO7ukjZAi/gHBbZ82lPr1RlEs893m4PB1CVsrvUAFkJP+QLq6PhXOBiiY
kFurGg2uDz1022rrViiUxmaGlmQHipzKr+pOrXCWH4STIHtJfobFav8h7ZkbXifr+pYvfr0bu8TH
TaFUlOy4obG4XBIBt2+kjvXfUF3miKBP6mVpSwvi8uXW265vcySDC1QFSXSJ8pRAV4VVH8Yj4vgW
DgVvb3LYBPoFRvNkEDnCoNfsVSmJs7APpv8EhZelTSTzkV1I0/u0OZ++8z2V+CwXS7CpvBkqGJy8
BJTc/fWCaUrXYLISakRgzsOZAdMldzwkU90U2UTN3mNb25bZZMzQEazVhkPhfPGsZR6eEFSYLnuw
0oIGyqG1P9F88N1uLJfpNR6HgTZcLuJOR7z8bvIJPzYUjMARyCl/JwYoJVrGcFIdRF8PNQpxRl4X
WucPAnPIdW95UroDbFW39BBWvg4tLicK7/tSQDiyFBvyg9CCq8MomAf4wNIubmzlsDqUJtuNSGSw
TZW7ZLtOEocO8SxFyVsiJH1EfDcg84QJ+hhFiZlbBkrNd8eGOoMsNqbZ3ogYn8nHSt0mconL49ar
Xl0KAiHFW9/3qODKwZA3PcTR2iLnsnyvAlCPXUpGuEeVKWwwzzZb7AaW77RqMHcw2w3pclM2Af8q
2IILcIt6TaOxcUuaAfCYqe6KRlXVdrNYBGY0lYgHdO4I8+wb6Gk9bdmUurvS+AHhXzQu7tFVVRc6
NVvUznjkJ8JMGSyQGTw6dDZm4yEfUifAeaKrP4pQl9AwD4R8j4Gf1w0Viv4ErWBiO6TmLP1LNrMc
4/UiE29DUo5TM+Q2ua4LG+omnZLstQPEAKuziEcn2BNF1c6kNs+OONXldRlCXjfSJ/EvQAYEqZXO
oCjYKrqTbkQBFWe0oydXbX3cDpJ0qhVkI8MOZhbJJ3QL0fm7sASLOMn4jtOsMgc46c6P2UKYwq2R
egEiTS9Dk0LM/gGxLG4QrnNQppMRcQi4L+alaxc2VNtVhqNquKrs4Bbsao1wCNjplZdhAj278ZtU
9IDNqWQ7FWu4yWed0l1l2OibHlMX3LBlrgBtgG8Gjrg1ojsaKJgN1BkSE3NQI5AtzExlT30aJeUh
Web0jcwAgo8w/8F2kC6OH9Ag9XxfJnNVX3ccSY1NTMftZswI5xdjgmurEVkPO1qK2clTrFWy7jsT
4u+IX1PxgbJUqeMwbvKtjB0GSugi2D3Z0Eq1soMpXEPqTZxQuXgMDdYYgUusmKtL1NjZ0qQAS6cj
oKuo2EnMTWO4t2fYxTOCAB28Z23UNcXZuA1BP8jRRju3FEhclKlucnQdwKsQkADuB4E0pUXYhn6m
NcH70bAbetcMbj9YoZ2Hc4TpKpSWM/ngOl1lOyItCMcSFjgudQAo18pJ+KjpWIOvlWJkFQGnKKVv
eLrqm9mN3DZyKgMoe5Azw+xNYfG2RRhJdsgZMISGkho0cnx7yLnwZAa+6ybMDz30xYxDaKpfh8JU
CWpJldO+QX5OMRxpsYH/h/mOqFCQIaWz4eA6v6CEzlGy5YWtGrmx7KeY4SXWpMiR0ocqkmJ4rmZX
Y6YBd7SyIcQ6C12fALiP0Npxb8qM6/0CqiFpwE6HpGSCuAcHW10jkESFaNLHEfYklyFzA34NeE8l
x4nwKW8zKFBCE7KZhxZ6RZe02WzsPQndBpopWBe/JGPFiN6gL6/VInOElM3VXOIyhD3VPcWB/s2Q
FXfJgHUZGh6KcI3jAQV2tigUKUj9TX/NvKMPaprluw5TNF1n3PoITnPEQX6ZwcvmLGOh7YAE3pfY
ei9bS7e0wFypqq8G5skDvkiStQoNwQFCjLREuIp1r2zwYLtwsNiSNrc0Q4AbYeVV6nqwxSHEETdk
87jmVV/NPRRumI/u6FbkI8ouEe0GFRnf1loVvwsSSH1FxNq9dkgiwdc31r0b+HMgGG+N1OeS1wC2
EpuXF8mS27StdJbduyzxMzA/OV47HmtwO3knnvOFoeC0bMBn3laEKLWFRC59o7J0WtvZCXqVSpjS
tRsf1mzXu24aW8tk92RhLCxBf1UgvvR1b7or0ZmNIsWm2JYGyOYKy0FHwt7qLl8uYTZPfnVln/Nd
vwo05EWysfLkIQ9bdrov1q1RvI5ewpyqpSWADJdjOiGQpkjNVDVkLqCwxU8AF5ti9ATaTotpQmnd
gG1Xi36H5Zn/6KHd/t5FAxwalRMGkeI41CcEwNP1k8jVpDflFEa9z+q1+OUwJ0GeaBAjemqUqI3m
Qz/stnoA5saRECRwgU/4kZAhnuwziUL600iGZRwPw9mzAMIAjRlJ73952p8dtNZCwLkEBjGtBSr2
pqIcTEskxE/YaPEc4WDUJn+BYWT1u0w8QdBFslbdbrBOl9fblK8Psym6bzBuK8Zdj1aBN4BudbgM
yNz7hXCA9aJC7VW34xiPP5OYxxtu4h7AglGVeUrF1rPTGoNpeapotmEDxm7+PW3pNuw5SjQOKHTO
3t082u+mHJaoReZJLADDTDVgmHFT7nRWwCFcWoRcNsTmVramMuVDpAjmJLCQzsGJpTC2A3VTlwYn
X5XcQNUCWucsWVY28CPqf4+IF+jO1yU8umeQ0T9XJBz9MIPuOHopPo87sKYM3/kkgz4Qo5/lx0qR
67ejyTgcO9dZuUN5Ng4AFo283Uqa42OUVgAUKm2KeQLe+HaIpSXvsbCYEhT1YNcm65dyaQYcM/Ne
uZj8lkWBxsL255kn3BjQgA89SM5YXnxrpllvrxCjsL5lqKSeIieiFcWBi04SE5qqgRBO4W62BuNZ
DjuLJqMbgm41av1XOckMae7Oms9oZvJ2lD37OfGFvjnf9x8GZTPAarhCv8ikz0NLZxZePGLN06bL
I8hbx7zyTcYCY206enss0aT1TdKz9EZ5NDtQoELLufcuYUeLIOZH5Zf10Vc9cBct9MDRVUvcigoI
tNnBgKlgLZy+xXNVImy1ydniHnBcA6cYXLR9F1G+/JZiWwQkTH2pWhtyPjcBLn4PsPXKnqih/AJt
gflNwpo9dthAv5xYwN4bgaEs6P1jYLd1lxWQDMm42BoKO92qidGMIuo+99WLRItomw64w/ck0Uu3
A7WlHPZSFKjDYX2sMVohQd0D0PEjiux1sC2mMrN6IOhF+8usDlAKDOmUfVNdMd+bNLXfay64vZZ+
rDbMJreSNLEsmLjuVVfNe/ThSCNx9bbsei3r5YJjdvDZA+u/qhEJOV/CX7J8gGPZ2WsOc0fR5j4k
8R6KQHFdrdH6zLco/ITf5PwMKW7JD/M8AzY2GODelDosDLzFAtbBoG5x3Wgzk7dpcobugqyEOINc
+hFZYRSz1jya1QnHrzis+dRFTZFSHOAOdxgGY/ESxe2Ec/ohJLiqoXFegUiCE0fg8BQnC+DRgc2P
SaGMvwS2kT8F1MqY9Vm0zXtQSWXfMADvCCbF8O3CTkBK27GPNdaMigDeTxPi75pB+Tlpuyqqx71f
Mze1yowwP0tBr7sbVSb9idU1r25zDA5/w84mvCywajPt5s91dOd5dcHotA0o02K5PWALABqSa29u
NRtmBS/qYpvasYZPbsu5yl5IvmBmsSIw4jx1iebkWnbZetkBxqDNpiDcPXrFgtzTfi7HI2bwDqPO
LYifm3f9C8i5CyLPYKo77GhHECeglclRDGB6/ptum7v20obPkeMcvYmXZMO2hAp8PaL8tZckLKk+
eTlGp8LHzGAcVBiktQJmnY8aNcv32jl0spkI6UHQTE67KZfDA2Jko7u8FPmTxgS1b4wsygdol6dv
st+ifj/zEtRrHaX4J51HQnlbEDujMdxyCiDAeVwXCl0jaTMc3nzXrfTMOdbrOVFy9usHCtnhrTMV
LsOSRoJh01eYXvWwZjsBGQkGYtcMu4LzAb1W6WPRdiKe4ZfB5TndlfQ/aWaJblYLatZeWsdGzGFS
PTVQry+ugVgjfUFJUjzmoyt1a8bKXbJFJHUjShJdjNav+dVWgDtvzWT60+jT7mUKgJGuO/g8ygOD
RW+P+t6iLckzQb4FNCvdngDixpUwaI67pKxo3XoM/F/gDkSGA2RoC9mZ0cvugNEtewBXakS4SgJo
SixJfQSH3nwj0pU3ykUcozWexhdg+Q8L5koKG4FPNb9OMMVam9Ty/j5KE9znylg97Od1pt8ZmH+i
kVbhNESQM8Rh1RggLYlRQj1RbxOUjuPM131hqX4L4wz2qxI4Khq4LaoXKBijnwMWwM8VfIauxaSC
vuc8He70iqqhDZvMMBWHx8vRBAWEr+vFbPa2YBqJh3YaL8fZROyQxDq6rHDaFXsYpuQgMtmSzieu
xzC1BRIUpkb0BW4brUlyneerKffwKUC9hR4YWua07LtDrVK2tJ2SyUUATI+pwiLNccA8jDSmcyhX
i8luFSB2uc5Az4oclzOOWFQYDLy+GsePx4i4Hm5KtdQoiUhIPycwMX4sOYxfW56MCeqAFd4WNetx
Uhs4x7cYuumyqReq7rYp9MkOO2Mq4efhEfiX18bnxyIZY4bGoQtva0a2uOW+WLLdGgHxQQWRmKEt
F5e/LSPY3FcdMpjSRoFecuMjXyetrKfkzoZza4nDh3RXYJkuzxT5IGcqSZo8EhTPcADMCYa508gv
MeqouhYeZNFTKWEp0lbJkN6N6HDmB5pO4XMC1aG6WPLZvFR9z+4LWR16JmJ9clECbGwqVApUIPc8
B8mgrm/W2m/vGFhU4gSZ1HSFJkh+RiPDyYCYVfwNPkXpfdiCrlFP2hUsUbQAdwL3D+KqqgDklqJy
AKRT5iPaTJ51+3OTDUN8wasdDlZWA7rZjDwtoHgBOxIjpkAe4fDjtRqzDodlvg23Pqfum8Rd/Zjh
4/RgcK3p76XqUOmevfOu16xeoI9Op+UOGgCB0nVwFDh5hj+LeyRoNbAiBukrjPWIFrTEMm+Qd5FD
IDtZsAHxYR+yjQLZB7BPPgpXomxIFe1/ghEB96cVpp9DU8Kso77BWBeQXzXngKcQckPinccKJTi+
xwh6JrBL1F03sylulgIWYgh+L1a2X2a5Puc1gsOuDMYaeu9HKOjQAheQ6YoiCMSGxL76Dg4JFwcf
oa/ew3IUl02qOhaONSD3F+ikszNoTNCteIuB08kDszLNqjnkZJ1KGJhFrJzyBih4BQQowt2B66Fg
8z4PMywGUekl46EPHCTIfVyZOpZNJjdPDjZbp+h2AvKMUFvBx1X8Ep1S3a1j1UZPm+45qhykWWYe
p2if8nQ/ji4C7cQykDnVrekxlPZtoTNpXqSRMhxRtQgWNQPNwGiqHWib8KlLu+gpXV1ewY0+5SBG
NWwqcA7uS5nMw2PGCmlpE8NjdISPqJfZc47g3flWzpGLAb7g0slPOi6gqkK4ZorKeo6j6C3upm26
GNwmy/Pfm/rlqoNzhXkqEhtQX0VVqJZf5dKnqGcw9MMzVlFDw9CYJSIbWvuwxcmJOJ5uNzIHhI55
gbDzbxhZ27C0GCKj+TooUTD6m9ahRHY0rGbHKz0jGveNI35l/URwTrLdxtVCi9bBeN69Ytii4ufJ
FtwOLa2LKfm2RILExWEcMSE80cRajJJ1FqrwGbnlTONBDdd9n0Ga5Uc8RmGWyM5R3B5XIsIJ3rM8
irG5kxLW+TUCq+kKg/xK5RrOT8usB6AumKfA7oHj7UA2oU1JTpYEEz1NJF1QaZhNkPJNU6s8yM1r
LLGlCNgW1Y9CZkX5wxQVL9djjykp65rcFYPQQJ36fHoXFW6ZzxrtKt27ymX9lev7cb0jXsIcu4Xs
DZbfXeloeeUUxBrHPrN2uo7RlefHCgkb234EcB4eCoH//9LEFQYFsPBHjN8n65kbn4sujtwH9Q7X
BiYlvj4prG/8akXC6yNAcWMvktXiyuziFIMUQGqbuvSRgalzoUtuT3rakCWyzmO/4ao0ergFDaqT
h2UrzXKpQhyGvSVTxj/g8UEleltdqT0wzzw+KRBMQjPMqF93WeSnEpMMACytJ/lcvXPsmEdYBA7u
WnuCFibEuF/3q1vhjwC/Z//NMNf9Ui4k6qLAIcB3Luf0W8TUEjcsstsLTDdZenBxjWT5ZcpMAxn9
WO4GXH/5HqZmfPlgmtMSDVZWuxMT+KEW94anFwzb5dMQOZBdDJazP4KOmbxAegRciQCxB0hdA3tr
IKeJ7jFHZeOOV0P48LJcHqGLTp59xeISXZLu91p2/YwRAmrEppNQ3DYYoHQ3M/rt+wo2HqAw53oi
DS1o97FqppPWErXaZhLCv09p8BsKWRvHu8Sk8qeHKfn7Zri7jEQJ9/kaWN2F0TC8R2dW7KMM+wJJ
l/wiGwYJpsAarjEEsuN+YTa/WrB7tiakBsMb4ak6mbzf+PVYIilzy1eMH1gmxNTYLhXICMBYHHN5
AD8/ppC4Z7GIEpBpOdp5J0cQ23ehw9z3ccCJ+BxHSgOMhqUpwiFI2XlMNTJQD8akANWjw9t97iV0
JTu+WPUOtlH1SPmU8AObaVk+Lkj9fpNItQRNJ3fks14s9wBgiEYf7ck0t2RzfK9Y7c4mD7yESTPj
gNU2hyjca70m24nSUU4XNt660wYK83JDIGJCRkRPcH3XagZ+AVs7TGvgPQm8Z0vj7hridTK2wtCB
AW/WCPHFxT9j7ClpmTeSlOpDMtxNe+cnsDgG9Ou4jXmN+FsTqD8BymL5Tld66q7AoYomxBv207jv
aTAvASQBvUfv6H9MRdL9hJF9VTUoMPVlxkSeHLyU/YdaN5CUq64b7leR9xhcptUCtqIPq2qKNVVX
6JfQs8KGv745CxtYm0xFt7bg93jULFGCWe9qZyQfiAnhqw1SRzUuKzvmUSNpWJ+6Du1wE/MFpqUl
Kh21y5139+uQWYFX4kjcdDiBQsNUOeLES2rQrJjVOM7rWnh9TABjvmGsD96D5XCmbrEsAVYPoRdX
zKHE2luIdiwOt3MyIQm9/MZllj/HtaNjg2Mf6ybVfk2vI6FU38SYA70zposRPZ4GkXvRCvPkHFiU
e/EAZG9K4EgRFk+tH4hm4cz1I+nNwlRxD3cd+L1OC47vJgq88vuu9/6+BxX3KeulnK4UhhjdnuZ2
gB88yAbrnhLKKsx4UF4cKoVp+BkxAIhviWECyGVC5CFJp2E6GJHXgHzQ+gFyXZ1tjU/Mx4xbN2/H
BFY4b5BVzGEnY3DdgLJ1JdvHXd3DGr3M9JXQ4JG9J0Oo+n3Io+p7uegqa6Wcnd1jW8M/YZjmCanu
Ttf5hYyX9cY6hFy1cEMCpl5N03yZLhEA6y5BD3dAaZC+SmLVL5yeGGrxPj5jQ8CxYzSeLqlaNSAL
+mUYVDgNoFDAl5ZHGMmCDsRfVKfIc+LgUHyV4KZ7CFNSoBL476TMP3hkYIfDWqmC8VGMau6r79E8
rt6gnALqKgZ1mFxHLuzw16d8ZdvD7ReORzAAhztdDdujL8x3tCeymMJctUIAcS5HfH2yJOA6cXA5
nM9Y28OM/C+/2h98vPND/0P/hAoT+OH5z/8f3d6wBHcQhT11jpDhKxgmL09Lqelxwuj+f38UQpNB
zoWBFO6TryItmPAko+eibEUCPkFW9euRFdwcu0TOf7Er+cqiPRsnnxPa/xMHATe6L4y8bhMzNpyt
WjqIueEUOQm8nPoj9gIHYXP+8T+vjzM/GInUcDgDEfDLl+NeBArmSA3agE8vxmDdRYUT9C/v799+
KRCYIWNNYYP6x/qAmn0quRvqFow9xM1uIHxnFNrk0RJMewdF/sKe/JelkSDFPUUFD3EEBvT/XBop
COFaQ+Pf1oX80ecx37ENlPLeLH+zBvmX/YVUM8iAkNyGHCvyhRQKVZwUMurrFtCHegIPoLwZUe/+
5f39ydPEqqghzcOCKOCr8FWaK4giaAvxmaIViP3CRXrDSQduV4pculIDDLCysu0wdvRRFi55xSzR
7FPwY57+9/VSE/C8c9yYUNF84a+jsSshzcCb1Qp0+bavQVMBQyvL/pZU8i+/MmI8sDArAHdIgM6+
PCkduqofEHragoET79akBxgYdRAy4I45wKk3xedMSddkIA63JFqSnQLbqQmb+Ju555+rKYNVJGZc
IOPiJK2/bMmoSzRGKWjvo467H5inYNgJS275Dvld/7cQ6j+PUjzsLEvMzg71+PX/uXSHQScUYw+A
YWVS3Yhy/i5EEWFGhUMUaot8x5nd/iLs+SobSSCgQ6YWhG2wxMeb/vLMElxwwG0BrxpRV7sqnjyG
mUEfp1qIXcQKD/LU9lFJNxz++2r61weXsDuDJwxScr8y+EEzcbnkmDOtADqgcAf5Hew/f3AII2zW
nMt9mkhwTGfzt0Dgf/2m53yRs+q2hCbon695ziXCgyZXtzQL0+sYTfOjz0bArJvbprv//lv+eUZA
2Atz5PMNiRvrq6dMn+lBWFnjWTOrjvHm5TEJGCz896f8229E0O1CbIQjIvnqSYCWnQJiLXHGOqKg
I14wyDLzdOXBmP/LHfVva5Sk0IJBYlqeh0P/fHmB11qWcGlq/4+581qOHMuy7K+05XMjG1qMdfUD
4HBFulMzGPECC8GA1hfABb5+FrKqa4qenOBkP01aWlhGUsChrjhn77U9dFxnKebobCpZ81mD0qCG
S2VGk88yIbPCX5/iexcSSB4JaaQtYq5dL8G/zPhKplIbHdj1LpNefin02Co3hQfpf/Pr41waaNf3
Aaulg8XToq9oXEwfvaIRkzDbHuYCzIOAYnnrMqFt6FZgqETQQCbNYP3okEeeJ8NNPjjNP8+WCGlQ
/4OHMaGnXmbDD6NOu5ZmcxDB0w5MuO5+pjuE0U2Zt49U8RGm770nB7DjSmw1qOlfUjgT0BzZjLE1
cAd13BIScxeRJbQhO839YB776EgXFxbO6JLOLRc2tmsrLEqNbIgsjzZl25iHX9/Ddw+15rfqwCxA
kl284JS6oriLTC8wldT8Br6CqHQjbZ6bNPkoxPy9+4WF4p+HupipWIPYA00oLxgTD6S1TtZoTG0t
JATcQqpJ7uSvT+1y1NTRCa7WbrzdKwfaujge2x+Ab0M+hJMyaTv8SBKp1uxtcx0VoWHIcevElHeM
ueg/GMkuL+ofR/YIa+dZ4b24dDNm+oDLUdeH0O1z92dZ194hpx0MQ1+rP3gH3zsUWEWVsRkkoWVe
jDE2jP5iFuqAjXZ0fyK2NwOMEo9i7JSPNhKX9289KwxkK0UYmjAz79thpSiGTk9j9K2KIU90Y7Tn
rpw6n8aFfV+4xUc+ucvRk8Otdl34MagZoWJenJkmBjJSXG8MpZKinrTdnfWHnQJ3BQ3VuuZz0Nn7
4M5dDmnrQRlOWLWZ61bQu1inptbYCqdGs+nSAL3WFSvfjwBKnjrcw1tWHFZIAag+JkPrfk1mOT38
5UeWJQ13kQ2UwTlfvPhjTIOtm0sRlnMndiLf1vW9UcbDbZm4VkgbtkZCUn900u88Q3j1eUXWXFYH
H9XbGzsOrPc5iAhzYAAvka0rS8D61f4Zdynigl+f4jtP0TppQJ1aKbk8TG8P5nVeNOYEfYVsFvOt
KM3srtP69IpkLC20Oz364JJq7x7QAuMKmJAIkEuUeZE6sRrnjUCe3ulnnWouzRjXFt8KUXv7dpym
RydZ8mMmev2O/V/xiVqxEbbYd1u/9OigRV6ZUrDCwxFGdWT4GsHjHy2e3/2UiNVWtCBy08unXbKD
J2w6Q6ms4tZrhbv4PCDWviuUft/ZVvH917fhj3XOvxrI1ifdwQCDPR1Ng/qnlV2PeLGb5RAmeMZu
nUg6T8IbxoepHoxzqlMQ1uMoffR6Kr1FK6srUlfTDS6n6CpPi34/OvXkbf8nH4qNqAlGEqTMJVCm
oxyqr9FHYd7Y5ZWdzd5mWezeH8doDN2ZapdJaz6oe2GdenVpQquo0Xxz58N2ANVOOmv9wXrxvWGI
oBqXpTdECfOS2YPaP45qnY70MiXlFSJzsW2EO96wx/qWN7FDS0q2H4xC7x0TLgTLYeCyTGAXMxeQ
TnVRpliE2IgyBDL6uHauhHOXze6Y+/T6qEGUkel8MJm8e1xSBla2JSoG+3LIpWm+JNTmyDo3bNoN
olqBswOxpTRfEry1ippss7w1P7jv7x4XFOI68OH2vrzttUhkOliVCFW9MPZOlts2ymORXUVYwzdj
PWv0UHCefTAUrZfx8hXglWNWA6QN7vGC0zChAB50A1sIiM3xKU1lv9EH23r69UP9zpRCLBDecl5s
6JKXsAHkpoUlvKVncKuz0ANPdMBDgOaij3/ibR7ZTUo9YLVggGgdjA/Wd+9cWp0bSd6nqaHuu1yK
sHSYu1xLeJSKzL7KbNT1LolOOxatfSgqHbVf239E1nlnMOOg1GBYKKxW94vnl8kNQK3HNDYMtJzB
qzBhz9TgcydKA8eaxr/+jsJE0td5m5Bm9XLadPsV1Gy7IjSLWbnq7b67SxD/1lsVI2UaqIWIt7Pn
zLe/vrPvXVsKAqzyuLA6yc1vpzKBvcJCcC9CZVjEbq61ci+sRg2x4rq3OpJ23ITdfPc/OKhJxWMN
L1qX028P2pR9qhYWk7WdJ/WVxFmOzcJSvsdNI3cwfs7k8M75B2/KOysEVgY8wjrXUYfc//agc5Q5
dmFGIqyjsqcybgwPglzOAhl7h1/112f4zrqdRAwMzjy1a4TQ5XJE6Po4jBNrsBkDsoHX7GhNi/Gg
0Pb0BRbvwIDtvRX50r38+sh/ou4yKdI3JWt2JWytCblvz1OtFqb+2UN+RPGApsbcnlt6lj/xaMzb
pDEIUjWazvruNlFDdq7WjwtK1MY7FuSEP9HCma4afaqSDSIoLAW//nTvvVVM17xYlDbZV1zcBGuc
VIWRm8nRRduGJRWhPxKIE4101Y/i8a8iAP+4GFS8qduyTCNk4+3FmBNXc9qWXUyCntK3BIgDnWrm
LtWF/tcngJUmjLaUnDaVzJm3h6LBZPQJ5rEwQoa+YxX8XPGW7xhg2M54nXXj6WUe/vXLSXQugDzQ
+wT3XLxI+N9qG533EFplTflAq4abKa3m0IvQoZgkxd3/+njvjRbA+FzPYJHnkiH19hzdSl2wQlVj
OJqRupfJoGG078UTVkkNWnUZne26zj8qJbz30IA/JQAGNuaKV3x71DFNvCnGdhBWg2UEttciRCtS
ZYOOUFm5BcYHd/KdkcJARWwa3E9CRC6P17iMwHSpp9Ca4/zUWGn3qdPNeUeJLf/86wv67qFwOUJu
I1WNXKS3p6Y5IGycmEM5bTkf4tnGqKgMaMPTuq0+CLV85zKauLGZv+kNrvy/t8eqahN/ClaKMG/j
aFvZ02tppvqejDUEzGi4P3g23zk1kJuQgOkIw5y43CTRch/oE6tT2DNehWgA8x0KCBPxuf0RafwP
8tvFKmhdAhGdBgaM2vLFmGcniMzsVMpQZMm8twzoBm2qDHdkFkPInUTPZlStbtOhV499g/vG6r3l
Rp2G+EsKMvsb7m8TEoLR7cc1w8UxrOghjrrh7LIFPPIoZPsKi8s+jnPxEb7sD4zcnz78umWlBGn9
ORhr0QyyN1HKhVbX14iJImxali6tK7Ltqk81mg8WsLOMX9h3doe6TeGSICpSXoVRp1hGAAf0m18/
lu9MX/QH6KtpLHMcOl5vHxVVqYGndjwqmi0UZEmlu9KZRqgtaL9AWeT7RfF6TJi18cGe7r0jU6mn
rE13ApLR5QhjDUnjJLEMM9X5QUaFyVp9EWec51aoCb34ZPdj6k+9N3ywyHzncaUpsmYT03ND3am/
PeUYb1glGk2G0NMThGh27hMuaIRWS0zer6/uO6MoXO71OFTG4Z9cnKMhithgJpSwHaJVxm9O5Q5N
j/SbQSKDnJdu77T6+MEJvvP6r4MMqRWsCVT9sqI+a9bQ5TUG+GaGgKKinUXVDdZjv0yyYgQAAdIE
vz7RP11TnmbWltbaqaC4d7k5QSpQa9IdZt6+tD/3WlLt9NqcdoguP+ohvncoHlhwxixg3D9l2DVZ
MdqZAy9jlWcecealfj66KJKob3+whnnvUJCoDO6ga1ssKt4+KZXWzJlrK3OIZZh6fdmZQ2AhckkQ
NE3FB8/KOoO/GRyADFKmhKtOuRWJ7sWb6OKiQTMLXiFFWH1Gq53ZOORqQC1/+VYx9rDX0bl+/HNx
UloMHCFujTksRngJJo4w7DEEBMde3X799aH+9Piv3ESbVTEjNruOP9iX/9LasXMPVMFaPsfU2u7F
0Ddhj/dyIwZl3lIInz+pWjH91Tl9PSi19BU5yybgMj8rgaGHlVVDpITQDb6Gnt5XMxU8RyCj/fX5
vfN8cCiDrIL15FgmvX0+bFxxGvrGVQ8liLe1ejr28OkQz3vO37tz//Fd/q/4tb79+4PQ/9d/8vfv
dTODAEvExV//66Z5rR5E9/oqTl+b/1x/9J/f+vYH/+uUfu/qvv4pLr/rzQ/x+/9x/M1X8fXNXzBL
4CC6G167+f61x+PzxwH4pOt3/r9+8d9e//gtj3Pz+rffvtdDJdbfFqd19ds/vnT48bffYMz/y1Vf
f/8/vnj+WvJzD7SPeOz+/qv++f2vX3vxt9809fc11otuL+08hh6TkXB6Xb9i/U7WB8MQ2hceBxrc
fKWqO5H87TfT+d2FiaWyG12L15Qvf/u3vh7++JL1Oxs4MFUsZBjKVonJf5/3mzv0f+7Yv8EYuq3T
SvR/+4218sUrzdbMJiKBYjX1eX7dxR7ISPsYkSjeEt1ckpfc9HKABRlOSM3MmPrVVu0Dj40hT42I
0YBCpNYmxbkt2yI6JEurhk3iqb6pxf3Z60XzgGPnS8Nq6yCiQbspZe1d5bgWrj1W6qeYTRZ1UHTS
pyolPDddbPM0el1oAao+NLFnY4EY+/Eo08VFEBRT5FEAHfj6qE1XSCmH3RDZlJY7IbYY8JbP0mFR
JUeMqgf8I/NVPBrWlZbJh8qr05Pkp3eG06HVrsYJtXsfdy8CggamZdFv8WffFRb7Sk9WkDLBBLiB
UibxDoNhFhbYije5SUah3+EJ8bsktXatboA4L9NC3mVgIPx1Sg0Yl3RkA6isDTNrjoBRpl0RV8YW
e/T4fSpgHXSG+QqWCOF/DeGgxmQd6LmXHe2inP1JKah5GN14ooY1HrWCrGGAkJpzmEbdKXFmg+OG
9Es2jSz65EWtZuUbTQWx0Rov9/H0MOhr6XyUPR5b39Gk8nnpNCS6Q+bshTBwGtV2632ONZEfAeE1
D/1gkFtpjgWMy7z4KWEt7fNq3MqIanmfDPN+xBl5SGosg5uqMnaiU6u9iwD5aergYA3YZU+xsThX
fWK1lg9uftzXOCMxEqaFdYVNVQuGplsOBbbns5GqYCftst55tZoBx81Ws7BRVlAJiUEFybnSdmYY
w4Nl/WQotq/GbkCWHNXL3TKa1p1eIZS3mxIPDeLsndsq3c7z+v5qXFK8RkZuH9H5g3uGZLN3JjzV
MTf1SS+UCYACnREaBfquBcIQ4KrINhaLuE1rKNojRIdC35hQnHTaEr5tLZHfSAdTH152zAH02stm
14vc+YZmle9iquXSFerGkUCP9LLdTkyLyOWiHhNX6xyhAZknYiqsgC1Q4hdOWm6cqACdDA3gULpL
eUjKVuwbD4aTPXm7chzVZ2oo7qNpR2I7eZqmBJ4KvauwCzcUgz0il87Ml7oYEjT5ZCf7VqxXV5FX
JZmv9vgb2XRjlTD7THtJimTZzdk4fkfgPQcR82kLLU7XN30jtYPbW0yrapUmO2TMEX9YIpwqB6oz
aO4CugVwaW8GBmageg+HeuA/Z+7l6M+2riG5nyhmW4X8go1dDfAEym+VnliP2Di+5IrWIYotjDPC
2KsCgznOQk3bGYql3eBVicKeHe1uwhcW1g2QpqrkEgk4qae2JV+iQgi7t6WXgBgC1iL93koSx2/m
YnhuJ2/J/YiWKuLd4UWhVvikj90KWzOnbU9UsCplva8IQNjoSqdiws9fardXw8l0ok+8qsN1lrnF
XZnIZyfynP1gKUZo6+vTiKDMuJFmdl+kiMJnIdOtkub5bTTghTVz4cLKmuRwRq9vwnKtMxoHVd3m
z7Yu5R52xnAjjNF5bWWiXc0uyiF0tb2B25dUEKTjEyQqqYrr0lSlEk6xop/0QZSI+uOpbze4aKsz
QZ4Z1pnSwoSTd7saspAfDcs3ZermU0I4wA/sBKwmTchsu6bpk0Cattz2roJPHoPVqxaBmfH4fTsl
n8WxKsrpSs+FiWp63jZF/pQrpgX8fco6zPPKUE5Hd0hH7yatZ3I9FOian1pe9XPNsiULMqVa7mql
OrlxZ24MN9YPTGVJ5OuwBdDZI2MPC8esHmVtm81BhYe+S6K8bzaZLkPmm8RPS+WoO/G0wTUufHLS
Z79oCRfA/q8XoZsqz2ix7aslL7NHmgXb0pvc63iCfIcjUN9Qu+S610m2k3a0oVsY94S2evHBMJPh
OgaStGY6mju8CTCQ8vG70QpmrCErD8aANkHTAKJJ+Lawhaw8QCGMW64g9BijKunpsBvDEUxcTRV4
Syvhu513n4sedJQ3vjhFcTbV5MFGZ4nFK86gNVS2nfqooDAhxrLZi7z5Cu1iPilzHV9b2vqQkAK5
V+nohYMhDMRQMtb2zcJImS39mVqo8aJEWhwifSuPOLzx7kIgesxTZ/7CutoNwU1CcMmHIoB80QOJ
W+rPetG+eON8zifvBptl5Hdj90N0bUc4Nt1mBsaQ0WJif+rI80JhFw1WOh7gLV8JR0+C2XTvjEJD
MaFM36pJiT6Jvkk2Rl6lm7haFqZtrwpI8ss2qeuBX8oT4ovAJ2PeMoCQxZEe3xRI+DbDCOCrKFLX
74f8esB71QYWE3ANxXUq92bqqQ/N6ORfSzYGmQ9J2wmwKUUHsiTaXZ9aktFuKD7NBBYeoQUsO9eG
MoLNOyLz2qlfBiz5Jgz/AVKXg5FF0xvjG1vTZqvZVYpIXhgO8a+99QN0tn7jFaV61zWJA8KAj3qD
bXTGddofdTebj5MTR8/1KK3siiJWcSuj6Ls2TcWxi5jEbAgCsaNRCafdtJvkUm8pIGIndBrn4OUp
BkJhJZ/bObWAFzUGqEslbg6VFckqBD57cFpmF8Zllz8sa8eDqW6y2pJXlEzsm3xWoQ/FhdbcxXJx
vlZ6cTvCBh/hOqhoxZOyr07cYmxQAp7u7bTMw7ORq5/6mjdKuhSOUsAILr4AfO/gh7Z1B0teI47k
SY+Ueh+3o5UEFUtPBwSduiIlWET4DRKWDbpd+6VJ8ZbEjdHR+Gujkw0G7pwAvbzHQCsPWp+3m0Rp
l2AuXZyFtQHYF/Kq8p3PWJi+prJfDsrRdc5xG2lXMa77LcBKMOmmCHSr00PgI9H1ktjGLinwGfmA
5nLp516ZBAM2k603JDulb6p9PZYniDuaT1IR/QfgLXWgjHABgPEtNjQSExSSwE2DEyiPSEQfzC+C
4m/u664i/SrTciy1NhBJfWV4VN58riO4SwtxOkfZad1jBhGPKUSDbjZqrgwmTW1vx1ZpxL5AzLSR
vOykUmS20QYp/I4vWGpyoASuNgU6vM0dEP1460Su8pAnkoELIyFZ7JPdPC9d1n7u6Gmr10AaotfC
aAftIQEPAdmncZZtTRElCpbU+dKl41LAKUxNfVvFxO30GGR2lp25T2bd/+wM5WctbONh8iJ342K+
xNJhuLCaRFN+9YxG4C8ushaStPDOnekMrEBK9xmWD3FpfFU5otjeaS45Scy79YNp9t3OYcuwbcd8
ubcyHhXi1Rc+OLLsQXRbFcucy1qLtlJd6sSCWFB+BDf8xlLsTyZryS1mH5ACsZOEi5TZq1suzsYl
seUwzMykVJ/yPRinJuROtHuAeMtTJenSjeWX1tQt/P/ASB1KZCwh8uvKYyVWLnj8CabQys9Olae+
k6bXprU84NXBR08swtdMWOcsF91tX+TxgXXKXWe228JuzrhbXvXao1tV3beq90rgzn0qze9Gru8U
cGv7qV70a+jcj5M7HYrCuY3YTGPG0g6QpnsqZVBU+hbSiZnYhy7GB4yXkXKso+dBZ7Gmn9RNYSYg
I4rlm8yitQU/gfN2PJHBjE/s/n6WrYbmMa0nuIlDXRIa7AgLSkyefndYwd7plEIe6TRQ0EmEDW1I
n+M7UDbwSdViCmpHLzaLNMqHqDQyf/EktEBEKEfs9XE44dq+8ax5psDudSPL3DSyrzArKzazXhyv
zNDpboI6Om+9QlU2id1l9/HAt6wK106bT+rUKPvey0CpNgu7haRgdi1JhzsocaHcOkttuwFbyuVs
FkQxAayL2XLBFSRTtD4ndLcCg3zRW3M1OztNCtUB/gQRtewXdwOrHJlKEC49jhoHxQwtK0o+/ghw
IDTMglG4bJJ9PkV4baKMImjFDbZSxh/mXqO9yoQOd82N5akUJukQ6QsoYS5EX0nlUM0FK4jS3nXR
IAOA/gR94fnVbhtAy0hO3ftiEdWmGl4qwBtMJsNDmS5q6AxLubeNqNu6LrSF2HKOVSmmY2IY0DLw
it8lrX5dmC3m+mEBfBu3n7AgGvctVmYflGS/qWBEnOwWCoQ5tVXgZEW5IwIsPli6Eu1q1VvCmSX4
jZO6+inRpL5tS9vcoWtoIUY47V1W8ngvOtG6GCwnVhbyNFrpHZATGAliUg5TsxSniMwoYLSVl4XQ
XktkWelY3i9C/hiyWttPA6gyUhbx4OJRSlhxD0p1bfHawZzpeytI0W88OfrEKxvH3r02T/mnAfCW
HopojM2Q8Pr+sXPJGWBP5ZnrLyid6zg1+SNP47s00isZSLtqwrnzlk2iMSIoi2YHcbL6JszqJQZp
dNagt8bgsRSIuFXq9qABFMIKXCi5ZcHdigr1iK8aPtO4sGFFS5K7TXULu8JhG5nFt/ALPdpFVXlv
WYvYJp26BC324qBcAzi6UVs2IBF47OB/tD+wkdafLGEVky8k45AfU2Iw6xQu32RFxrNsXW1XZ3b+
MLazugGFY23F0hUHcLX5Kc3MRx4GFj+DmNXjovRtGXbNitaXSnsgRDoNKbrWzM8Z9zeBWO2z/zDX
c0l8JZLyppyF+9CB6R7Ypfbuy+pxv+onV1DvaJrTgGgywPQ9P7qL1UDWkMq3aJnnoMe1+1MTtvtC
qTU7wBeTj/9eW2ULusLV/dTScO+mEN4SECx7uHtakDrqV83Npqt/B0S1ZBQ64PoY3rhXW1J7Zjyr
5yazz1k6RIFjezGrhfSObWd21qT2D2HFXyrNPdYl/15W295U6P6vNbk337V7rde6V3/5q/6/LNzR
OfmP/y6Q/blwB5fzonDH9/+9cGfqv+MxoHBHG091VXTH/124M6zfMcmRQEl3htEQW94/C3eG87uB
rA3SkwlrmOIc5dh/FO4Mfh8VGyptdOkMlV/8Vwp34Bn4ZP9ajKclRXoaClMkJB79uksdHcnUINKF
gh0Jh3EcLAZ4Y4ED1GDCnCdYvQaw4qBJe738qkECI3WmZwfDJi6rtyA34xWCJiBBUVBjjWkIt5Rh
WctBBHmpVrxVMR/gaqKCrAPdbtzvrsyraCu7fPWtD4NwlaM3KCn41cQaU+tAByl60k0n96jI0WzF
dbq4eHv91E7wY9aDahO15gkomWk4a6Jlu1VW9DX8pqMBVG7JNhBVddZKxxweUocxAjAnO3ERwuqw
C6SBoo7Ln0bZTSMTTevlqBQNIfdl4Qz9vYzggPhlljDHt12ny9L3RC6tn4Y2jHC3dDHI/DTgFldv
XUWLvtGjsTQqKTNKKOkPssrEcwsHqIIfIFt9N4uVO6llkaYDhBo7F3jxwBzs+iXDAIh4OT+iAutv
2sH0zSHSSKCQ8d6p8HX3ig2y1jgLeJRsFa1rvUDSpKp+Jo3XIU3u2mJyUkaWgpjigeCiqtVUyg4e
fBPKo3Arp6cl6TtWc313jaaE7l/N+rj0lGs+1qcoN7mmadOe+tw84mq+ioX4Kqfz3MQgvsCBlvAS
WxaQqhvNh7ShJdSZiXNvC+vai6uAnsg18q5wEYR31fm27W0jYCnxPC/tCTbBqJ8UyFVHqjA3OLvN
ccN6Ba/4lNxNcZVtY4z5hl+L4Shlf14ilqA9pQBwnMMQ4iXPXxazlmc7sczzwOyoisGreDAiZ94n
ufUw8SF9bYif7SQx9l2i5HelTuL4OI+6H3sR+QrwTUs5x6GkNRugF3sC/9gEI+EXfkkVgha+AkBQ
REeQwh0/2ONOlIXt7dPIUK+duHpQdSpBXfnc5JAJPA+vet4NVhrYA4iLwF0aIvg6vT7aduf52gyq
At54csWqE7dxvKkwlZY+/ntIRFN3PSltEC/IpVRFZ4tyrN35HFdsK8IazeljHXtKHDaIo7uNNmG3
9ngQcG83exZd9zDyoBSwVt6OnTynzprLx933YVmfRwM8Fvd+k+BVrbuk3pOxez+29Z6lmdhMLId2
KMCf1lZUCQEIjHs53XYd8TAgu81ASwDipCmbcMUyuoOVN+MM/GgeTgXaM/7nfEyKYbkiIMDY9gN/
OD1FPorC9u2gRJlyUFvtTGYupfA5zmSgpc03rRLY3dv0Wydz6IRekv1wGpLCA2EuX1mlGNdiWpOM
aPIeU3bLV47dmCc7nWgH5HK/wsgKn2wAgk7zZa1BwDj0l2bqtn2FhXMpjVOG1hH8sRKd4EZ6gV7O
UNRZ19zii0Bi42WAIsjckF/hQP2YDK1CKlxqZ9PVi2pv1sp8XY+NBgS3kmkwJ/x0WzWwvBF2YVJR
Yv0I6ETEu8UGY6HQR/SnSgBCFxPyHX0thxhZb2zWygQwIoDkLahBRgJXb93N4s3GCJI2HomPAp1R
3pSt8hMHzE2fND9tZP19YKSKbdzCLXzs5ehuCLh4zB2or9qwsC8QT2TIk8nHWHutWtGRItrL7FSF
8q2EpLuq5v3OrQ8ZLkc/xf5IfkZUGd97T9B5mSr3LJXOO+mudk5rhsI89aghR7VyC/+I9VdzTqve
vGI896nQmjcFDns/d6llWrMHf3yk7qeo3M3YBnfVGNrPKqtJ5yjYVRtj+9pNZfSzS5wvhaeExuiN
vmfkpb+ojbudZfQpGueTlqvKQYqSQmsFt1eNvPaQjca5xvWR4xoxCd7omzL/WoNHuCHnJN5oVplu
OhOUWJXdQvA5z3ncQZbLXbEdHUXbKgPpTPqASEzkHbS7dCUtraXwBgpFk0/0b5ZTb67ZbQp8Gt2W
6icNKkZgekRK3WlxS4sHqBVDTcyZZ/WDI+AzL1BCm36fW9T5PIiNgws4bepVmjKNdcYGLg7w94km
shOXdOaWIQP17k8JeYoxx9osPRNGXAOYSlcQm5F8tqLpxbFq53r2nkUFJ8ttt3Js4eYV/fUSRcGc
LYfBs4eXMgO94KADqbprazlIr/bHor3J25nZlHJsYEDbW+r2GRGSuIoj6QboNb0QpsoVeD0ZDOl3
RrqBGNTYOklKzPeGNOMfxviK/zo0eKsBuPd9fpsyOMx5cedBlLU0uRNRfu1Q4tuwwL5JF7P3i9JW
v1h9ez971XWRGPe2+7UR1ngd03mRfbfvluimbXtgg0O/h7MTUQhrwYFrSf3Ni4cb8HrHKdHYumnH
OSvucqq+itxKCs9tdITlFUijYh1Qw3WcTkpKHRYeRlBpytM8W2e7UW6QrZRBXHWHUo9fGXyn+OBE
ZMtinL6BGwLCwsuuXeVno90NdBycvtiyOPg0AjfyM5BHgEi90Gtyj8pBvgPlWKSbqc2/N4yTdfOo
G99c0CYj4ZJd9oOKIc2e+oa1AQ2AKVC7U5Qaa2kcwGn8mJrMfK7GUATOVImDHpyOkqR7W5w75aFU
uk/tcEj1DFQ2b0C/Bvu+IqmAuUcd0VE2g6QuQYJpWQ1nm/00AW19GpDZxrqduZ0kP8c941plT17d
sp4MipIlT+fu2wWgDE0sr2IwprJKXXwXp+MRffpeaO3Odr4XSDGJALlNyholnBuU8LUdj5gO5bOl
XJfAcgINqghLAgiko3cqh3VU/JRDLQJnhQk11M0fHSAkQJvpLSl5XK/4KOsmAzZthxDDsKj3FG7a
a69oJKrWaRyZtL36bunpFiXmkbbYNmEnCtb6pnGjoM/L/WDftn2SQcKttdxPMv1U1QN1UapWga3q
zV3m5axFWCMD+LC6KaC+hYIW29lejcrDYuws2J9yXMuCPU1KnpZi/t7AGzpOQwE4LpLUsKybSSbC
t1viTbjZDdNwvPR3S6voB8skehg4WLqPZ9al0N6ntu9PNWUjqCXipZ9N45A1tUNTEDssKQhR2t3p
BL6X3Y2TZPV+LOHgDu1yo7v91dqL0tHsGy4AIQo4ayuOVp5a5/eWUTbPct2ZUS+AVOiMjYevsdzU
5k+E37eeJw8xP+JPpreZyvIhZiUCk8oa9mM1pwjxtW2Zd1cd3XWfAJVrl5YBhBkVjHjj8/5RotrV
+GoFwsaGukMTWHn1YhIJdZymnqfbjOCpdzbLnkyVZuDqyddEtw+Ok32q44Tl4QS8dk6QcHg7A0rq
7PQH0yoedY5cdWlHtKq6o2zybKbDxptFAs3pbIo7pMY88UaxaQZjC5uUkmy/KZU0mOr5WkvVmfvL
haG9kh0SB8ieOgZl4+5TmkHbBbdMxOKY2nfgTTysqdwXtrpBGy18yRJvKivCospto6gvRspaE9VM
RGe5NOtzJiFUKY7x1Kvdp/Wn7K54VmX+kGbKF8/KT84o7hVN/Ukl8GnyWtDXLAl8nGyBaHNE6ayk
bpapegBItW2hJJeyPamFdlSM8ugQjjgn0B1VqT9oZv8k1Wpj1N+Q1OxiwPy+kpVXamHzBNhftF5+
Bg//2e2cUzyoob1UBgE53hby6Y52wpOsMZEP1h59qL3NBg/qZVdZK5nNeKIAQZPAVoglI6iIn20Z
c1XpK6OaBlaSFwc9NUPMboGqDElLpZ1kqTK2uJELTO8l3rIpSINWyp3peV/EmHZXCa2zfdRpm4YV
PfQ/whfTcBBtKIziLo6OXmV8diN5lfOsCBmHJfVIHy4bH1YP7aLztlntHuOq9JWyIWULTpk1sJ3K
ks8LnRRI4nO/rxr1K/K7jaRnDmlq4zI6ZkT3mpG9SfqfiTCPNOg3Sut9dXrl0Yucx7gY/zdz37Hc
urJk+0W4AW+m8ABBT1FmgpC0j+C9x9e/Bd77+lBogug+o449U8RmAYWqrKzMZQw+o+BsFHNKi+IN
F21cgpbglwVfIpqaIPjSHv2yXk2kRIV8wSYE8MMbOc4moJ6+4Xtk12gumkA3IQpB6nE0/TpC+46B
hnVHGlI+aDSd6EKXC7YPFy1BGE6BEKAPwe7grum4JW4PyFQQZbSiyj7iiNdynOwdGWq0APvhtlXg
4+TkLmf74z6D/KDAvkGHRWNqGKkSWjOmx2BoIeHbwEKjRPJXqz3miE33ZNJADrvOVA6ZsQspSbgH
HkeaNyHhb7I43SJPBPMAAmdJ+JHF5ZbgiWtV74W0P8OOYlt5uKx4n+gnQbISfUWP57fQgkZ1q0N/
CS0FH6UmeYyI6JKDyIGObzlOePQdJMG9yVL9h2d6jRbhP9uWo+5W3rDhqZ6L1RhMHriTQOL3O/Ik
tnFcMBfbSZkLNxy3rNDP8BgxfBUa9PY0mJYgF2/GzP2O/QD+IJ4I48ET0bdkDZUgj3cNII4jWnUT
qvsJORy6stDwoR3kBMS4XAjCffp5mXxIJLAiChPXyY+fs2BYZIwbOEnCwGOMHWKBkUlvGIqtD7l4
i6nzoVQJD4x9pZW4okLoJ0IoH8Ktcd/iEkfIA0dVPGxcGMjbI80qP9ELDpHm+SJUP2EyBt2xyHUr
Qs4g3DvdtTyozmE5+B8whkxwK2FL0oarZssrZNPwOK5jGq0kMawmWemiAeNIgJwW8DNurwMPTMLd
A1L0vgbRgh3P99krMw7MtoHVywcDkQ0oXCckLv0xPVJwUSGGodTAutT8ElmyyvgsVDvFhIOrRdBM
Ljo9QfQpxNIAUEgJFE43ACjFSK9aoA1UApjIF+jUQ10bcd/bcUErpmrDgMCM828o39ik4eH1UMYu
fP6YpuL1CJrszih2fa26RRjs8GDdBVZgudOhdwDVuGIUzokgYNUEbRpdwj6PLlEhcS+j5HY/QEt0
uTqSpRTjdocWikJCORMeiNV0teh6EucrB7efVIerDzI4QFkh6j+yngsZskIofGi1cUkDUFOJjIQF
1Xa6KZf8Cb0S7gJlwhahZWhD9KpyDt5qYSXB+aDuBY7XKz7tSuy6ERQRwF96UeX4gOuAdWKYPQs9
ZGz/phH2MD7rUWfKs2aD1FKkFVjMTa3jHqelAvF3tBBrr+PQYwuo8EzVAJUiJ5C4ESl/BqXHSmy9
zwAytleqjAfPiAUImZ27DnKYCHss+Y6OLMWBzheWcLaCiHkWcDEWIARGATiCrDox+U4DbnKrAf6v
iqX/s0roU7Tj/8Vy6FQkXC6HXj6D7vM38HH6D/8BMtL0v1AFnWQtkcehugmg+L+BjBQFKCMNg3hw
VCAfRrL4P/8BMtL8v9B8nhDsqIUCszixV/5TD6XJf+HQBDsVrBZw8/Ht/1f1UIx+Vw2Fhjb46Dx+
bcK/3uF3AbCGsXNPUk7uUPveEQ+JSR8iWuY39QuxAtvFezwcY0ZsYnFn6/3Ioxz+2Oz8q9zpxPvd
PP8Hl3mPw7zZqv6NrP778WeIagFlE4KAPrLDOMLJddrXzAHJ8sv7YXdrI/xGev49xFRHvpshbCcB
COOKdEq/jQ4AGrgapOhhRN+g8weHNpyJiVT2dtwR5kBXFZq+waQ5TPZ6TDc+chngGpMGbjdEF8IX
NoY2bMFVglq4UQAsJyOqcJnhoFFf8kiKCkoFWDHWa6ggax1LV+pIh7nWdNinnhQiDSD9Dj1lVtD4
HJXUpgT4qfF936BKXnwVqZjT6Vr0vqH6nf10UsQrcPVizbRoEhXCFZ7SkgmqyAM4EUOYFiiwxXmJ
u1SyhXcR7N+8U12lZi21ILMzEo6kCTKXQooQGHy0ibCEJM3rk/hAxiQk1LmMwaW7Cc80pEh1aMyK
aFIzrNE2IMfXRVf/ma7JmhuyCRT+IB4J1G72VoQis6nKMgeHAMLmXCRGO8ggEWomAOOI8/cz6jvC
qGsxUNu6orYt7B4uQzmwGuEF3SaWytyJ2gyqzkDnwdaikjBE3ct1kojfQtQgUQHCEOCLAjUMn/DQ
cxJSCPpyxQaVTyAW3G5Aucb1oDkOW6yMgdEyQA24EzHFe0IF7TakCVFLqaQwVlbS78bD/19IaGT8
XkjAyLVuib447Cgdgt0Gwgbqkn4BpeAKJ6Sw4fljF1iiZAF6JD8f8zcR5+8hp7/frV3JxQGfETGD
m3AHJI0Pvbl6gNFz2cBwgKdRokcHudUmpbQVqsPjEUFC+D1iw2ZCA/lWNHO3qBCoKMwxBq1G5MoL
0ROu+tGGn+GthUHwIOKK3y9hkACx6C0UKvpDgtchGltCPnny0w0ch+A9AosAGdW0EgL+dgpXrPb0
fFJvxKn//gxQ4Pj9jlD0KDiJkEZHRB9G8qpLB4zxWKH6XIRbCMVqaSLtoFhAAs0KrzVBeIe4S4jM
aZwUnFlUbo2AE+SOevUpVy5KJFlEiIKukL13RL5BRFmZrWllPXpQIOTvP79QQ3QQ5mujE08X1/aI
zEBmVQFAhKDacH8a2lyZkcenCDdn5vKiB/FU2pt0kY2yvACRAYlaemzkN3TkkcxNosWRqGVwlre7
WAGsBwWT4kUgDnVjlsk5jw7Pn+Tx8psOxV9vXNVVRoywIHBYI4OBXqemjMPnXzDE0KTOej7GdGI/
nNbZoQNZDuCL42hwGLlWo82+1QkHynsqiqTb1kIbRw6UxIKRotJppIbrk0zqvbIrVMmQjoV+BlbE
GrQzPA52dqzRcrNZO2lvtJtHX5z+/f4i2aQwUcKjURCsIzXIalM8il4p6rhq9gPfupGHOZoNXCE0
0eXi6/mMzLQf/44zs13fD1kKCeRwBIQC1wYZ95uqlzRcS2Su2mUv6NePG14MV1RJZmTLv4ebBYGq
IZK6anJsQMMzAQuWAZlTJMQZxvb0tblcCDXgSf+ey9bjYl+UMApvwArkmlqlAyV3JTfds/SSmq0t
6rkCGe6tqxFW+O8kGkCAx8wSatqbD76gOA/Z4E2TJIDZDprq8sh9BuE+ZLRS1DvkBP6u66DTy118
Ca2TUm6gkIq6Ii6mLL2yum979tEDzKIbL4Dc47bZ6KSCr9RNfIXS3Q7tOV1Eh0GcQM2C1UqbMvuY
DDBQ+IZTHIuGuGAUPs+roQehbnwXrrPIsP6Eo5AI1LIAn5dNlL5LzFTmHFBmHp18+ICis4LUVwWD
B9iXVmcg9VJUlthYROhU2UlML2CAgN2wKYCfgQA+kV8r8gR0Mtrzx4B7DWEj7o3XjixlUjzSeEKY
GGi4BsFZ3QPuZ8+gzE3wMBID7gy41sq13PGtEQ1ggTZUnB3CzLMHCLv4hKt3Qq0xhYGmuypCF5WB
/zhbW33VqSj+6VRgedW2Tnmzh6le352Q7nT9FlB+3NdJi8sCfCiwBTj+DCHXV2gXffQtTvKqG1Ff
4XZM53/7FCCWwG4/33b0QiASZ9tOEuFe0IwIu6IRADIrk9t4Q5nRpgmU9ECZtTZ+it+k07/wr/W2
O9NOtRLwl+LMXPohaGDhAaIPNjxxoEcFvZSURQ3WcmMNbXsaTQJPGxN7minUQEjmo6ePz1/6Jqj6
YH0Ks21JCYAM1Uk5On3cbEeoLY4kqwHF7MMwpzNKsT2MIWfB70uGCVuad6pEjDJQRgonGmxzAcTw
rZJOY79Jy+rDjwY5DEatFy4cur9N6OokVQDPCF4NCRu1xgBDK048FDWxIFtX7dnWyAsUR0pygohq
kHiHN0MIEMFghwVwePCPpGIAqaLd6DnU1LMEBSF6L3uH5Pcw/s2Zsw9kR4IuFFsA3dY4DY2EFWDt
aE0k5SYS/mCK5qQ0VML71k88gDwLNc/l7m0grDLRIXrwQ+cKA2V5udeAvS3O0B6W3j/xiOIeXB8Z
uP4E8N8rEJc7cFZIuMjCY8lhBQWm0V50ef4Jb9oLD55vTiVOxsYXOGjsOz2kuPVhIt9obaWHAvwn
N6Ges0oBc7TzKL5EBs/KXP+KEJ8r3V/wLqLNzsoYp6iOGb8nGoXfpWuhb3FVz/IlEvhcsa0Rexv0
dgqqNVCS9yF33aWkXCVbgHHryMQKg0iqLZaonqKok6E6Bh/Q5zPzm3X6XwebOLuNu10SlFWM2Fjx
HPRg1RS+9DBIef7jN23wB9MuzpKjCHlLXkmAeAZlQX70oT+aJUDbGnwOXHgGSNCfbF1OzyhU5yHR
TtuwXKLsGNYleFuw/yJ2jABixGYXxyiA+iAvmNXkZ5+zElaK1zUA+ROJUrWAw4xo62pdTVUnmhF7
bL02rr+jtvPXyM5LB+UsC4P7KgSWwAtwkOgNLah1jOyPwPH338+na/EknuVSPRQkU7ZEoAENYifp
cB3VCAVtTcRVSvsh/gS6b6drx/70DR58mwktd5+qDwGEGDowuxywJxvK/QB4TSOTI+6sbonwekol
Tm5rtUU/odxk4R7eSM9fc2EahdlxH/gdlUMjf3AAs4dJegz0Q0bsy37tDsJM0/XozWabSupaoPtT
cXASrfggNfH9u7I61aJk/qqjGYX9Hss54pFopvKBlEuFVr8ppTYEtfmKvpDt/Hn+ovR0QDx6kNnm
4tu8BiVQGJyI2rLdN9S4qMws0Gr5SK7VsQ103hA2LE3JQJUYhJ20enAJtwRplKjfkCrottRP8t56
ZgWHTrvZrDzW0pef7crWKwEfhr27E04Wy+FHJF5rNOzG1hh/4J+odJCJlYpvZld0BpfbY6OCd0gP
6MJIKH5YVa9ylQ1A9iBsA1pOuLUk+/FNm5tLvhQeyUBxBd9t1BEPiM9Gb7VEpV9hiLOSat7E5x99
kdkOo0FXHmEvhUXvQPvN6U7VtjCQsKWbUE1Nacu/FQeItWho2Mi0kVw5FRRknVq5K97U/B4NP0uf
UHglAfVEBBniV8k3aroHyKaEKZ0S9KiOGPAtxVmOXgdYBcAm5d+xGbrXsVf7WGYtmFdWxZEN3oGA
VUtY334B3oh3aVZyrJu44qPHm91yOB5OQD36po7rkhpHbOt9zdW7cdiUldK2L7GIqpXGlAJMCfW6
tT2DBw98AKHGIIMdU8q9r4uR3qfXFHA4xq54lUDvNk5JWD9uK0BUkkgJ6kMF2mQJ+GUWrcSypR0/
l59IhVQCkwwPXuq9Cj6egtClguaiCvKoIoaplcwrhOyqwOEpnhXLvMWrRmQFyqjkNu5Ucq3EK1W3
pY88V1ttqYobYipFuhj4mxKmXoL4nowWIRwD0hxgbAh1UVgnAiQQajk8o4YSuQVYFDWyIR+esCD7
eOHH2OB0GVKTA+DQd4H85XETa9WROYLMr5DtqrYxNcXdB1+dn8XjiBAyoSunbYfcAyxinUJ5Aa5Q
X8UuVMFURFcapdh0RwovHqSEJJXqV1wFmOmseTT0LFLDZqogmxFpWZaojUkD3qWMNhhPGVCNvgri
OAqoMtTNr9VrtGPN0MBp1KDhjTrX3oNstZmMevgGnlut9We0+8/JMfmBihhxyMNXpqI0cWWFLSVq
cwuZhAFDDUQzChcf2A+ogAzrkIhRGBvPvI/U1IZLqboSn5mFWZnFZxYV7RCGn5QT7GqLtTk1vsAY
2IZbIf4ll1QODMgY2N4hsrxLrhAbSV2TQV04sfjpke7Kty0B46+0xdC8zTmooKhQUjLHrbCSbS6V
baCF8ev3g8L14eCH34c6Q33pz4LZvhJ/8SgabSPIcq61UBayWn4WZwP0sYBnwDCoDvGJnABgWl7h
M7XtTdCMaAB11HqDXBSpPq89/2ozAcX/yqTndhxUl/VQi8CYfmuQksr2EEAwuTM80uSGQz1yHzh9
sYF9dgUl5ehrZdSFHcTNNm/SuCTBsC7ldPYAUE5G69XIq5731jUaA+UvKGw17SHgUpgTbOJGlAvm
0Fgwh+sSPVtJKG4EhgfbmJttYx+kZALCHdjGvckXRlrYmatQkj4hSECBlDPcdrWB+KEPpA6oJ9Gq
gac2ssgZLKWV27DVpfaHpA9dpPKsFkhHsQcW2gaBmElw3ZE7DzwJE3RIEQ3z95WZW8g2uFlyBl/Z
uKOnXcbs3ZdcbT4pc3iHKki6C1eWxMJm4mb7mAYdED1WjCAeKfUCR+O9K4NAvxKSlqqF3GyvCiXR
e+W0V0MLyNreyTax0eutxajVNoB+gA7jeElBnLCGA6XFvZKsLDpmYXtxs13slkJHS5CNQBoje7vg
yujFKVcrOzUGM1dLa9STz/hAbeDMciW2/CEzgpdeaa9Q1pL9HVa/2uneFuU7KzuvTcfi/pvt+RoE
Y2mM8VDSmYDDNUorO15BkRYB+o1UMwvhcr+WKS10gTlulinBKTQjsymOQQCWKFVekU75lUlUSgu3
wdo5sLC32Wld3QVjEe7tMJ7BIK0aaYkt6bSWGbGe66kqGqPKq7zsnwar3rBq4dSKv60NcsMdBuMj
1vKXf7ZN5o4/NPi/LTS4sU10cIq1vwQDeFaDsNZOu6X0Y8Ii3L9lR5MNIDIYoNYheYL3qgxeFS+B
kstwy1SAj1UJ/c+acwq1NKmzWOXFPRlJ05fz3S+g5sdqi1IEWD0qXSvIWRlfjW1YQvsGsDCAT/tb
AnbCK1906YLPzmIOGDMp2KYY3Ltmn91ptLqf3hFM/kx+ZxfCqPTx2pzjv55/uqXqCzuLP55bDTC6
xWi0Ihq8fTmNCiC+8gmYHqTFlL6PFH7vKaJMq4laaVdPdRVRez74QlI5F54LIYs6SiXGjmTQORVE
Am3tdGemT/XguGFn4aceKgjoTUuy1kvUXI1RF3GFJ+VCA3pdS06xWimeDiEqhTMZHTJQWogtc+Dl
8pNWMx1KLXsg9jdokeH6pZIrH5dZCPe35t3ddmWZYKzDf29XUgN+2mmuAJvbkNh0ciswEznUWKOJ
5UirrpSMguhP5rj7Rk+cXqsNEzdpi1YFg9aht6J1pm8BP2c9/xo3GcpHUzaLV2MclRE7bbJS98zW
abTGGM1ciwwS/UJXlbblLjiwb9AB2voGb4hKoD8f+ZYDPBj5Nlt3s5LHAUzCS1SGSWnXRKh3QzNE
LQAZHQDgAwkdV6At2AB1o9M4/fcScJzZoYO+FMoNV7o7e5KGhroATPW1yXX62ANKPEB5EhxmHYQh
tYr0INHZ8B2EPK9SoTzGcIcRHSrJ7OHU3skF9GamvvhfDYzghAi4livYhklz8GqAQvbeKSs0eHuW
o/z8jSdS6aPlebvs3L0xkwAD0XKYa0h86fEeFl46GkRa8+Jpr6g2GYAW66RO2dVmbacv3X/nzNIJ
TSGA9kM5cBGyMtk3rhS+MzS8VVrxcQj6OuAC8l8UusGVClUIOTcAX1ZfoOZpAPNq+fJ55eUXwutt
z969fA7WBHSJ8CTUfnQ6jTdYJd8XChTfZNoCW13pLOFYHPJtuOI0thRTb0nK3YgR0ROJO42Ye6NM
CvuQsEf5wLiGXwGCo3rVJ4WVBxCvEgGLC5TOyn5fSjjmFhUkk7ttP33nTO60ZBfZmWJxR41WY+28
tnGXSjK3hsvd2/kQMuSpHINASQMNpO0Iv9TvuNnUUP7AF4YtVncgdq3Vg7s4qiUnj2Z7ahVQ7ANS
pq+UFcXvTKaiH0keQHiqQDRFOr0TuwOYBtmabv3SqXpbmHePKbReHECrlXLGb+JtvKCxhWpG+Qed
lc8WcIQ9DLJhTDxYkFGx2K/i9R+utlnOB5XcvIZAC8KampyGHxiGIqj5U6inFGDUcKyFKOR56pqt
3VIZgJnF0TCpUbkSAKcacWr/5TLnpjhG6APG8pFrVOwtlM3lGs7MvipdVl5ySg4eRNBbdflubuk2
rsKYwdwOR2mP/lpS6f6fFpQuCGSgWCQzH9A/gErPaeC3QbBSjF0adNrfd4N20DZ0+4oDqqr/oLir
FBRo1Q1rIXL6Po9eaZbz1QRUr8oW08hRcsLL9NY75Xq0Zc/kW4lgcX0+cwux6JYX3b1D33dlxsc8
NijQ8biQT9Rjn3yDJg/0xkQPoskuTpI+XBluKd+auzaABYDKVIjxiqsArcRds3OvxTYEp1AGMuhS
mqAg2oEFqtlPZdJmbtM6Wi9q/eIjb3/+ykvR8Fb4vntnJoAdJxjvqAf8cKq7xcWQeQsPYSqPBizX
8x/Gzk/lzj/yp3844OwWKoEQwQfw83W8nfQtuRew5zAQz8idJHN/0a/0GRQnP1T4P56bq9T782GX
EHFzvW0/FeIxgPa4s2/P2ame5rh6ifedCi7bj2R759SAMSi9AUlvlHncTIt9/pKZz0df2hyzsFO7
FFhCMQtcJQkdlPbkF9em4lY2x9K9/vb3u08Iyl5RQ50PNTiDtmsr0DIF6KapNIritf/5+UmaozZq
U46Yr5xl7EIx5JbL3I0Zp7w3tD3eCHPp+KHDAifqygnu9t6GPkyqUTKKjUq3J1/dV8GuRSXNr4HF
nboOnDoZiJsRTVkw+5Rg2/8wV/je5rb4lXNq98rX+A7+MVlZ4guTfzuC7h41C0eIOEAb1wEARYsu
wcpZspC13a6ndz9LNI0kNRV+lufe3FyPhY++PnnvJGjKkUINxvOVs9QSvO3bu2E8IU2I7hb5voMT
vaMsRqc5ObSg9woaywVELP7CbSGKJ3svvBrLOFJQxtkVE36i3mY6gT5huFJ+X7p63065u4cZJcJn
ISKBk0UDdBbry1dIJdY5w5V59S/QxPe+FujFyq5ZAg/dEqm74QiouIt9juEEOdACXDxG3dfBwNR5
9QD+sNJqSGJU3m5VTMXWW1nbSynUzQbubth4qFj4AeHLNvZ00aDBhAJhUol2Pog8G+nUbhqD2tDv
9IXYBgdCha7Zd7XxP/IjLmSoAPA6RI3It9pOtuW+19wN661s9em4e3AM3tCGd0/GVi0Pf7Eax2D9
BtkHQMnBnQfcLiRJdHjWNO5vjZxHw8zCVQP3GC+EV4MT84DI+VGrjCKxrYhAi4RvFwLOQihuyd7i
gFyviUILgWQWa9RGsveyPdc0odGAWIpTFtlAJxOLFQDiOvoSEqiYtTHg/LVC1TvIXtThS44uDnSp
jgTATAxMaUf/iyX1hPOUFNc/yDA2ajFwOsV1ZihCwPO9jaBkK1ouSX/GaCbGMLJgzNC7SoLMA8QL
6GE/fJThpaRslyevKYxMfShxjA0EliXajigXahKvEaj7oO0xJO73PIhvbIsyM2RDnm/b21p5NIWz
vC8HnZNqugrXmm+WlSev6y8vkctzbdONkXyTkBLstGwlFC3ty7lFQNLEFMlC/Mspia++VGOi1wDX
kAf0/CBS2oOz3pvVNuZlAjXrwmpAKgSgKgZeIFyzJVqosczdXki4t3OZi0doSlrpI5wJOty5TSgA
rRQGlq7J5LQp7hZ/32VJXEGtECUJCNVokRkiA6zN9ovQWOs7PE230tigN8QF8J+Vz7hwdpDT296N
ySadX6Zeg6zWGLRq12+oTXj2bF+lbF6vDXBFhk26FuoXktw50Sn2Y6guCWBfdPRw4QbXYrz+MoyB
3kH1RAqnAkS4K3wWvPpcARNS690AkuF/hsn4smbMvGuUABe3uvxgAQ4NeJTLQV95PhW3pPTBip47
GiTwNWebgUGBDsnFlnkXTObc7uGyTKhM8sFnjgCAnOL6TgZoPYxXz4DkgjZPKOMLRLMDINI6OVlZ
8OzjOEjOcsgircOogfi8Iw6fpXhppLV9u3Cok/Tv7x2IWRZCqhcZOTS1KbsEeo9Kry1nVdILF2Ra
UmrPp3PhqkHOQmwSosBW93iDChhp34f0AENoobCph9iAe2jV/zwfZykQkbNANNYEH7oZFhW6HPvs
E2JPL95R0OJP8W28th/RyhdZKBiC6/575oDAhlYfh5ljjWpXOrHlK7EKhR0F3tUaDzwFrhStzMvk
Jn+JTVQXXtfO64U7NitNc3y3SVu0EiEwjqHLA8PCxUCeqqneh3BKzd6mv5lPsZZddh3//vjbwSf7
93hUGfQhN71qpxB7XBG1Ue1NX49RsoICtxGo74LiKTAgWElIlsabBSGpCYYOsgvoqKBYJ8mXWi6c
NbbSQmMKpo+/X4aFlhAXk/jxGigFaF2BdhGaoLEjsXq+AqdZ+e9xg53zXfwM5PHcwwKM4w+m+8Md
CwvirH67UndYSBJZaRYLAjaD9MwUols9s3uz3Cd2YYdqqKPKtWk38F9Uu71ogtxks+hib8Ji5XC4
1XAevdksWHBt1UHzAxERX+Ut1ltSBsB9dCHsK1OcOeYmAY1INIVMgoAO3ymNtQruS+8gxXvwLN4w
GmiRBRTjzCFWSUjMqMGeOTyf9IVrPfxJfn9WoQuL3O0w6wXA3jqvIF/6A0ta4gTa10Y60mq7bY1E
LeuVr7yQgsAd7feARQmBP8jb4UJ4HZ3og1FBvoez2XY03DNw2pKF3hi/q43gPVlLCKaffjD/c/bL
gEQ9oqYhC809wnQcXxuiDDYID/8wqM2ZLkVE9xG8CLB2LVTsumNtJTbzCkyIGjlg1pq5Oailwtnx
Z4rLNWkIl7U67tK+nLv6CIHQdZDXRqoPjazskkFWSE45GVpSoe1v/JUb3eODFFawv78aGQ0uAX9D
HOrw0x1yRok78/kKXKgQsHOgeDgSdB0GuEXBDiZ890YlOjGUUu5d5j0ZjBI6WBmU5jV3VCAfUJdn
jz1J1BEpvvDSdhfadDdpvGv2oCc2cFg4UrUxspr3U/3lB0iG1AAylblih6h1mJCZJcvz8+denPhp
qu5OE8grQBRjiraFhhKR7BmhTlsAfBri6R+OMItYScjkORRip2rQtwu1bgZiUF0BpwkVwiVgjQGF
cV3n9C7EX3EWpeKiiyMx6/AdQADVYHmwxx3oVFupHlnj0b+653oHNGH+ma3sy4Xjak75Gbg2Gngy
nIoEhU1Bw0LjgDb5a7WA+DhNZufEHpZoR2rAqQKuPpbUq4/+bL4lVQQ1+c/KF1qYszmBJ3QDNmUh
du+0EPHBVg+1CmaEMW+kuHDmKLFJDn0WC9y9IY8a6OyhHKBtX5jlyrZcGn+a2rs1SMIZF2qNHpo4
kDP8ic+tDSuO9p81wNB9+P3rlEcOfl4QpDPu+7372VpdpsQH/qU7eZCrkimjh+5XBoEjhf96PqGP
02pWmIUZl/d6UoTKrNM2CnTzaqSCdmbBNCU7rIHUH9/UWGGWx4RQFfCJHFOG++5XvIFs3PNHnx7x
wSEjzMKBOHBl4pb4XbeD+G5byS2xgw6UFKnPf3/ppJ6D2HNSyqW8h+9ACdOpXXoRjx7KHo50bBXX
gRyWkWrJnri4a1DH6cEfvdAsHlSNRwdDJMHngMvUqj8WTKF2vFbzu8CH5gA0Mc2eAllyl13g95M2
x+fvubSkZwkJRY/QD57mEbCgF2yYbbF6cV4AibLCLPcgYKSW9C6m0NsN1/CQXRn09ZhBGT+j/dr9
dynBmUPGIbJDwSslBg7IYjUQwzfCW29FNp1D3Q51V4h3+ptij/NThIlavrL6FmLpHBoOFY+xgeUO
snMLDYvshTJis/kS1n5+4aPMkdyD24Y9dLtwEkmoTZGcAsIG+9UIK0+/cPlk53bDFdFWPR8NUydy
KKEErLQdLDRkAJBhKnmadN/0hlKbeqXSv9BhZ+eg64wbiwLmuXgfYkt9cdsOzPVQ9iz/6CZoZaN8
6ADTtzLaQsThZ5FhqFOhJSucQ9P1D1islcRp6ZvMsgORhH4nRbiIznwl18OVyEOZu3KQ6JNWQNXM
wgk6B1VnSVtKXSTgeLFzAD04kJwCu76kB2ED8InNHVM130Mklc/kXCFBd+D1QPWBzAK0+ypuYHsk
C9Ya8GuhC8rOsddoz4gQIJvK7QBgpTpp00aEip57yTeNg16GAmdLvbb9HW92ZmMSKvI/lQXkiHt/
HpoWQvycixq4nFhTHW6Q5XDgwbaAemI7aAT2xPPfX9jEcy5p3oVVUBAZSjAy4xA7CKjIxME9Pf/x
BaUBdg4jb7K2xgGCXx/jj8Dx603vGsJHW1xdWvVRHgfGBbqLa/2opWLLHD8+QDSvlIgeVyIQPUZN
PIaQci0pa/QVNO8CpJeRqJIg0Sjx1V9rcS4FkjlgnKh5MqqmdmPRfX0ypd7Resvr0CnOVRrKAmZT
vrofuN4/n9MFfDo7h3rzNAws8hTDhaI1SnAO+aFTJUg1OBhlcPzLRnCUkJllnhxBEbGAwupokpGV
QwG/k8vYhslLmahR6QRAE3MRg7q7ncEdjhllNxQUaPcVIDE2BVY24YCfFdbvLPOZoMQMSH6Rvz1/
jQXyGjvHk9eE4DKZgG8VOiOwj70kZydBhwyRWm46Hf7PFzRFUaDjD/2P995/BvsKwjvXaq0IsZD2
zQHncOQRQg+yUE6vk9fm2uw8m9mhValCTd0JbRSOvyH/aKQnmPX8w+SWo38nt3w1mWBP5aAJ0AaT
SlvQo2O+CdCirBXindzUx9pwtZUZnoLyg2SKm2U1tFBIYt7iDKD0a6vjSrKtL4URnoIt99U7rpU5
vplZgBui92N4Cpw/VuH8SxfVOaRcqjpmZAMkJGAamVSL9WSNqQXJW3hE+vDAhrBQMfyzC8kcWQ7N
clqiYiSNPkSXA609u/F7L13p1+fz+DgCM3MEpCg0EB2i/cEhq0SrfVgl4h1GBpRK7uP5CAsRhJkj
HoOSg4BkgyFAPgmMskhgQ8v5nNYKYrrjKNBsul6otnSbu/vALxs7TvpG6XsgUXwSehhhAzO758/y
OHFg5pBHuAVB30vgeyeBH/UQBraYVfoQFMrzn1+azNlNCGr1PESGvcEhim0UGXSvi5IBNaXnv770
8LOsBwITsHxg2t4JYgiajKGaVVsIaK5sqKVnnyU/ZB0kccH2vcOLHQifpPRRJYlGV90XlO9/nr/B
wsaBz8vvEAH5Un+kRxKDDJCuBYF40rpo7TBh9x7jb0Rp3I/MIMhIj1WaLf2V7/L44oW68O9hi8Yr
isKle2eUXprkHQz55+/zOL1g5hBDUSi5vCzwux5lR6mGQwlCrBRCnw85Y/X5GAvPPocU8kHdFGk2
PTucKRhRD6J05axd+uXpre5KHSXsFoUywS/zAHDX0bkjV7LchaVET/n13Q83sOtKXILCD6O6zugD
pfIuFNBXHnthG9yS2btfLyv0HEDt6x0OFi3ucHDpUxkYzyd74YPOYYE82/ReOD25VCsJiYaWBmn7
9CSySrfW9lmanOlr3D2+n7j/j7Pzao5U16LwL6KKINIrsRPudg4vlMdjEyWSCOLX39VT92EOx5iq
8+oqQwPSlrT32t9K5qHMACHD9ilDAlI3XqXuY9Y3sgzfr/yAhv7z+hkbARfXaBUZdgZyLAy9FDgY
7EHYALoZvFAMVMReeF3A3URVjI1R+v3RSfuXxq+0uJgJq6I+639VhYaqea/RsCgTt60K0PhgUb1x
q7Ug8qcc9dcbNGDJWrbjnEeWgDJIfgSaF0pU6XZ61DY322tfaZHXqLMMVmx6lUdcq9CVCqMW24kb
C6ZGtEEasoc3xn8acf9S800ZzIfiLo96OrszR63myZyOkhj8onsZ0npjc7Yy15dKvIZKJSEtzaNB
trLHBh8e7tZVvPv5IVam5J/EzV9fBOa9iZ0AghSRJBjAxRjO8lbyZ+3S1w/016WNJEb3JymB2iCK
S80J3j9+026sqCtzZSmqA4GeS8qAtwJ6hO4znPaFFyvw7HVBwjO34uzaXRYzXtdg4ZjM13dfugwI
xN9T5yLD28cOfHWGz58/wdqs+LP7+utFCUvhgyhxFxjWtK2XD25nuxSQaMPppUPcu+VW9XXteRaL
eJHxwmoM3AkmmFc2kHLNwFmdL2CcTJx044HWPvxizbZLlIOKqqSRsJ+H8hVumbD0/fj5Za1dezG7
OdXteMoojTp2GXRgrxj8hP4bVlVbKsJYPnaaOio0IlGiw+3IRx6suMiNj4aWn3/+ymReCr4I74dh
AHw26vkTB6NX3eqHWrvw4r3Yepz2zKhLiGDOEjlp09aFV/LE6lKj0qWiBNCcllHdu8julMSFCTBk
g/1H/NJVzjS7w1ZW6/uHABj7nxGjnpU+tWhTRrlsuI35xLuNUfP9mgDq4D8v3IMTAjNmu4isWYJr
zuS24wSVQQGL3o04+v0qCsLN4g4lASGO4Q69hM5svuu1Syx98VbZaVq+MXjWnuI6J/6OEwkkLYqe
4fWojduT+yI2ghaQgWre6jBa+wDXv/91h8KoBMwX0vJqswd1OfexX3v9eeSvvaDF5ibNNclu56KM
5o/hQflVf8Uv0Lb9fO21n70Ia1zjQ2lreRlxYSDDRNVnNORunDvXfvcimHGYbyRwaS6j/ov48y5/
MoL09uefvXbpxZydZA4bOXA1o3qscHACw8BRCawE59zwdW7AHqPcyqauvKGl6sOsqdFDCFlGRRIl
9KaHPdDPz/D9tltdij1YM0uQ2uOzStztqiMy0RebHet3vrH7Wbv+9d39NSLRLKAzK8Hrv/o9PKiA
fk6wgnaArjH+72+wjmZdezmLuTvUVZbKfz6xjmJi915fpLtOQ8cXAOSv1g4s2M0k6fcLsLrUd8Cn
8f+jScZokm6Mk/5VR7a3lWhee5Lr3/96W6SjqH9nrIwEkGEw8S67p58/80omSLUW0ze2OzR5dVUZ
Qa1V3WiQJekerdweaewv8UBiL0cj1HOycTpfe02LCS1V4zRmAs8BbFf31D5Id/IZBk9SWP3HGyxm
9QTuIRiAuAEDOtnaA2KBxoRW3s/vW/WR1Te2mN0F6AeWluMWyfv0wT6KL/IFvf4dbKO4ElofPNrq
0lopZqhL4QVVclPVatxp/Crgi6a52RETRbtTiV+C+HhIP7eIHCvja0kzzCXZgGuqXEQS61w4Fdja
FsRypQqpLvUV6Rir6B+EnTXwDTDgTCqwSXUcROEpyOB1IrPfdgbHekZnHT7xXedJ3ESPtdH1N4CD
Awte8grCmXkrS70SeJbqC2J0FddqpYgAQgZePX1JHuGDWaA/YGuxXdn3q0v1RSePBukMrLbsQypd
WMYA/VY+gxp7G7/gFPPzzF37ZIuQYDeVKcspAqiZIjNsCKdCE8N/u/QiJqS1DEANwe+XNYoDnoIy
Tbzxq7/f5qvmIgDIVBNt31/D/oxhxiQY52hDPR1oPjbez79+7RaLEFDJJoX9+AC0u9EBbiA5nW44
MZpy/tvlF9MfbHZRNXBYjygN++YosnBMN/JEK/uGpaiCyhpXDOR8o/E2VsMsVFtveqf3P//utf3+
Uj0xNZkuWWNZRpDWTA/DhRYOUibGmb915+Gt+7Vxm+t7+HcRSF2qKMomS0hd4CFKLCizL6ARwlHu
l6aE6MGxYdC6BUJdmchLOcWUxXacxXieqQxS+NTBdqkPR9BoPuqt/efaTF5KKFrb0AgMBbG5TeGJ
BaNLt0yxU/FNePrGzggvFrYxalem81I/AbOXzpyup7GGm04s7fp+q1y8Mh+WUDq0rk1z3KBGMUie
BFOaQnqtuq1c2drPXsxnbZT62c766cTBrZaxgYuVu58H0veTgSzJSXXTx2bXoVwajx6axYQNtv0d
CIpi66evSS2W6CR4kMAnqNVRrvTI47xXH2W4jYfxRXu+Ss0gBwenSYChBHIiqsOH/FqyDN9gJP6r
34gl3789QhYbVEk3miHnFTmpJIejKUuiqhs2Mv5rkuMlLYnGeo5aPh7PqlInr/fsQVYDCBzJXrM9
bgeD9Rg3F6N5Gpk3g41Y+80d0reseYZtr4UMLqMvVr6fzEMfN2jQ0120LbH5MEC8DGmkfhp0JyP7
KRxtJ5F2KjrpTHqs2yAFfrIZNo5p389ysqQwVQbLIGaEaGo+8+RR43cChP4s0HBgyDe+wkpkJGSx
3sG/F1bbWQbL9qf0QdvhkA9wY4dlO4LIZ2PhW1PMLbFLVWf0ZtdzKOZ687bXyIeSPqpoWtV31HYn
8UXsAs7JqY/upNcuo3e9DgsW6dIhJWDo1bm2tzQyf8Qp/47QZEla6pmlp/yq45eLoy4AFJSDoXpo
+rtGnI0Ytsvp5JrP5KwiBZHlByaFrZiDCj7HoYY23hRmMHPnsfJq18AxMwFSkXf5mZLPOi8DGFbl
Oa4JbNAU2JZPK9lJgW6QnnvbyUmYKQB+cM/GY5VuQnxD/ZRBJFWy3CHIgJgQwY+Zo5EDy6K2mbw+
8cD88lUgSy1+kslGCfz7kwj5M2v+OlGV3WzrdY3+Sdlt743D53BghyHMw5+D18rEXmKbBBGwnIlb
qBH0D5m/xsnGpP4+U0SW0gD4aSUNTfDpZnpGV02V7uxKOMlW8XRlvSNLXcBs5KrOIDI/jflejz36
OBy0g+JDfgcT2MvP72blAEWWFf9+KnPJRLIUPUog2DuFU++VHd3nQRxAem9fyo0p9/3CR5ZoI6Mi
vdKSAi8Lzu1G+WrC13Xo9z8/xVqL359++b8GkF0lnYxRhAEELedZgXcavJogJqK7do/e/CN6YXyM
+HbHnkDvOfCnNoTp5UZUXCEGkSXYCL6qPCVVij4G2J+70DKRJ3a0ThmozNcuI9vNwtlPfcB17Ffz
9edHXhNnL6UCVZGniB0Y1eV+COKwC4dT/pAdqQ/DzNAKYKxgfYiT+V/HyWIjD5dYSKQZpuh4mM4o
kkbYwxOkcGDh6crP9kVs7DTWJutiR5+21ZBTC4OelImjARyQ6w8bb2xlE7NUCky845qVIOgrfR8V
Woe2iBRd4PHZ1OCpo0++1pluFcPR2fCbGf2gsebpEvhqtIPelJ9qovlk+Nr4Ndf17JvA/8fe468h
C2/dRp9ziCO5N/rdXR/R6JPjZaqetRui9D9l9shSalCkTV11Kj5bqxQnOLW73VT5QzMf6VR4LaF7
1k0bk3AlQ0KWwoORyOq11/bKlSYHoNoO6H53TkgnAVSob9xkpdebLBUIKmrytnnlTLC96nfh9SaJ
X0TqK/HA3QjBzGuPgCKHyX0Z5o/mRdqntiMgrLM3fsFaWF5iidAHj67l62OiARt0xsbN0D0MJqu7
FZPtlZGx2AEJKx/kVoFUvGiDhmLp3nWF1wUKEjH80Kcbq+JKLogsJQntDN9Ic8KblHadE//5ZCDL
HQB1BEleeMV5ix6w9jyL0DFLM+oGMEI+8c5HE3YNe5xsn13a262e+7WJvYgZehzTpDBxA+PQOdgd
307RFh5p5dJL+QEfil7PK1xaMx818jTEgVaAq3yut8oTK1vqfwkPNLM3JTgNn4QS9ncxCPk2tLoN
OI6usZXnWeFTkKX+YJpZLuF8hZcPxVoCK7D3tHQtNDwcNOYU4kbBAaODeUTiJEj5+82XanvwBM1s
mHwEP8e7NcXvn3Xsr3in6po2jwp+A7KnMIng9GyWJ8A/TLg+Fc4oP1leJT1V2ejlU9jzF0vsDHC1
aWRBMuFqOPvUkXSClcjvn3/QWrhaihtEnCW0HvGD5vvBk47Vjepnt6ES6roDqpi/cZeVwb8EBbWp
IWUyfKJPXDzr1b4VR7mC0SpctWbjrbGEQ/pdllY43yG5D3sE9VBZOyEdzelBfmejkxVb+ZMVGBdZ
KiAkBr9vVJ7lkz6qlz5pg+w1Y8K1TWM36EGmjVGuRZl2K3LHwKYif4JXE1X2MsdRIqIyOKTHmG1J
DtcmlvrPIkpfV6kdN/gxkmBuzwH9U2H2a4JuCkO6dKMAsbJD/3PG/GvM4bRKBzNFiKvN3Tyjd02/
a1IonjeWgpU97Z8V4q/L9yi0xkqNZ2A9mHxKg3QagKVbQrW1rfm/hBLNIHH7utAA/xvWp9kZjtrN
4IL166NnHemPn4foyghdqiUkGz0F1MJthqB/h7+qc4V0yactgdLa3nwJx0FXwUCU6+FOhb3KJbkX
bnkuDoZnvtD34Vl9QZ4K/jBuEiluabsA5BZeAp8BcyOhsDIG5Ovf//pImVKXrB+uj4ce72Law5zY
TqlX5xsaqZUALl8Hx1/XL1FyH9Ps+njgUjc32A64FvpIN45Na5mKJdummxPJQEETm6oCwcEZn1hg
3cMa2LdGp/fmA3fNBwEhv35b7n4eD2vHmSXCpp/Tuaqu52V19CwEhp2yqySnBIM1dyY0XKm7NveM
BG0DxUW6Bkuxcec1YMaScaMyLmeVijtPH6BOlq2noASK1k8/Ccm5DCQ3fwIbHk9qR8VDAdMSbL38
rW3KCs+OLME3dpbYogC/Hb1nyVuFrzkHxI0RIO+TXeyJ1yIUUR+BFOMBYcfupNu5deAFG+VHI6h2
vQt8x5a4ay0LtmTjJClKPioqEAC5MI8Fw3G+7QLNrcPusGV9sPKdtaXmqFVIYaU6QBz0xn5hA96m
O5wwFZ9ir3FhGnqKA90nAVC7OlAGG9Pl+5ipLdVHKps7OZ9m7WRl6pfEQeCwBAw3a/bx8+j9frpr
SxGSQN9LWhl4cfY5BZK0O21xS1Y2MDBv/+dEL0a4+uUEBzZ2Ut+RBMfMeOYfWoB8WX0aLk2UPWKI
+llYXaqT2u5QFS4P+qt6EhuvbmXHoi2BOGYDr8w/dJ8WpO93eGbCvB0Mrk5y3rPRnT4tJ022EvIr
+QVtCccR3dykLZTqcGwAXBByyRoIrd/yxeyc+TAjz/UBv9jueTyMB2MzL/v96V9bEnMmU5JjcR2S
/IU+NYCZYTv6YXiaF++5Lx+LYBMuez0b/Pv4rdmL/cdQa8rcTGhf7u8kWAU4ZjhhZWVRgzC3cfZe
e5jFuae3xKDMGUdjpUX7naWOs9sVTbuxbK+cQ2G39s/xCIkpvJUUjMfkHU4pkj+4MCVN3EdlqwV7
JRxrSz0TymAi7ftGPpn3yR16KfOH8Ys8oS8fZt1ZBgAxiJrKRRxYNHpl6QiPRWSj+ro21peSp4Lk
/4cbzDgEHNpgNs80tH1ozp0iMHO/9ZqNabUSMZY4m06Z8nImPagDSIbPcucI48bqFUdiWxqE73dY
2hJlY+Zmmwj12gcbB7CubSVPpHArpOjLl5jbwuQrv/05+q0NiqX0SXBTn7mJ8GeO91Pmxe17bxLX
hA10n7xKL9L0km051X2/8dGWhqgktnVokEGjYZmngbda7zn93dvBZAZTV3o/P9Dax1nkQghVLF2O
G+0UK6nybuQ1ir5TDkeMdoTSoqb2sLFNXIt3SxjNkKpxotT9fEpdKJSdpMidrHspY68HGIR6MHL1
NNiyVQ1kcXsye8PwytrU07Zm29pyvITTmJbVlWY+zKchPozVsReyw+BuwHwZchioSuIWoNCwOWTT
nsZ78YGw3yeftDzVVN4YPn+qTt9ExSXAJuYmteFODfPB9qFvVUepc2+cX2XTT7VTPvlzDB8ia77p
65uCv4kmxqaBuEr1QrMgbip3KJvHcWIukcEvbZhbC/MuL3cafDbtKfHbvvGp1rg03iHTASu+Ekey
0IB1pEKPal37NH8fUYliKoyyZF/NHjrzt+iDn8fS2ideSrjQ3ZM1U4E3LB3jg/rFHtBjfDBdEZQ3
7U65rR5Y4dznjxt3W5n1SxlXZo9MYUMNP2Q32cmwtht91H2D5GohAw+n9B25Xhi2wqPU2Zgsf3L/
33y+pbyrUmJLiRUNppdgIKsPXYdMEmNnNYFZV/nYGQCuJReiw15mfmC5HqYGGM2sgICNnQxzPjfN
A+D8sOvGFIC9pGH4iYae3dSh+eTCMboXXk0qZ1AYfMEhEU190t8IdFD8/Mr+YAe++/2LLZZlFnw2
tXE+5TEHdB3llJkEs74rchOZiAcLHLuuw7xEiqZXRaimvwvppq7a37B6dZLyYy7e+0oJRfJplc9M
QUJrP6LjsCU7nj9L+bmH1yscQO37uAgLZPUz8Nz1fDxSzHIDTq0dMAhx6TXKs4FCjqyzM6nCupYc
Sb7V0k+w/t06hb1SKjmUvUxtGQ1SWNp+B7t4gcvBF8LWWGTalmu2vgEN2FhtlEhXsgHaUscmZWZT
cN1CIzJyAYon3Sk75iFh+9TsU9AnpI2i5kpUX0KFckMYfaMTcbKAlSKwFXUSmMEnFeRC4sEeXn/+
0isYA22JFsowoMpRh8vp4I2RFAd2UHy1oQCSYKeGWHs7B/XBWbHcPsxP5sug+LxydNNR3WqsHfVU
IHkZ3EmlrzrdbkjdvkMyEzT54YaDm29tDMjViLHYJfaKQuD0jQmFgFywXzDWPZLz7MtXQ47ixXQ5
Bw4axDhXyb2tg8YKvFEzF/tGPTa4nEy5jJRwDepVd0tmFBcA7jTO2XNteUl9npWHsf7ou0C+bWJX
WM5kvRBlcjpePasAjYLj+NHHs6ehaiVnwTBGQrhp6VEk/fQoT42NE/vaNm3JN8pVUIElDVtEpTs0
yRzYOd4JPLoAG1f8Lnm1wa4G9qh9lZutlMjKCF0K8+aa11Mh45Zwpborg2Rv7LrL1vF07ZS3FObl
gnUFu8K6BmDGQpy+1Ru9xhveD7/IA9LksDSGj9pRHPUH+5Z9DXdt6c4XxVOmsDpuVblWEvbaUrcn
DM2uyu462W+NQ/5qhShmRcpe8YrDcCzPNELmQ4IDEv1N8FN+npO6+kfq9E38Xar4OotA1sFVkAho
/oAW91tZvNRS8YsN/W2lGRDDkTJVHKWAqmgGqVvpXzQFYuvk0Gad13YsqprEQ7uVzW5FfLGyoGpv
h+o+v2obWeE2KDsAMOBoie0l03SJa7hFU/E7jfsDT8RNq9OdVaE6n9dul+SwH1Vhp1p02AC1OGza
sUsbsmNZe5xjjizM6Cdl4o/wuStTX4sBvJX5naTYwrmKBd2hCmxV8ZqJeHCDdix1z+ip7JtotO8b
IE81eQ9Nm8+ZlYK4cFZin0+WK6nvWPI8Ho9Bb1XvfbaX9cFV8Li69ZrnEE1eHcRlJ+5/0Wou3LJ8
FXbtMvMr6eydhebFYlYbD8tNwYN6epZpIHHk1Curzd0yARy8GDJHFZeUlNTRlPomoSks5cQInVM2
1sHMC5/30wGbJavdW3J+ILrxFifl0ZbT5yEvPbtgj3o6hTUhryl6NqaO/kqn8cyndK/YYV/D/Y8z
ecc5WsnGndrlpzprYSdCMAuFmjP4iJCM9U5X6QhcmuEzNN3EMHpRX8FloOohT35XXe8R+GDIFpoW
cwvRlznmAGAtGcBl62uZ3zaj8dZZ2o3d2nnYmr1BfZMa+cdA1eZXD2UuzAka+H0ze8IbhKdM4nbS
xLxEFPleSuDPTpvOhDK1EM7QQnLpDKrhCzI4uobgBdy1z2wYvUrtS2q0yYteseecvvGSDye90ENl
0r1qKKxdScSb0olyV2l695KmcGa1Cfuaqyacxw4ua37O7+P0PPaPrXFO086VYIxeB4LDVG3YwRka
O3qTpZcUkszY9rUkLBQ3jw+CURh+09hpLLtHhWbfpj43b4tGALj4OyaOml00QHXTY57sab7j9WFq
zx22wmkRu1pfezFMTyYHzlGQxcrcQ0Mohm6KOGx4VAonuLXy7ET6kyzQbXYLe92S7HAQhQ2SJd1B
KJp2kLQYod66SGCbvmWh9SAunuQ5gmM6HaGSbGWvhSxcEsdSbqIY6HyKOgoMgS7WnN7Z0NULYNmq
+mYs7muMW/NFyK5uNE7M7nWrP1XtJ20+J8w50sIiXn2vJwwSbbjreBpaBXlGuQ6cRBNHEmnyMpJD
7ienMLvrXZzS3RRzXKkfGLnM8UM1qtXeZPLZhEyubJWoVVu/SZN5L3jy3CtWkBjIJ853hXJDgXec
xre5qI54DDGiNinBvqJ7ihu0O9r8KOQEFCL7MGqxvedMvdcEucstS3uw4rHb0VxxpasUeCqPeo6k
BCZvTRmaMRjsXDA0CApYLRxPcqeGtJ2Uz1qTepPIH2DVNwp889RA0tYMquZmmOfGtUx5b2o+Hag/
FbXbtwGd5uehAaa5UI+DLWEv6kzJTf9aCgMvlZ6HEcJ5Ca4q6YBUeQbIUh8MUoJCFvclDBW9zAIc
z4BOtZx2fJiUPGjN2at0za3MDh9JbvZK4zHVl6/EQ3gfVCcmsQQufpFkegOyKjKMU31rsrzrdUjm
0unEdHg+q3aYZ7odNHJX7bQUXCfbqF+bmlxqVcQAuNyP47lvPnmO7h4Z5cewaB4sfHUjQ7aIe6Bv
YXZQo3LNXnY77WhIu8xiscf6mxlGhlbWnKS03FMk+xO5oG6b2Q+xDgLOgNVQk4x7lXeDa0vFAS94
DNFQisyTnfg9d9qTich2lpG6Ni8Dh5Mf+H1peSsPjlS+gU9l2fe0gC/IL8OOdUeCXOOttENZ7OAj
D+14brgcnWi/8J/NvM+5W8Ne3nKU0VUgZURBQHMG+FIb2c2oRKQ6ybOT0LtKuWRwfmE+xwEmaQJL
OfL4Vpq/UgpQJftQKCD2cIA3YdlY9Mnj0KY7KS/3aA555HkDW8aiUsOOHlIUOpqOhtaQmoEGFqVu
j+44GWGH9arXVFg+F27Xt5NbwIcSSmsdS5qOKHg1NDsm2gMieSYaxxQw7njTUUpI9KON8xVhI0Ds
Zu3q+i6VZ+6yqsYdEs6jhpnZL+W+zYJJ9+MSxEvDVa/lWegtaaiZZgjmC1Tdk+miLcHB4PGTjrhS
BQVKBhpfchl11ZtN7kgWgeVP1FFPtRIE0XlPv8oZDgeAn93VcCYvnAm5GqNweVVgqLLxlXT9eeI1
mjoditSH8Fl5KgqUZGHa0wT54PfKodZ8KfUbDTVjeDtw3Ney3XTMOEBjeGvvWXHTwZSxwLFoBIk0
YvNeK3CWJJ+anKGh2RPVTS4/0llC35Hf8oNp+EqHEkv7CAOVUO9OCfGSFHTMpr/Vq5t68DsY1xAk
AoSb0xr2cPfz7QCBT84BNHFY3PpWwnyVepbp9xk8tsmjEIhHbAoMAJg7tXe5mDwp83r5zcp/o3eG
cxxjguyztxAkwJOtEKcgeIFoVoS9sq9szVXVQFF8u31o0YtUHbRrqHCMIarYEdUotHUawm9hOYsM
NXHQP1XXiHOv0nRP54cKhxbSe0O8V0F27EPGd7YRxsjxvczJEfVHgskxp+81FN+Wap9so4mwy0sh
6EYm31S43zcUcSgXd7XQ9wm+aJ3IZ4JTaFln/JS3ncvaFuUolOdc0sy+PU+HHAh+P5HRRpCK4mxY
yBspqZ8bxrv1lrZ+xsBS0HJXM9Rd0pVHGLIchuvLR0bXGougn/X3Zu5dtQoGBPoa3wKZGz5NB9Dr
XaXpPSZuSlTph8a8tNy1+aFMuadOTSj6gblN25x05AGMCppLrTk3/KRK97FWHjv1Pe99JmIwqvlw
0TLpAvCa28AmD15rD72JnJJ0MKQ0ihsYrU0jSAmTm1t5NE6NhvDEDIdpVXvsVbNy7Rk4k1nZqclL
byJl1BMTmyq5w2YPm7JUNQNBJ/prHrDg56bm5TSAeBmWoHYVksQIBOnhRdJ5/aw5PbL/SFrKkVlj
/hZ7LAImAUq5mg9EWIHKcKxUjTBtxvM0vqBe7DSkc2U4aLV09NQYkPyKuKl+sksdumwmjvbcOIUF
sD4Wtsy4r8cuAF7UIUMSSMgF2BLtPCqnLyw2Qyl+l5EyQLbNme2Dbd7KOfRpierlyXUwA4cXM+JY
t20b6jQ+1Lb1JbRE84ZculC2j2v5XcmZBm8iLKVDE6r1iDeGzPwjR9lpDq17CMl13QJA4AjBd4Nd
yNy+CTGFdguzk+GJ2m+q/MTnJyKwrfPr8nbuglzhgYB9PVyO430K5zZsBVzVyO9GVfscQDl05RRg
fj3poUqj6BSto2qwVUdj0t6oMWKldmcOgVqFMs0/iNn4qc1hJHktK1bzjjXtELTM8MfSyB0wpCeH
jcmxYXQ8jUYnYULydJ+K6TDAdtYB0vZuqJTI4CLdafLwWmEN34FAaodV+67MOXAk9icgaI5W5e5g
POUGtu+Q7CPPnl3sthYAb9BfRY6DyUDHOzbC92BovA6dUEz0B+xm900sHZmS79I6Did9eIKJ1ZEQ
KRQjtjgDy740G8aiSbcfdRnbV+tNFiY2aRh2Ro/Ol5FCJVGxGyzORw3q4q49zflbZr/KOkLFjVnY
qVNgwrOhQSy1m8KvkWTq9M6XGoSSYYLZBMrdx26eyDWwI7Fl9+lp4taujbVzbbYnHUW3pKbHebIB
csRhoI2DMgHZTAEuitXyjvAKhfJZnKaEBtmcubp4lonxVk84pinsSBVMKGRcc/0z715T7JA4rXcp
0rCV34DpMvfdWc24CwxVqv7qUOu1NHYvKXc1LATa8bGk6YmS8jLxBJ0GFq7UxOlNjzuonYDncSmw
adOeu7Z6FZq9q7riiaXjk4r8zKRemv40sfQT7u9OR8tdXtnOAAqKKVC/oRKQkk5cPyQMDQcYgfc8
dlLMhcIv6htE2KoCXe1YoAitBMIOaXlv4ziAvcZ17pL6wG11p7DWdLH6NyNGiYWV1+ybfZMh7Da6
JyQoQ5X3UX4whNfn6Bwiyqda9i/6+BuD0MN5DPHDjYFxa9Pci4vJi5sPwxydTvusBn82m5PARq4b
s5OiyY7EPw0L/DLbr9ijZt3SzKMmfHmR6q4AY5+QS9XYq6bnFztWOkeSir1AO0ljCMQ4lFDHylON
lzktD8KqHpsM6oGO7lQZJC3YuqKJptQ90z6Y2CdqH3niIbby4o2gA612M7Rh5Hhz/a7OfJI9xGDM
spdU8yxg7GXpZMk7+gsFxlZ3AVWZ2euovejWHruEeQqLDpkM5ZCNxNG79GDagd5gpcYx5ahP/WUe
rSgBNh79RnLHPAnlXs6xpYVt4GC4AzxdeAHnQOyJ+O9p/jRssaPaSyzCHJblLaDJGU18Nb8hzbuB
9iVryD9EhaPdEMhGVCBzCyu4wgJBLWjMg1HdIHq2WGGG/KSBWCrfqrBXmzB/au5ZsuQYE85ulmdb
b0mSOW3sS+peRw0yfhePKYQJzdWFk6qBOT9NAFt2pcuRdJq9TtnXmFDNTawFehxZti8kFyedGjs+
Lnm9eQPsF2LRseTwfJztGwu7YFI0vgJXFCSE+7bwlKIP7GvIxi67o8k+wYlLsws/wWlBLTCtQemK
7wRD0pd7tUgi2D2FHceJYuIHiaeBrcA5LrsmEjKn1xs/4Z8xRaQuRdAMFWJc5WRtOCRhq5fwQ3ts
idcjqCq+WcZ4iPaYl4lX5Rr2xplnyNMZ0Iq9nqDeTrTfcgJLFtrusLRfpJEEUhnE8BmbXmL0b6DP
fi9kXzMOFf0yEXomhmOHryBdGud7FcpKxwK8GJWcfd+8mWQ/QFxfifeuvgDRAsIP6kscVBVEgNLB
7rsY/FI47BN+505TGU+026vpDZdeDDMLpVFyqQVUNiyV8PYt7hnmzrIjpcTOKD7+j6TzWm4cucLw
E6EKoZFuicQgBpGSKM0NShE5Zzy9P66v7LJndiUS6D7njzZX7VhhUkvrCpys0pOfR0Ea27JpDs9x
NU0feiPPHyJsOqBKaxB7Sap8bZqDtOw98InGiePMN6L1KezZfFWCj9Pqz+Jdi8qWWuJJ7PN23k8R
xlybAnVjvayKimMq8/tl3JVK+7MaRnJkBH6x5ajcIjVx6C156bX62hTTXxSxuMFhYkaOzaCPy2tt
4Z8KLfsqL7axmY2Y7WUJnTaVnit1cbou8vi9XHkZvqx8jIMoVP4kS/GqIfxZpmvWnNbOqf9pzTcc
4YD1g51ncLXcyb8NanbSsfWW4THAmf2huktqzDno1xQ1WcGDbLHYyMSxTjD4eaa0aQqSvDZL6Smz
31efVcJPvxHKi+g2ee3E4mFP2PHGispL8r2l+HpHlEnrP8LYws1SvNPSxiBYIvl1e/mggNjVzWbV
d2u3se0LqRJJ+Wd8KWfxpn1Ii98fKSNUBpfEu7rz8+Q2ELmmdw7MsX7puaz1yAWsIM+102kFC7Lq
1PK/5vx6M2gbAQLHId2VFNCNTpkGDb1v9llLA9IEbETFpek1wmnYgqO9xKBTvRpUq4TXsVG9odiM
2Xdi+CGqc2UnjhpKRNzKqfllptkmD6E83xpca9021Q5FUe9SI9Bal8DXqf+KB1dNdmH6K8Wf4foS
9d9jtu5qxW/pZKldVr8SmDBqqcrczBX7jGfX58pcOU6Rs0VgYNmeQW6tKz+1Pu0xPeU6zZoGf4zX
Q6fuu96IVpTOnPJoZLvsptURG+i1ST3ukiV11ZIimDQ+oiYOmi5+EtaTcdbrJ7KULeokkM3Urv0t
jQ1btheZbwXIRHnuxp2y+kqSQdVTntMQqDYc2nTPmCARXi3T9o2p0n4t7F2tv8cKBsR8uhri26Sm
MgVgIuht4jAr30Ub4Rk1PNE8FaUbyz+dSull+WWjnyv+6vGiw/5rJCxXHnV3ig7AcVSLD3CmPj6H
9a7Rb2V2bPWnigxpJODkz+aIm2TJ49Jb2p2i7hgI1uqnDL28AfAsXBPQrvcoBdyoYFXp3D9siPQi
x6Phxn9cSeF6MGbxWnaCY9YfJICWFs/wkXGkxmX2zYznNvVWoZjoXlQb64tLpXurfvXGj5qX3NgJ
kqmPDdP52OPsoNiz1+zxHBbVcw9AoNV8mDnH8dUOg8Z2Y+uV38WsnsubiN+i+Ux0lrS+thqTTZw4
aVKe6p49nqXaiAukTENgyPxy6zG8l9JKcLDqFvpO0JiU1SA3h9zOA7NMeeMpyrJdJb5Ie0GTakl/
7lPRVG8Gt2TOEKbGLLP5m15dIlIfiuew55E/GqwzpeAbQBIoC0pQU3dYnMi6LNnNXlfGviPM+tie
kattTPNpqS6l9tqEJ52BtoIFy30tdEd1W+SHBJ/1oAEeZj64VVruumvFOUhFaafyyLLX3OrSN41/
w7ovJDDeoPnXZdsJ46/5qYWqI3NpYhuc//F7mXEwySoM7ncptoCbm7za64lPBFs+AFH4wy9vmWR7
vdjCgE5MIOslMV/r8nfIP42mewZvR4WgdU9174iM7+6dn7VMP2at3TQtlKF5RSxq8/V1tryNwSLq
6nkuPpbktJKTH713ZbQptOc0DEr28Whj2q9idoHd7FPagoNpgVbuUGc5JifVyCIGCEQ0pzDvSnMw
kB1l8WFklOUcMZy243l/Srn3B4N1XuFMWSUXaIiRoi13TEAsywnvIwmuPAvhjKN6Qz8xqJeNkc32
Q+666FNU31P+3rWOwFNEFYN9LqvSoajSACtRDl0FjmKcETGMpa9mgZle2J1KlWvTyDem9mYxVoRO
tToyitjuuaFRreDy+Mv0i1ZditwxoiDSfnQ7d3XjJYucPN3FbTCILSQH1/BoOhOl5vUr7ZkpOYSq
dFzKW1fWm/o0pJe4u+slAO6hkyZvxDOQ5v9me6fJf0x0jRQ5BlOKyhwTH7IVC1vmSjMaHKdp6Ibf
lDzzTC8y88gmbq3dFIpbX0XwJ/x+1BXEIJeb7meqtrwpdeymbWCl27ZleHnpGhI7ot/QOBjhfkUE
G7tmHow/TcqoRo8JNn3di9/m0O1nV+3O+IaZBTsWPPXFBnF/0pKZtl38mEBXvMsJV2BggJJI6a6J
cjdv3zKj3fZEaw+HdGBoNHdS97lapmMk+4LWr65yZHNbInGmb17lOg3MUzZ7Qn1bf7XkrlaOLrH8
3kNs8pzLRunIBd++L0AtS9fkxCqOSEkk/acDbn1ZhAW2vSmoTm45R/MRbsaXMEy2wQwjMP/MwusP
dPIuChIg4MUXbiAzpMdJ3arGdza/t5eKiyXeJrQXMKaFv0Z+n1ACA2XlHLXC0frQRaMzGoznwI7g
H5up2y2oJXXzI9KOnaA3IvOnmA9pflWnA09C3oAROhp2vMa1u5PcI+0E7CXj+Z4APpiXcXbpQNHY
I5U3Cb5bgCRLjeGOM5AYYgxzYza/VXgiBSOxd+LDAM+JGZu3i3WuGn8aNoZF7sDbJFUuusfNuvw8
8MAPZL+m/CTPzzOSIlb/ugqWzqtTX56cSnLDzuv6HeWtcvLPGndZWrrzBBMmD8/aGG5W0wqiiLbl
7rmcecNYP3X6vVHpndP6Go1eW2+bad++NsJL6Fn+Y/cMkUKKe4Ra0fLC24Cg/MP8GzI3VpxKpqd5
q9obXD7WtB33PfzB4Knc0b9auld+C0F/NZVaUSi8Ifpn9e+z8ixeNGII1PG5e9eWoOIn0rx1WYEq
r2VEMmAa5NQHscWHyb9VI+IGyRbhCXpp7riSwWXYFvgcguwB2XH0niP9U0k4Kb2+OADW2+pvHLl5
95XkZJWTiAYa/6pIh651s3kbygELn/EnMtNpP1LxUw+fgLwKU1L6T2WkvmWlxUNWPzQNWhUUIO/5
KZybXWsc4bE3OUnH3LrSAArr1xr44HzTtc+BBADrWf6rqiurRG5sRVRtmvmgV1zTM3vrzsy+G+VH
068P/J86FE42tbj8Byw9HjmxSZ+SeEuBgu3o1RZ+ABWXDDAUr19GupOrMpBfc77yib+8YpDObuDN
G7hWM7zJN3iTbrRZxoJmftXzW8ozFddU6lLYOF3Frq9PtRaY5MHOPmgJgjAqsamiLVA3ssvwdtHy
ERD21Sg+z5s5/xu4FqKnXvfM0BmiIKxLtynonritMZEHB7u5ARVP32SRO9W7EDe+drlzc/p6jWBs
faDqCcvD12oc0pBybwMsYXAahhqp4Vtb3nTomeStk37X1lF5cMwF3uPwqOMWDx2bY0eFo9WerVTu
UPyQ9mBGXnpZ27smwFcUbkIKqN9pTJKyLVN0vXgjeimJ6z9oBRKA5NS3X0Rl2foh14M02+aKYzO7
2uGLRcdOH1gWZ7Sfs/pyClkZS+Q2GwJeTaPwQbildVsDJ+W+bL/Fn0vPpl7ATanOGG9186Qg81OP
fbO11e+J/3HdjeauzjaldA/r1/qzVMN9mL7CnDyWHntApN9SdtO9d0cBpN/OmqPlz61xUEYucwXb
8qsd3ucYUUjl8CUwqykM2qvuplBinMQdk7MBQz5u5PFRA5K4WYW2m/+0Vyaq+kXMxWE2WNqEP/Fs
ZdhQN9KLgdmh+BWa8lEpeG9zsLwZIgN3Vatq3ByHpXR7oz6a/7/e6S2vSJ9epomygs6pqk9BCzjO
FePZbNR3CQBiI+nDg8OuCqdrYe25hiyQZ73IQImigxp1L63W7Lsl3qll5RhDvW3r8E9O63/2aH1J
ahI0UMubzEgc0W2NLPOLSXim5anGyMWyKSNfsM1eEDIhIN1YilvFP2r8paJGUA+hFbCCN0AZ2k6p
Dw8YLnZl4w/KvvixJW2baFTP4tmrzs1taCJvWP6GUXNRoHRcXGDOW8E/WdY8hV6IYCZx1qHEyB91
r1X81fJLqBZ9SP5mY69CnczW8FEKj2W8Id7Nmo5ZQxNpPx7IPKtL4rNDFXsNILWanKqr3X1Euuyn
E+VGTeZHZvYMBOBnQ7PJU/U6jo/FHqB2ljgC2secLFNyzRU0t7MXNRyv9XoEUwvX8UOxbomWPlfh
LuVP67p0FdKNhr0245qg7vkSx0fuzWnxV5sZi9jEaPqdUFpHIACk6DpEUJiuIg4T0kWNzpiIXhmH
o/Yx9MIM9w/0YQH47i9TtC3H/QISC1kFlaBFz3YJfwHPs9OVw2oAuatenXEKrvtqASbarSts3JFb
OBkcy/DFfCtpnSXEyPAqDJqhx8g4yt2uWk7Vj4nmKjPHC+AyKMU4XqRhL13X/olSdzyUo/mhWxGf
rpurQWFu7TpC2/BrEJVSndXbrO0I3OqXXUT1a9Ydck69cfBZuEX7IuwrahdKVZETSOpN5dFnTuY7
moQ7R4eUKUNmQCCvxaJQCMIook6l3EwjfxDwuvvKzY9h2pIpv5BUlG+0+WdEE1hA4J1HznIxMK0V
XgZNHM607mrxthvPRfpmG8dlOmWwrAC9+l706O0Adxu3hXVu/HxIQPvficaBPbkx5DGiKLSUvY7L
uVFu/Z/9kyeEWSeeEX7XFFV0SXKbjeFD4WZY+MtDfK/qzxwlmD0dxtSHzJwSH1JU610Je1c/OtZT
MyqMEh8Z0yNjZO6D32nzxt7ahROH5zwL8vJmj0/t6En5WYZbHrLDwL6qWfflvQH1/JXZtcE9g/qn
Cn91y8lsln60ypns8LnL+mmdXZ3Pe3bojzScRTC4OuVbMnkIcgsvTj7q5ih/WfyZIfPm4ies3gZ6
DUV2YQWEhIQ9EuK4VqnbC+5PHIOdso+q7iBaOEASiaAYC1ImRzYJkGOgPp93uWd2Ohr5W7ZCpyNn
GRAH5J0v+HjzO9E3s1gODXOcarh2/7Qq57xx5onq04CgDV8cQjN1Jn7YpfmYZXh+R2i/y0NOgaLG
9tg+NGQrDcPGY7/JVAYLVCS5U4H4MTKg9LEx+qYf3YvCalI7vbadV0+72pexfWvuqe3wPACCAlYo
EeSW9JeX/0hErQvf/igZNJX3FpglSrdySZRpuYlQyBauZm7qWHbVS1JCh7uP2e1jWfww3OIEkq2v
ZrpFZ9BzLNYwRWeb66BS+NCnQPT7emCjsTvejEMzfGHJfTJpvhWrL0Fjrl/hiFqifJmoXyAJpn8i
gZafPN5FvZ9waMi7mVWpWqm7OkYaqtjHPQOroNZeOBzX6JQtH03yHsWeLf+ToegScTcyO9CfZtmb
DbjHQw4Cb0P/UF8vJ8arrchfQyEdooabJqTu7M0C25fqdyPlmHXj4VOhCnj8pDg6zlx2jRKVofW0
6ERcGXw5CPXF7xySXygFMvx1HO7kiQ8ovQ1j49tFFjQmHA7E3Xqu0dJFEKAIscenOuSciFyDV7uu
vtP4lIBMR1QzICKJ2q3VFs6Sg7bgz26/dOlFKybEQROafOyevCGRyfCO9LGM/XQtmSHAtQ1uqcbw
zGzyFh09Th4BPGjZuc+nTa2YxwFGn5ZTydHU5yG69S3S6k1kI5DaMG+PZst6n11jEkc3Y04opkRt
F5/tNjNiUDi28IKkPXZFmGcQk/5u1Z+WEvBcsowDKUrTsa0+c5tnIgFwYTq14uqkWKpTWs9S5z4+
6vFZ9OeCf2GUf/JPM1NkjNZzLn7Cms7Ye0pKcqiwgKsvkpl5se7PZG5XXM8jc3KIKpyjotgqfyqg
vR37ICPNsiKHDFXhlsZdqvlQDjVH4fpZ2V9dFD3+yoHnP0UVY0SsCUdhMncnjiqu0xyj/Co+uLIt
BTjRNDYjEu3CzP51BhBqPpNpcwcHwaaDgAxi4F3unsr4r4OHX9h2x79VdO5/QpUzbSED1HrEjtZw
JsqW9V4xEiXt+5hne81CkxWne5UfPLLMw9zph2JWbgOZBNO+FC9hdhFoGaPwTe6mzl1t5Tz0Y+i1
6mParD7iPA2KgzR/2Ar4NUI3Z+BXGd4S+6qqoz/n+26FpwqfywhESXvuo32lwhxeFWmrW95qh64x
/raVF8OuGOZOFA7Trl7uEuk1UUcm7W+j+hJATEm/0wV0yyZtLXcoQd4zehGLaz/1p7RQr7kAqxYw
/8Vep0ys+BYtcol+kWGdC5jO9XPquEhj+0aZK+/c3H4Zc/Iq2XDt9ar7pTLCP6F8pHpo1wy84XR3
cK6Z30MPUsINrEyStR0y6zOMl/28mC/RsJ/VVxNZcYWFIGnuuhQ9d4DaLQtGYkrjMYHdB06zZKdM
IHYzhhZf1+TYr1X9ahpRctMEAqEmYqYv12on7OhWmZXHF2mX1bcaZZ6qazupQc1YrPdVfkBAHDmR
bKP7P+UxTC5CKBE+lIHsjcJu74Vd+ZJkjXsxjXgByFXbiFLdDnYcOk1qZs4gN2MQ9+Iras3IhwlF
tbDERytEQCK0Mahqhem+PIeS3+dbodj421x8B5M2vUnc76F+WcYX1s82PdgW3okmcUsUSeWXbgjX
pA583egt61RGpbSFE8Zpo79Eumr7VmIJxSpja9NzIwZIOAVhQ6bgMZt7Qp4xzlxzSzo0ijQ5lqR5
OrkcKi+q7Vr9bdATVym3i/apW/BfapD3PA3qZ0sHGN2yTlOXcCVwltaDoKOLs9IckyCjtW5ObVzf
DUO5RdybUa96iNnFPlX080gHEzDBwhRrAWHNOo4Ya5sYcAXah4hpaovjcdd2xdM4DQJWK4TtomYz
toKmkfkyMcw5plWETih1gnoZoXhxxOdt2tAkg5ouLgQP9RHtpVBtx+IUkeb6pHX/7NTaFwSNNONQ
OaGiu7ONDlXX6h9dejKrYpdEA964IQHfLwI5POujn7ZE1GHL0nIX0vmsWeRhkxRQnlKNwdlhijQV
ugAcjdtijo74lBKmzqV4XYy91Pqqva/0IJpvo3UQw0MIteFt6+v+mcc68ntq66GzxApWn0rgkRoa
MAVpluKlswbur5ivNFVzzZeENCXrv25u9+ArbKMVLUjtS013fMR2c4belsyDiK+G7nVETXSunYAz
QfQm3CwDm0W+btkAbAxSWFotqi9wNGge8ge/osZxWExXi/h1613UWLthif0BBcKgslg2bzHFLsOw
bXJt14hewL0xMqVoDhE9c/6+NdcKOHWwvk3ObYbffvzMe5vAGu2jbn8AzgjZP/VRclKqba5OdH39
Cguwu2BDadX9otP0ZvA51NLOir800Xih5GI/Iy1qnytd7dil/CnbQWfNblsjf7Hb8LMtG8EiEiIi
QY03K8KVKuMzMZWVyWdwm26494q8VdP4toSZEzaWN5fC0cMEJUQlocMduyXoWpO4T0rw7J+xrWVv
kBeLeNQo8RQ9/FUq9Ki81NrQjV5a98iGU5nW8ULXKv4P6IO45iZfCxlJZyfxYEb2AQm25sIA8nZ0
Q+FnabodGvsQzzNMnub2qJgmCPlqjsDGan124q7ygdqqSiA5G4FvrLFMD+ncgEvFlwZTWwM8MmTl
UYKM00Zlu6JEnIfqY1JsP7GyM/LcU5akz+HDoEghRTAw3q/4VgpUN4ZhyJ48lINv1A+F2GnWD7JI
reuKtLOaDNsvH6JddO7OFFMWHcY7YyQ1vdjaSP11BirBdpLiTapQKWi3nle+gV4Ki5aRrZc9Y/wc
13+i2arsnRpyshalTcx4gkdPciPj2qmn2bSZdWpXH9xQ1Tdqz4/419VE/4XGU4YCoWVQLk2mdOMz
kxo2GMlw5+Je1tmrYi3GeYHmBkvIWc0f6m0l09x8PJv1xYjfpBaUei+X1eOFKxNyJwvjqzZ40LR3
NC3+kGFHk1EQx1rzVyPlz+g0eU+iKNASyIoGFC6The0svbXLFGT7/V9HJkw3M+PYNyQc7Xgey58s
/IpH4E5eYWv5RWQwMWEXKX78HpRikRWvNfx18DvcEfJlFIEZPofKSQv7+JLh3NRQId70ef1J6nHa
p92blQd9bvzqRXLqkjHQkYvZKRqn3qm0szHR3TPmECtuXztZ/5IYqmOQD2tOTo4aN9P6bf9Q3tH6
ijZkttH8Wl7S50AMl6o5LjGCJ9SrllrA8heuEbdbI0aJ7RFvZy70mfN0bSbCpR5DbQk/IcPsSVs7
lzBPvnP5IjtBwtWiApHZuut/Ccl+hcLxKry2nE7rtEvCg2qdOz11Io6YbHwb2yukE9TyVECk+nYJ
8obo1MaW60iK7o8y1xoMTTxm/0YpPmdM46I9zNK/YbJ9Du3nRDS+NL0KTRC9OuFN0Nwyk/RnuoCk
IkfOMHactPlzZFj6tm9XMkAY/70qHOBNlWf++aMaO4iYGJB5aausf0rYxIpiPUYKfbXgFBogUD+m
0KrL2cqNh4pJCQp5m1ef60LixyycdlUdRfnow2pvkyv9uCjU7NM00U7xF7sHHAgPqfwVAwJYtduY
YPI9Xo1KyxMXMHxdDCynIB35ure1zaSublHHECTU2RZWNKErYO1Npd/CMlCQom5EaJ+kQRz5Nfkw
FQB2lmzHerHY73aNNV5mecHdMnZJTagqhHaZQ1yLnvWzIRDF6BYwB80fx7+4Ma0ryoBmM8blcBli
EH2O/RleK4qVxZVlfB42QFX6JA9p44y1eDORoWDwqAz9UpdakOBz2be4kjGuSOXWKrTbKDF4D4vF
C7siopzVMHYfiU7vdU3u77Les3WUEG9slV4uuQBBR9qkD9ToOA+jV5vC2jRqei4lL0cgMlQEzGka
66IpwSzIFq7HvN2qo4SkdQYDZBB7HqToFo25u8ya9dTPy+csgRtquty6lop6uDLta6OUuWfPVxDX
rL23j025U6O/yl7RwigXjUFU1FPmVLZ5UTtY5fyshi+o1HMvS/81mp/N96Hl0qybW2g9a9S4oicc
ZPq0rbc5+w5ZvtrmHk8fCodbbL30xn3WQXWVVxnQMH0ogu6pgCzW+Pe4PDYne8I7EMZN82QukEyh
nitbM4nVzxC3agFxGq1wclUYujbDlTz62mO5GyDOw7WxQVLN3dRm4rNfG29SGwzN4cucjFstNN0i
m5UX2foJB8nhWtCbJHlDIkU7uYEgo9VqE0XwJH21coQDJf3suuI3WmNQsnu9drsmDd8k4AV5eElm
INnYQHDT6Xm2jc1Z5fVB1VvJ9H5EaMYG39JNBSNA9CSMbS5/L7GGLVxDV6x9F4l1BLwYVkuGTmY2
wZaD9I1zXK84MM2gLP+00oBg7IkkmpXhIM+xQljwdzXdjQGfEJi8EDb3XRZ0S7E1QPGi4bOiK3iI
X3BiIXdHhTjycXM8TK/DhDRUyCXbSurqICoqjXyTKZJtzxgNgg42NT1+m7T1y+YZWjZnk7etj86U
r1Fp/yvqggEa/NJY6AJY2ke4A6LHoCjat542zA7ALTXGI4HEqeSjG4/6OTAxRKFgFhAiltu2bDtt
+pCpUxS/iSXoDQjtQkP1ohvIv+tUD98BfjnAml9Drb9Gvll0HEqMdJSwvexCkDEwiXSVhpNVzKHT
sV+4S3Mn1xE1ixY5xQTKSVrygK1LGTgnWeaKSn+mygA32ur1Y78bZEQgq3UYcE1hK54VRC2t5eR9
EiThsrFV4BnpvkR8Y41yrM0nIMhjOwJ8W8ZFiaot8ukimtr3eQl35VDhH0KtRsKz2fPfS9gPluVl
DYSJiq/lxdKJNqz/phAgr5rt9yFroZ5jtm4Jh3NhCHAZUfuYE2YyTk/I2ptdl9vWdrUb4NdYPFG8
lvjMQrIbVXZz1AaUZpbSIjaW96HKMJx2bprqbHURT2Enj8ylOFE6HW16bMMWivDZmAwAJFM/SaZ1
M7PGUcJTtbRPBhO9ZsV+ZwEWWw7H2CGzmVcgwKLu3mSIU6Z5WwntvKAYxXsBD7ngsQim6VdtzEOR
2p6w+Ibhv/j3vYDutsW0jcZml/BjKR0a/vG1UiZfT/9x8G+XqjgktrkNu4DlOB6O+muIZqeujcem
CeWh0OuUQFCODjLsfRx+hC2nIw8K4po4WZ/qSPd72G0afYFirdeaiLhqko6KcaEvxMFuDfUsO836
K1Bq9eGwa8p/dqM1xD88JqcJbRxtKcNdErfB/EEHFiefkQyRgo5tcBPpcyKnWxg2vyqIRkuBera4
Uz1iIktRj8O5AfFn4qKlH+F0YTytejCsmrcY0YVk+nIv3dSq3dqx5rfExzvLg4vR5mjHlh5oFgr4
pdqO0n1qssAgyZY6U3V+qzEjqWOzV4TsWEn3oDkMJW+dfKT9pHq89BMHe0pgy/Bt61O8FWq4y3Tz
X6wRIdPkwWyKp5w+2qbEeFMgyFMzA5UZwgRDOdDg4QrMm2EXHbvxNk1JUC9Y/4x6r2EhwBToEaj4
8MEPgk9KGiE7kV2ZYsOOPGKfr0DLWJMifd5nqD10ULoivrXGl5TcZMPFX4R87WNRv9T624SXVxpS
XYePqlzxgKbT9zJXeOvr8kOp0kudEGLbaf1Fmc3XeKW9iO5sp7aXg5QfapuIua7EtLlTQMVStsrH
5xDF/JgmFsSW7wlDixzFP4iSuI8PYMe8W5yelZkFUYX8PIPKPA71JQ5vLDNxBSl8KKKHbdJvhtTr
9fRbBzidbov0yryfNOFl1KGuZgIA5GhCbB327BtA8uz/+z5DB65P07OMJHVFaWsv47ZnObGsJN+o
lH2rzeKuerFfYl29hhZwB4Qwnsmknz1rQIGrKBFnd64Etb58q5b5VaqfZn5ZLeorW8rBQrVDklXY
0cnS508U7FVme2OIiDycZVDl6jEdVWHxqrSg+azAbpT2A89F+WDCH+kOTDZzvbDrEruhlVBZCztx
HZlb2fKVtgysBHVpeUoaYBK1dUzeZrLxhaUdsgJyubfC/ZxpN5HGfqZrbmTPGDGCOg0UCWUp0vZB
uGoblOlJssIrZog++Z4m8zla3vXoB6svVD5bqKFLrhpfFf05lbRLB87emvVJmmXHEJZfGbJxNecM
JVRsaj5LHAFOxeRjRfyXTLiuJhLaCisVn2aYkTY7Nq0H7vr/cV3KEZUqGeuJ1UgQZw1W4GHge9Jn
f43RHGGYnMu7ZX2i/Fu17xqyQEPyMLqzxAzDgVK/Wcb6ws60M7h1SgVuxI7k04gJSuq/5jU7mflh
aWA6osqlKAxrhYloaNlm8xLEVnSS0Bo0c3rU03qvRjoemVn3h1pVXfw/Xq43oE7yvglBDZI6fmsz
2RMo2nDYekuCYphS9r6YTlEXOhH0SrUu6PIpPNcs082rCQ1d1yif9WobMdAKEa/SvTNbZ7A5Ubc0
OABc71TEbRNtAAZuNTePAGnP2vTBwTsod2vZiZAvzcFmybB/pXDFnlGtXxmw6+jG8yHsZ/TcVrez
WZlD66UuDdiY22r4c/XUM0koDaCB6IPJCm+8X6VMnJ70WyGS1+bMacXAW5LXCBPtGqlUWkuuolm9
k0QdH7BSFvu8m8iiA+RNU7dlc48St4GvaaZpb9bGdTW62u306rnrbkscaJorEu1QgxAr2mvfVIzQ
EYuAV+WhtmkaLGmVL8O6atZMbQwIE9uKVp7TecA4fsfStrPlMoiUTA1WZf2ejSsVpUCkF/t/nJ1H
kuVIlmW3UhJzzQInJZU5+JwT42YTiDGHgnO6m15Lb6wOorK7IqzD3FtSJCYexv7/AFSfvnfvueIj
6R8Zh3NEnxyhAimYNzedce5l4YpxbTyY6DadXYHywak2ilTf2ipHZJzsehoxWrpz2g9fH5GfB++2
FtMLF+x9LlywhzoLjj0Q8FmbO29y5LDm6ePeYII/Uks0/Rm/C12UYTmwkQ9nwYPdKiZWBHVGzssT
lqHa/Qj0H6q1Ia3rkphnJpmMiQf8xqI4yTJd6DjyQ7M8xuOlNOK1VuO9YHakJ9cyfbbDh6FkH8Rr
7uzjDi17iVxcP5GETCnv0KSc5hWrzMY6FSziSYXIfNakaEWFVo32sRQ/CBMyY3zDVokNZhIpNUGO
N99Z4iCScOmqeuPjWkwCuWTEO6jof3HcrhA/awTk+m27yMaTYZFLhCon9hiIBOytoqC1iBAVS2Ia
b4b8kGgHjfpGWdfjDmYsjf3ZCAfJ7jG0jg/T4MtfZvkWh25AV9Lc0jAyjHXdnotmntDm8m8Nf1mk
FNmos43PQmFoSWPEie4F6g50EiiV5AEx+SzS3xzOz0wT0FeJlsFriUNXnBqJFMVZ2RFiPJdDuaZz
jZgOBGcmmsJke0VZUXjJPKjSVTd0h7xiuHEMmn01PA/GIrTMuRbt6/Ba9UcLwagWnHNFcGvK6DlP
jK3tOHx6725+KUW6s2ymvKWLKhNrpHij7NhyLKfdh1GbPtKyiuVirJ1d5rpzz8W4xRE3q5lr9+aD
YvwwkxRdl7UjWvk+LF5dtUnwrWB1KDp1gTt1MWg18odoLUIEss7en95R88YxnSuPXoruNNa/xvCW
aZ3fK21zCBjHNDbg6HIvWh+bmFjK0r/zw+muCK6mG+wKPmnNU1dMXeZ62Wxr/egogwkRlRI29KtZ
g25GqasTZmOKuzvHz54waiAAYCCwCis2Sm3rRYCSWxNRyTCmi6F9M02ddlFDe8DP13Cx6KeWnPy7
BlK5PdfcYasqw7AoOgMkZ3rIwhgyi6QKS9ua7orV+v3Kc+qBWTrH3qJv1mNGAyIqcXfSeWr66j4o
M572yicSNzVhrBi1pl18oVr3E7dPWVic7xd+azZbV6Vx4Lv0EgwX3abTIxPFAoUlRQyPxXhG2hmp
T1GZzccKUgF6+ILZ87PN1t77twVDIBPjhFuuvLB8NepLaWGWGPCDdX3ymVaYnYfKo0ZtUParxYPd
MupKGsqvrn6XunYoC3XnTCyIPLnksIuszAk2WXstaRwzUxvVaObTBHMYHNsq2yKWmd40V4X1QbgR
nKOw33rdp49F2ZUc4KR3dVvKpNQZ8nNaIlLDX99y8iyEYuLt69SzN50ec0YhuvIcq+YT6CORNdsk
Dp91Hz9umgw3NlkCt3RNN5SetUHPq710McInFVfDsuJZK5sbB1wPsv1Avg/1VgvEUtGWjt1sma6s
c0BPeZzcSnhZ1E0jUjXYgpToJDOg7huMFz86J8nCR56NKjQYUDcMlwCq+Yw6G34A0l8p7EsyjnO9
8+ZhtZRV9a7V+ZpnadFWct9wctIjMTeZPtoxo+vCW2t0hmR/awwUZtatQ9d1UXnDOLeTmBIbOpZI
2h/JdMMFK9ey17p1QLBTeLedYa6oH9b5VF7QdSvyFyy/TbdyAtxs5FNZ9Mh5r1gPCm2FiMjJmFLD
M8rss4KGL+R8oUbAnC38x17Z95QSWN7wL5IiuBjTlH18rE52JyZP5JXuThbeFcUK4y1e/EvAMHTg
9HaPXhR+gMK77n0N3xhNhpWf3DnN0htuVJgsYstjiaU1d1eleOlqhDXhqjHnffmC7tvPLo1yU3k7
2d0N6rb1NpEvFn1w8cJDjPbUXfTabVyshu4jTZZu+howlbdeiNdM3YeaKWrwLFkrugclXtqEUHVH
jQanSMHTpJxnx4rzfXLpEzrmjjqJPIODb1PYnCMWDbe9WuYi7U9a+5Aat05rnYVvvuTsnbFzogZe
KO2J0WSlNPeF3DXuo06xnNMHj1svW1au5Z2dpptrFRctwOPRaJjAOKwURJN0jX12C2CHFSr7LLaN
vT6ZaovCAfnJWHxewjhP1IpKtDq5JtKeMWSJGhN6jIl+rkvUWHo2bBrhMInKqp1nZywLzaCtWwRY
8wLblZo8Fsp7HA7rAi/JkHe0G8cRAE4b8E3mftC9rRqW2zIvNrHALRWLtYoJwIEIkxzklAfTL+X4
IZ2544VnJatdWszWLlcVTh4q6mm6mluXoX9FWy/vnmUUv6apRgFjMdtQ1+Bvb9uMKh458L40KYgG
7HhF8gJ37iAVDtEZnuBQXls7Zfkd1g6MnD5Z19ZZ186avnVoCTGBVOxDzFG9Go6Oqc7Moih3hi2J
m5XmE7MJgCOMuUsJQorBouSKt6rx7mvOJsTjFY1MtCMU+Ew5ZKvziOszS8OTBSBLCd8SB9WrZDQz
aMaa9m1uUNQ6467Uo2OiV7eBgeRXxPfCD/Ye2gxT+CezCvSZk2NCq8ON68iNNmKIgLDWZ8MC1EbL
ADC9wv6Z6eVDHuJn6JaZOHgNyOghMef5ZD+KmBJfG27VlsVVn5zKVsRCVxQW6m5L13mf9Q3dbUbz
2czjtCi1HrNAUCWzplCeROE9i5CxMJMpy4J2IM0Pi826jJcqwny32vbBygooV+Twww/DfeqiYMeo
QAVlZjTphknZma4bt1nayNikmi496yr94FijzTEVuhRTfR7jwE0td6eWQJ3uNBuMnI0WKKKxy2St
LhYhnvgmWJm4Cyvx4JND6TIZqGOJYOPq84qQdYdmsRhHZrvp8FG4yEAEIxmgL+2AIcpJDjZdwxKB
aRMgKUIVONOZByZxuqyM4sbL0rMVy0tglts+cS55cww7oEpN84mQJhQbR5z9yFyA3HhSPbn3EkuZ
RxJzAlU+Y0h3Rg/rGHlonMIeQfHPcVTqhPj8KxjVF7B65KdjYrsddpuZMn8bHzE8zyZk4rWb4Rn8
BTLxGxy1NbF7/0Bvz6OwNRXNRMFnrKS4y+ub2nv4xRuYeG1/9Qa+sEsLQypDrGvqXlG6fBKIauVx
0GSIFNFkOqQOefHcRB3WWLM0qeglM9fPxncYKxmjRH3wi9fxDUPV+gKxi2otLVsXdc7YnyZ8boyf
nRHgalyg78KnpC2LeO7SSWH+II4h/QblF3/a/u4j+IKyK2vdGi2bnaE3AOvC7rJ8T8GQ1y/p5aGW
vo1chvm1hr02aeJ9q287dWs1r30N6KDiBhPFunbxKuIGCeqnItaWoXA/2MUqueH5pTGX8mlas4Le
g1FdNXOYawOVmsubKm7k8JiyDFeveqFuAvQfiovJPPStV9nds4difsKSOXdwmHl5T/REswlNsYuN
Cnk95PexoaLFOM+NrePFT2aWf0ciiV1COCt4sl8V4lTzdFM05UaN6l0qBVoko2KqpcuPmPOBVuw0
/l8f47zTmeL+/JLqf52eoVtf2M9tHsVZkiojQYzycF4kO++SrYPZ2+Kh2kT1TFkjLVFmj2KOtQ6t
7GzXzW6bhTOjOT331z/8+TsepKOCFnr581ekWd/cZeaEQf3DkyQdoVXC9vWDr7UbGFUKGg9RPIGY
fyptbZa7Ou1Jf0nrbhqCoWpFNRqEHQ4lnbocfCPTi7imOts1jKtaSs9NAfD+LaweA2rzBKKpeSnk
xVXjjY3Su/Ghrg9MmToApoqpnZC5Xrp3Jb+PzX3/wxymP2AD7Bo3SXoT6g8CSmK+RM3inxUJtWqS
B5y0zsHg9Niiz0utHX5Xo1kid7yaTr20b+lKj/J+MFcKeIwIXOhRUNA0C5sSkAk0t9TOf65VFOHI
gTAnLkcDz/Uq7Wh5rwEU3kx2Svq0PzobrQvWwznJLspRfwdBl1+65lVnXWbv4uZIon3MwGfMz8xc
+xyfv9ghyCydftYBMWtnhOvOUvofdJW6B/uR8a2pH3S2MerFpt0wusDwVnVbC25QE50mSlei3/XA
dJGRaR9VzkPAGdhDTkDu2IheonszDfTIsiGYeTxhUWSHkVKbKYrFje5f4tLHE2Q8xJpxCcKjn6GJ
cc8J8kOABCEtompZD9tKM9Bx3jraqfE+CbOp+7PeF0uzeBvTPZYiJtUPJR4sa8r15gEFpIQrRqWT
pd1GPFJqcVsaQQN527nV8vZSNumbFtkLlzOPypafpJzx4NTBhhj2kenOOUkE5bKHFMBhkwpu5oRv
mpcCYMhXkhlrCQfA3yTea6WcUgppju254cCuBX2lQTNB1rSJYlYd/cQeNtKd15HepryqqFujLkWW
N4ZwTHKKRJ2QNP1xwAyAYyus7sth16R7DYVBidYZDV0RYvsOQtZPs/nhAG3zFOyORjc3tR/WSDeA
oDw8DHZ/aQxCqq9QYFR/61ogcoIlpWJn74sKH1qEM85/rrTgyZHyIUo3qTJ38/uovuaptlBb/0ZQ
9yVti+WZKLDUmcsGZ0mly3WfRTPEzzkSyCbJbn/+PP+Olf2Lzcv8guLlFmkdd8iRdEJjwaYCuVG0
r0FFnYtasUXIajHxkxRsY6xehXFOVFzfkCOZg3eynCFy6XWchxE9j9g7doX9Qxjom5N6MmO85rS4
FI6V1PEtuHV5RXgMIGEvETTjrYgaBIxWOUfHWdhUMzwe0VatKsY1x07s6vgonF2b7FxLRV5xFzNx
ixHHxNU1HzZDWF1aGkKxS6s+b+p1TON2Zkp5NQP3PfPMeeZ8VN7eQ+6jIO9P6lt6wsu87q9R373p
Xrsx+mGu45/vY3DBmn8yxpc+3er10R7HX9U33+yNyrS2/2HBTK3OMxtDTY7DNWQuBZLxM8lXGvXc
JLCY0wSnh/Dzq/lNlaN8uZi2J/MmFfypLJTq1klLzPHwhPppqPiv/YUvxdqQ5k4uO/wb5hROOr5X
TPTrX+x234C0lS81WirKLqQeio6htkChqKAZxOwzNZIXBQ6oXwHYp1/3F3e88qVcM+J8SB17jI4Z
jhqhnfV4+/PP5pudUflSf1H4G6UVNBFT4IQuZ6XPbMNdjRzvzVR7+Pnf+OYKmxMs9w83UwMtNSZp
STt4EU9WINhxWeRR3GRA+H7+J5xvPiDz6w2ruKiyY9EfGL/gAgKwVwJeQ3IKBtb0w5mDEjTx4xUq
kmOKNiKPDiJ496COC29EptUvkvY0ogAWn1FBfzmItn7FUKcUKyfdyYglWaXrm6Mtr+jmJe3CTNyF
jig2mFT8Rbr2GO1xvoKfF1XOjYzfVfVWhu2CfticDbhUjxUYML2iCRoFz016ypBmw8lwY/YX9aUk
/7LpV654yOW7GinXcmSkFyaLVqK9U6EsuyGteNGQUfdQGNeWJO06OSGk6HMCDvqXPABJTtZBw1hk
cHeCq0jzkpCe9L0f77WScYxMTmWPOYUTHhPQkGFUEOf2L55j9Zs1w/zymCk1B23Tqhgd1GspANfh
tX0Shn9v+BhUdl4CRxaTe/uvPXnm1ycvTbsByYSyr/3curXLqDozf8ImkGSZC109TUGDxPYCUVUE
Fs2xzcvP77XvwNvml4dREaOi5+mg70VVMrsbvXQVDdataKhxUrRgqc0aQP/cVGo6X59JoSxbUaHi
7DgsN/Q2M1pmrhI4v7j5v8mn180vD3Enk6r1ZaHvZVcJvJdx7ekw5FPxHGQKDKeAWd9Hp6HPNlqb
wY6lKagbTMCXRh2D9LCN/r2M4kkuE+dbC846VMy0Svd1hxGuiLTy2ttUOVrmVXeda4VoXjuVqfn0
0GH+D5DgxSNEl8apvF8s2vo3ITjml+NZo2phqMAbPVqNBYPPps+SrTJQipij5o1nM3RjNKPkLwJF
q+lkxyGA3DOcfT2YZjBoNargM22S2zwe1gYy5ATBmyRh0iEn0EdLWpbNpisZ0eA+7cqchjzARjtY
Jr71i/Bl57v38OUo1Buup2iRmwF86hhNoaOZK6/eK5TpkNY/6BNHx/HnbEydZtECKWSOPvvTvM2v
Qfva3QvOG8zw3roTjxWQnvW4F0iUePvoyXlDRI0Ax3mzSlAbGzt8pUcJVFabuY/1jyg+ICrnPvyM
CWSnmcK+8VgS3WEsxTv1qUBlATvyExmRqJbRrgIcgKOZDLo1yvE6BYw2K14wMpfKLLnApnSMZVRd
gZOM0kcXuKeFnv4iP+B3PPpfbG/Gl/OZNqhFNgJzOgBpX+mbaMdY4oCSciZJjxazO4foL2Nu7chQ
ncuViwhyJsgey1cWMUwWZ8do4c2oXjf01aafWiRzTI8L8Chzg87Mq77E1LaO57gLz9gYTvGagvoA
7Rhx7Jph4DZeN5tmL5fOCivVv3gHG1/2PcvxvdLKeFekKM+x3K+1tXLFigrvmbTvbgE2aWlt+Zhn
/cxYwCqdfz7f+4toRbdzj8u7+BUI/5sTufFlcwzGJupZ9TUC25g6LnCPzKePyJpRzM0x9s+Clbz/
xeI4rTl/dSm/lHMly0MUTX/LO4rbdEsswWV4B7A9T5f/Yl/M+LLRuDVCkFIb7IPnIhIvopOjocZL
e8qun7+Jb4oi48vWUitt4fRRZx9UMVkfG5JuijCDjy5Wblz8MvLlm9XB+LKPpLpbglsfaZQw7cy7
ZmEM95wlkB3Yq84itaDaO+Nb7P6qSPqmVjWmS/bHOizr2sKLEb23DQh5yJSi2CU0XoHKAU/pFrlG
4kj6ixthuhh/dR98Wb51JqtGHDMxY+NYj8qrjs/b+tVH9021Z3xZV33DyofI0AnL8e1rW2DJA474
82v/XftK/7IW2XbiZJZs6EiWGcSiqGSiHknXquf4J8Bc99ZoLhUbu2yOuuas9kx6AxPIFPB+uUxM
Sc1JniuQax1mQFPUdEcy15/1o9KgD9aAggyIIcmqAY2uiGBvVZqyjR2p7BuIEYu+xr7S4uQGNpU6
z4YGo5GkXQ+RWTC69sFJVPiengcCK1bcjwbI7DzOe6T7sZHBLQBF9/NP4rsmt/L1Eqo8Zk4YRMfO
D+GzWWk7nFWRNgxU2fVVyRYyEku5AWIbLhlvdEt3TPWNUPu3qHbERvXb7r/zH/79vf8P/5PswXjw
s7T6x3/y7/cMQ0ngy/rLP/9xlyX895/Tz/zf7/nzT/zjGLyXWZX9qL9+159+iF/8zz+8eK1f//QP
dANBPVybz3K4+ayauP79D/ASp+/8//3iv33+/lvuhvzz77+9Z03KYO7m0w+y9Ld/fmn78fffNI19
4d//+Pv/+cXTa8LP3b0OQRRU9f/+X//vT32+VvXff7PNv6kmkY+q6lBzKdYUO999Tl+x7L/RZNOQ
zhOorDjmlJOYZmUt//6bof5NIUzJcW1NtWzXmjLsqqyZvqRbf7NsVVX5ny4IMX7jb//n1f3pAv3P
Bfs3yqhLFqR1xduZdrn/WQDI+TN4Ba6pGwZzK8f82uHXEywFvqG56zQxUOLaEQN2o2hjaAi5/oYa
CgoH8MhsGXYjA4AIKYRTdDaiXA+KOilQ91mTgYuwK0RhPYC9SqFCA/EVtfD3kFk+DXj6Hvme7mwL
f9yMVqE8h4qrvfldaM2InEpQM6r1vEXSjO/dj5d/uCD/fMt/eovq73lZf3qTtuXqqmFpmqYqiuF8
eVQ8rVDsMezVtdbZ0UYNKnBZrgs0r4fPpBJTCvndM20avxYJOsh2cm8/WGm67Mchfq9KJ11kjaJf
Gzqfa6d37QdXjj6+WIcpdZJ204zOlM7K0AIfRiV0WcDH7dWJXE7tjWmW6gL7qDRW6di3F9XprTfP
68JFGOMkmvu9d8jxoM0aD3OnihvFSzCLW0Zfb3rWqZWqGc5rH2uMJkXdqeqqLUQyKy3TrBdNn3Th
zmWIPJrCpFGsJulnbzjBDzjrnBlqP1FLsMSIVnGFN8kV7G+JHNAl/K3z/KMqILGC2EZEBXqAFnLY
WzWTxbx4d7uRKUtm6cgG1UK+Z1HqPhUh4HQ7HgCuVqqLZ6X2TUgUULz9ZU8HAZqtYdr3Ah/ckxF3
WriK4hEUsSGmWQgjHG0+wiuOgHImCQqygBizQXN7gidwNtlD4hydjIaZXXkh/T0F3WGDa1t3YLDl
5SA2URaFl8GJsrXX+DAoFCX84eSdWKaN9E4Mw5khG77WHMzG1o5arQMVUtT+qLoAg2M7EOBslHIT
eVEE1QW3T1SBZiuyFvVu1/XPtRmgOx76Nvnooz5+Gsn2I06CHmzb+i04CL14MJpEXelm69/XXojT
kROchn/MsXFKhMoqMEywOhGz+w/X6syzZ+BC5YYhCFX4qFRHCRUuFsh0ZqFS7oRua6e8qeBnxV6/
cBoNSkIeVK+14y7ypjy5SrlUDWOcA7zONqneV1tQ7cW1zjX9nKoF3RGIA2ac+x+sRAyh7Aw12aji
VU6Vep8K4Fcy18U2TGP1wXGcahoz12s8Fy3QOCV5iYzaxog9DD+SQKeDaERDcJuPEv47Yhl4KTiV
Frk6tIfRIfdjl2bK8DxFrjH4cnwbr7kbYaExa7gUupesktRnJRgHkILaew3v61D6ORBFs3wreHBR
9wxQ5bG7zI0WroQqhotpCecTHedRTrhHFZGl2fbMLDyxhE9anP0WCPbIR+ahn750DqGKVs+IruhV
sBdWuZYSnbQPfrpClMdY4sPKjG3Te8s8y5tD6FbJKk3SOanYMzfCY6EORfvYaerOA5tUQsRZ6Ir/
KdTbIhcn8GTLJAZtO7Ty2sfBQ1YPd6VV7rxAvxO+vI2C5EaTxSZsEOdApHTCbm01wVGH++d5fUXu
zcQsqHmYIgimul/epWn5KsLuobTxJdo87PBpTBox6jr27geXwWrUvjHJvZOR9jLIoT5awsrOoiS8
iBIGLbMWfhD/GfgzEPtQKcWBxsYOzxXMMBWSELFn5LHo2A5jgxGQrlqAWfxFMYIntOLqTnHTJSsS
7WnoFyP1EN4qnFkBzC0RQq8Z4kOGckBXkJbQpvKJz1OQv5ZYc/hQgTeUskYmhLA5tgjuFblVHxtd
yi0TxWiTOumdEXnmruzNHD5oWLyTLZKi4fajVa+aiyiiQKmzJxFK51O4uthYpUkEQXfXmYHBIK7O
blWzXWpp7D+SEUBsU4ufSgMiHEta9mjFw8cuqyEGMQPKLHS0EQtmHCk41l/MFqw9rHtkzeFnqhU3
YaJzrHRZ3mvrNHRxuRwDH69ncm+bzp10TjKQd6EO9SWJ0g8v4vf3BT39XPOONapVvHmkhjfdjY3x
KLWSdYAqRi2gABLXsotbFNdSeRkz5dz3UxoA6BqnPXR1LI6t1bXIrfMrF5c5ubNB3JKv4LQzT5LV
TY3oM1RsiRmgAjQlEaDUjIS8cSuM4FiU5tLEhGIGpPTYLlTPphhPGisVHOMrxiGoV5lN6wCPNdPM
Jz+wnrQ8Pxou1ypg5hTW2EiJ0Wpkco5K9ao2brhQnHBXWvUUCuMSnVBJkjTJKSty/EE+ozwlDM6h
Ls481LcCJTCZgUglJvUKUEAVfizmFeSvDq61atSALragAIgdxZ+en7sWEAoYurxLT55j4l3wX5Es
w1XBM+1JF16JEuxHB15I4VZrTTGP6mDDqyutG79p9rGXn1Jky00oHhCdHybvaigNGqdJe43YLCw1
ixcKjoFKojX1M4b9fgdrfHRnSs6QC+pA7NVo4ftNbd5rNdm4MdkJ8wA4+NLEtcXk3vU2tVoe+sQ8
9rkVro38k+cLHYMfYHnWe3vv1Q2ePD8EWMICT8SGVA+ovgh8pIqHv6Yp6SXN6v4OI5bYpZZxE5vj
lMZrQEBKJzRiqA8LN8EdFUWQeVl4XW5r2GWGzT2KnGYTjgTZVBky8J6CYhco6bBucdbNqmZY1vor
QrBwQYoVjjQXXp7rDjbmcS/aB4442v4guF+mmV0QkuweMZUVIMYgQ+f9+NraDYKc5EFFozXqif7Q
23EP48Zz7h0yV4hMJc3PRq1o7xygxDF8vMpFh25N2MSwPzr6oS5AYaLAaw2uTiWCCwdQHmUN+8dw
MqBudqn6YAuoBtgGRuKzwOaEz1qCoxwYNqiOJA9ndp8maL8nczLUBtsqL2PvYc4ZIOGV1s4f2YgI
47DV+sEpwGhHfvjalCOLleas6ir/KCbktG1HMEw6AFSliQ7Wzg1YWPZ9NsQGpnvMUFUevyG2JFQE
GDupkNiF6347CoAK2GIpq/z4tvG1bS4sEiSCSxXldPzlfVyhFhPGfLDBaMr00mN4O6XlLUe1DQHB
mNYxGXnwqWV6NxR0+NQMGcmo09fq5C4ixojtq9iFjq7hXzDvecXPQCdmCAu3Wqmsoq4mlaVVnhCG
L6IAnUhU/wi9/OgilkfrSpKG+9yHAakXICNyhzQV01x7fn2jZxOfu8McLPPgRTpxNcuMFgOUsHc+
I2y1yWdV0rFE1dzwg0i8daYom0ISrVuO6jxXkHX3+DCJF3AzxGy9nR6q3isXNmMU3E1QUgxM3z0h
DkyfDyESSOwD5cwqXBS3VPjoLsqLZqRvpYJnfTCgxvh52SxEWFgQBhCJ1jCDSubJWsckP1esldPk
+0jQxW4s7cE3mR6FTXATtnWLBbfLN4rn86ph2LS4MmZa125ahZAkJSiMlZFk1MdAWuatMXlq1fC+
NwtwVHG5ahrms/hb1EqJ1w7Go3moqUDCiGqYQapEQZGoObkSuJTIGn+q1Xwt43gn4vRqSCqxbnKv
NLX94k6OhLKnEzngxfGn2bygqli0VlDg+KPczgL/LfJyc2bFLJCqiocRVAmQEuWBw+fVG8ejapjd
IrPx97oe1BPiiz/73FxgfLpmQcfMurSJcxXhCu0eH3DPUojNlSVJDulTAk6NJDLqbu6tvWoO1QPB
Bj6cLQiTAbrYtixXSj6F5WXZvBnlD9UN6YKnIG5Fc8lt7cEwnI1PGpAHFahvtCmAiZvSipJ9IfE5
hK597mMkwpkkOULU8ORM5ShwFa/0BH1xT0mraAp+1xK9cjaBxsKYHmaWAGPxM8fnTi6vYx08hLXc
KKzPnJOnoDdY0Qlrrf1YeCSXukmrr9E6RkiMlU3VR/f2qCB1yDFCJtyo6lA/WDGKfEbRhTVuYrt9
BMSPed+8aFiIAoCgXQ9eB3FgVpsfg7X3/SpctRPgv+3G/dj2+0BXPovKaUl0CqaSbK959bNeUd24
I3EmOviEykQcUpC+pxOJ8ppP2PuS1wAR3po35fCSFjlKv3B85bW+AoR8QpV1KgLJpC5DxajpglTj
tH1zkviqA6cpKxMbBkvmZLTIJxuEX8/VUuezsTXmFaMKcsXf1gYGRcSXaVjAeSFMrcLPbBT+XWrh
I8pNgMVo8gB9lbiwjAE9XIvS0VWJQmY/j4ATWvjqZ4RVVfqN42PRt60FkVwjEO1GGksrYtlRSouF
PrzTI9x1YRTi6sOkg59PTVpytOXS0oY7oRAlVdj1Ws+Ch1Ivb+KooJxnyW0I3GgqPGwGdOIu6tt1
E2byDm8y09wqNgH2WZabbTqX55rOWcM5MXGeXJuQBlU2QPqcGtdOq7nb1GytazG5FcveJqvUy9R+
qwxeulUklgstCPx1XY36Z16b2qOTyQGOdmeT15PhCUPIwRoyToj3HtpgD48nrIwIIkdWoHPtK0Xs
JBOYdzO29CdyMgOGGH0KsyzPveDCQUr152lfcHitZIvmLB0AUSSOqd9ZbcIpro05ULq9qn9GHDBY
Mya8BcVC+aOzEBCw1HfYe01UC5khsOLnOXkIJlarc1+28UfWedm+zQJBR2wanrRht+1qZHzFWIsT
gZRGipcvAlbh9fENzRN95dk91eKULfUUaIy5zMhC/pOowGAsickxdSt7NdhOAa67Lg6ZEuL3Fa7m
3Vtl0b5rozfsnDoCSoc2btHFUBxmSkxskaop7ZSaQlSV3QEVgKbr3eK5cFbBRBHFMA50FIIaE2Em
qWLGYDuBuaQkmD99t3DIxcr6H3UkxTnxSCnSbKyU/YCy2U2BRxrFULLclRbcAaO/UE40aKEyaZx8
MQacV6CYYb0EwiktauI6QrZdqBZ4EoTED10h1NdM58Pvg+RzTBGOj+lYL7UqKgl4IdSw1vVtLKMH
DAxYyOpAWfdVRVxc4WTaUs9kdgQa1q/LonE4WGXtOqyqqacg3E1ninjCSVjitvZDGztSEXVzlTPl
MMP1b+68vNHk2kMGfR8g5/7sxrZ9CS1wkKUJwaVMBiploxDHEfzfUYEiMi+9rt5JYL0r30XT7nK2
X/etlK8xKzqMVGugXhvb2N60xIZfosoO8fma1d5tcPsMnUT515k1pPu832BCZHYVm9lj4Sfdq1XV
j1XPfZ91e58j1DotdXOYNb4VvCl6yLqaV5hjOCQRKzcD/QCUJippEfdwGABFNsRbySzcG5kBgyTX
KRoVG/RRqNk2StHQu1hKM5I90+TwQNviWBgWCTr/Rd2Z7UiOY1v2i9SgSFHDq9vs5u7mc3jEixAR
HqGBGqh5+PpelnWBrsjbnYX72AUkUChUuplpIHnO2Xtt6ny+9vya+5V/aN0eD1wStpvOR+R0hWvU
EMqnUs4PfTXAQzHOFBy7ZCQtxJ/q/dp16w+8/gXSCzf9qEd3PrDDFE/NmMRfcwkwzU842POPxNGB
2KcZRiKaojxI3yKWj2O7ZBEcTL/JxWbxUyJlli6g5MLOzySmhN8de+Xex4i8TXULt1cy6qwDuKll
pvOvVA7hJ6rLZb/EU3xXW/QNTYLE1iwyeY2nYN7WGMkvXj+FNOEFEA9FAI03GoS0si0cVga8KgmV
5G1cldlFBIZVe4Y71bZz/sWL+urRSAGEL9F4BLyc5Ls6mJ5MN413Kcqrb8Zlp2NwoJ9ScES4CVz0
IGM0XKJ6gX3UCcKSdIgV1dToOKfU9BV7aJHd21GH6P/XuvocOssRkjPrnY2a6lFHFoxLp+Qb+DWH
4XVvIRS2y6sIOnYZCryug3yFmWVcARr62pNgpnFUkzw3nilSMI7iR71QZ9itLBwQMxrAe7gKiSk2
LY7p1SbaCFK//DkCQrWgHx3zBvpZL1z73RkXs2UrFbvODYJtEvCn+5qwGjwu8TWRtPyyhKRplC5m
Vlc78TmQ/cVO5YvfBHCgYziqQcihQmY0b9qhxIQb4KGVOqURGmnM2XONm8BL1v4jXQFuRCOkgLau
+jc7C+/WjYdwl49V+rIOIRF4EjZPE6KqCqL16vrwF/c1dgS+yKiOSg5r0CwfHeE0+Efr4k61ifkw
vQWfWwGDuR94L/d1iuk0K/vBeUC4kOLfaKj/ClrjvN1A3jYCdsy5NG0n9shBnf5+qQt6p32zEI2s
TQ46TbRV/1q2tXnL4gJl0RJFxaXRC5kbcXYtARUvpAwq+tYk+qHeXDwK0bAN/dcSsuHNGHjBNs29
8RwUqb5c44fI6eUrQmi5KgmjiII5bGv4r53h/OPPC56VuC5urWzsT3e17kmlBZFai6wvfiTZFByQ
V6M0D9go++dyCXBK9/3wWJlrClZMEXvf1kSnDH7+NStKQoGNt8YvzB8rbO599yFLR/10MuEf6jbD
teg02MVNGQP8tvLHkAn5YsOMSMTM7wUmQ7LCSAGOKg73tGXtvilIwgmiMhu3ccKKTKuj5Qmf3PB+
8AZqyqyZwKIufuR8C4uk/t6h2/yB2b210JNh+4xRUi83S0a49U08RdkRR1H0WgDFAIMXQICuBAgr
QjwSX27boGG5Gwl5RCAxVZBfopIlSiDa4lAPp29HDaxQ/s7TYXIW/ZjmMnxl+MAhoFHDcFcNmdxP
AQfHm9Qw1WWXbUmWGJPo3W9MgCVfAcimLw7Rd2iu1B9rx9tVVyWHWg94DwV1HcvdSJ/mPK1he5yH
Avv2Uk0H2SnvW9wb+dVzxuHA1a5uvTXXcmPHOKfB6C/lZ+IO2HQqN77A4PLecTSOF925Ce5p/j7i
uAy4Sp2zyLvWqreuoW2ML3DNXm0BCmpKM3J2oL74BHagCilyd9P4CSauyvWIavBY7herW8LEiyu1
1L+aIdNlubSrde6zyp9/QndGJqvX+iWbLQayApvew2CribiYUm6rKegMHHhTbyzsJWgEkVNFN0qa
9LVxIuckRDG8yaV3gEmzIqGxS5qPMB8+k3GJavbciKYxcXpgj/w7B5yBe5XDjdVjnCSEUSY4L0H0
Uk64mJGbASe2NxsO0I6h8x6LB+NbiIWzKK7+sKy9a1oXIvrQCe6oiyWMZ4IAjoYEdZHT+GEF+0wG
SycanOq90nP72tnGvtWJoGPEtHK9XXu6cJvAwd+JJSKEW1EGBL0M3nqZgjigt0aqOxL5ej20cmJn
9zhfVUyAt91q0u1IT/iNoi4+jz56YApMAI44kF+myHEx1DcShZ6n9BNdM9JZrVo2o/Hmcxt1FDS9
d63nUmJz3a7kqVC0JFPbBC9JHSec+Z1seLUk2aPScfzDwG9614i0jj2ysbJYBrVVdHzJkUod554A
s6C812kZrCTh5B9FSxxXGjX4AQsmT9jLs+h6wAibm5E1BOxeNsgDAeTJ/D4MjX+hxHArLD9aQnsk
ksLsVktcQjmx6lw8LMeXUFiMzMpURDqETt1+vQay/6Rdhdjfr9L0nNmuf5e5Ez6B66El3Nnq55rb
6ncpO7vnKDK8TSV53UUReV/HbsBCH5i6eOlSH8SQIk6lSVwasG5uiOSVSXHpimF4iD3m7p3OwYZk
XnqpdaPumgE+XytGiUNI2AtdJp4sQha/Z2EuSbzrFw550tP9Dtnh+EZbDLZTD7Bhl1RGbUISUXfU
h+U+cYb0lLEqnQ1nnjeej8+u8jkY0F06xHnUPzvgF1/XbqT5MnuOfSpZarAVrIpHgcTJ6imMmDYI
GpagTzkwjzW8cXr/1SfDg+YwVSS9Mipxl50zOLw7XTNEhGO3U3mHjQM1QDA84RBnPKCn4rVPwdJ4
VSRvmQYSF9uHCrdqV9VvqRmCPYtde/CisCHafDHdVmPP+6GnUBY7mbE9uGOD75+uUd307U/uq6Ik
s/2vYJLFtu8d8ehHM3QHEZAcnMLwCBZ/uK8mQfHkBcTjUR5ozmog9DnNtI9xbJzHXKyvEYHabR7P
z2Vgy512/H6GZCk0OgZeKry5en0rhIuhIw2macDnVII9jScvbIk7CRFOrAxCnQ44q1uH9rll89vU
LeTogmDkb9DBum8sMhPkMIKuRB6rc0pdc5dV3vqWSIXeNvDtN5O28kNLnO8To78fBTiK1yruPqHI
0Jyt0xhWc0Gmr8fo7EY0ijAm7gSZwmM5nl0vJgUdTur3ZUiOK3SNW9nyXQtTD7Cfxq4hz8fOj34V
ej20BDqARDBlMHLTNi8J92vuVn8uHnMNsC73SnsuRQC50FTkALKN2Z8OALM3ViGaHZSoB0orTldy
PS9uWG+FSlBUV+rTFEsR3oylTBmKGAWwu52XjISirN/7GDTI0aiLGkYlEaB+QCNR1gzo5phcRspb
WNnrClt0ibGmlF11O7fyXAR5y2Pif1FeGxwdNar9Ytz4MZsalBpNBiGlUQ7QnUCL8mHomDrI2nko
ssb/mfjiO86n9D2q6XuBb2JiIfoDab7tlpKL0bqJOCt10P7MgCk1TDBS1M7MyMnnZtPyXugHge7C
BauuoZbhOyQdIo2u+U4ziYvBOJD/VLcbM1X3AIG2tP2d57Fr1Xk09OMofyf459f6fXAvtrM44XLG
KPMV2heE/OyAWenWkMNpqqE9BO3kv8xY2K1S9CojtVKJwnAlF1UG5Rsqu7emWMNT7i1EukxYyhV5
YmN//e5F7zwleQj5wD5MORq0hGNhLb7FVXUOG9Q8sjjNbvScz9VTPrX3CNNLLoUqjmEUPyVDG7y7
Cm54WhGilYQOBoLWP+WcPCF3T7P4wrET7CE2uqLqnycfJNSoHYGffX6l2KCsL4hYnzhRAw0vf660
m28xc4M0lH474qfgKPgjm6cQIFkSYa6ds/rQeRqQZc3BF8/FDCJsdq5sgqmzXyaWPhSY2uJJC9WX
KDM9uu413jB6u7aa7PTc80qXGzNohp9KgbeynSElpFvy125BiEorHgf9TBwqzY2pPPW1ZvobhuU3
ZtvU1EXX7hsF44gWBYP32XsQ1JZwSBdLdO0wDuRey9+5na9cxjqGmbU6w2ECWLV1u7R4QpfhPVCS
0uxtI+JIXT9eH0bWQvBd5S0b1vglJ0LxpmMCv11NTyufyvwk5zR+F43v7v0pYmDYex5FgxG0XW7k
wCsWheG0d1FYw7kBYvOU1GM9HYVkUtU2reEi1czUptI9kNK97mYVgafxr2PZDVgM0IpW9O0bBIkV
/PBqcMB3yx3VogfQka5oRalc3DjpNHxEjA0/TZ3SH1uapAfLr6FgxwoPTu4OG7WWy5lWcCW2Wtf6
VK4FTm6a3tW9cBxsAr3u7tiqSShGIX7Xobv57jtDR4+PUwaJR27ffTZYem7n3E9xEFbdGXg5Auto
yfQpYsZ8qIRH8E2HBCPZjBlUCVuIBJEjWhgcTlPIfrtmRUH4FacOGizosV/ovY1vQzVioIvy0le7
ziPXZJldp4awDZDztkmUA0xr9dpyz/i+Iq+eGexLQSzubbgG3n0QToZZv3FOzmIGpkqz+8zIsKGd
UK0HzqTxGUUOeU2Tl2DsFBk++EW5/QUuSk5VtchsZ4wXvmsccdhPARfzxlRp/V6sviFKiYV4bJrq
yZ1dV99M2H/hNEbuPQdG70TjmnQHldTwf8FMckDDpdxG+7KAXkD3tkYU5KEdKCKM5n4fBrfCBq9F
EdKg0mmSP7TUpecM6OU+xrOsfarbbOk9NlghDuSvBr9la7LHtdDEEVN4qIsaeAE3o3IApwV+cSYZ
KGNe1DeEhLECMnQb95lTOFvfZHLDjs3vY57I1J+fl03e+DTGFQPkNGkcgCHT8lrpgQDROE6OC2KK
mzAK+/3q6/hBYE08xulTKutvqsq+6AaiZR2mRKFrMb6ULvligrPrh7fW8rGQpt9y9hq/dakjD73J
nTtbdaDbjaj9jbURaLU+zV6WbrBPI0JRmdG129HuszSfjBbkdrt4vG+cjJCQG8ev6mfYjvFzVRn/
sSETbBtkZRNsEhVEP6dMF6d8IVm69j2XIQNrmNMI57fLPdwInafvJVXonuVAnZIWgJ9JSugyOE5S
pqKufx91NTSwIBqJ7igpXWzr/rAOSFIGufpOMDO4rcexelhK8OGMCtE3BtWPNLYvBb5EADfUi3RX
+Yzm+iwNbs3vHxSRal1IplwbkoTtRr87s66vuUyJLAizX8o23dkJChCvEWOBsMzyC13j8JWJuXhO
w2F4Wpjq3GeFof0ZrxgyBiZjN6kw0YtyAgDhoM+j7xT4lE8N1S/0pNJ/miXgGCiILXFdMqewDMIF
PBN++J1eQv2Lxx+hh+299y6pkiNFfkqrCc8N9egxyrP1OOjS9Yjw8IP96JAipiAEW/RqLvTClHGQ
7qHcQYku04cK4/eWRrn/hGWbGSaF3XoISlALGdxriCKNhkjmAoBNCJhI9IkmlosHPQSQkqfDw7QU
NVSEVAENjpjtiyB0T9T4TBgm8hwzHMy/S5GlXwZHw6vhCuI+iCYnBEBWvq10vr7QjaN11tTeHQmr
FIqrbXb1hCqoSGirMOwM7jJV9Jd8gjllW2OJVdbDz7jx7LbNQrzB0lR340p8E+mkTCRlyyobBf0z
BL7qQS15BjO7R+lXkupArBHbp0LHB2+Pg9y0IuENm+gJFOiyzaJCPdfWLPeOrQiftGHzHsCXR5KA
Aat/9OMJWiAiBWEtCdpImnb1EHiQR/wxoqUWcck4nsTnaqXLApJpBqivguxceGNx9sce97XKchQM
15I5gWEYK2++bZuu+kJvEWXMNcQehRPUjLS9uIHNDlS25g0oZn9Z9ISDfhHlV5cqDxTj2nzEXQqf
OHP8T69sr+eJGky7xCUTzhqkbeoWb0Dp36auhOQC2C1cuuZWlGPwMIgVGW/SePfS6+f9kA0NSIDa
OTCSx3dZjGSvRh2/1VUgcre0jcSJvnL8HuSC7HQjyMTkFEbEW+113/NqlCvz+yj+TJM0OLqqgbqv
/AHMXGDyFzEmjCzRH073TDGmY9S7JSbFsJ3uZIIBflOzYMATijLyvBHcbWnx30dj6dFv8cAs9ppe
jZXXubljFn07jBwu+w7zDMNQS4wjY65X10Us4Dmw+Z02/mHILmFBFdn8WaPVeRwo38OtWwiy2bTN
m121gE8Mq189wThk3yyvowBG1brjLZ8DuJH+GqxkKAxEqNWEx6JZOcTIPGl8Aj99Nl1/TZXwdy7j
YgK6PAmGFx7up85S5vhXN/kDPbX8YUTstfND1exU056aIliZbHDoYULueTMS78RjWk9m9rThNQE1
9c8aUfdPkT8y2IAuu1B+5CkhQ/mXd+vfxPd9KeaM5Sg7DnGabCanrWrwsZIFpmcURryX0+489AW7
mlrtLgwHPC5wp0PxLwX1HwLqfxer/imZ53uE2lOuUAJNoogC8TfpPAldyVyLyT/olFQ+k6b9LlNd
fvjr5/6PdNr/TxH2H8Lti/1VESD061d//93+fyHXxj3zT3LtDMzRZ/b9T4k3/86/xNqu0P/LV354
vQMyUJ5CLv0vsXaEWNtDHs0zyP/J+0uR/V9ibSn+F+JpNxKs3IHSfxn8/kuszV9DcCzge0GCCbQf
ev8Tsbb7p2snCGkV+4oX5/r9EIXy1/6wiNDxsdE6O/3R5CDMtBwHZvwUixDuZqG2NCIdRlM6YXAd
ajFr+kyjLg8eRw/Gzv0Squ3U9lCp/u0a/l8U1n86Vq5fS/HAqpDpUSA9P/ibgUkbm45VkfK1yoET
ngTi6279AcD2VrKDIgav7L2Txlm3axtlHisppuY/qLz/NLJw4WHtiMDTbkC/QYV/NwUxVRwobOv5
kDil8g+JSrqr1Kkw9KwhJWb/swXj+nlIQ0IRKs0dlu7f3WMGZZaEcRscvDnuht0YqA8jZ5TKjKHF
tykrp0txBWbQrx1JjEbaSRrWMLfF8Z+v/d/sH399ES/QNLrhj/qSi/DnM2GNG+pFCn0oUOkPxA7N
8tETS/JJkqP7EBUhzAU6kwzeM7HO3wS79gvHwsTBfy3dcuPgL2J6njMS+g+PxZ9rGd/MlypSuLtc
HQmXBe3Pb8a2qWUdmvHgUdbGey9Nfe/Y5i3g23++Bn9//vggLTUPX6T9yPf/fu/dqFK+Z5vh4BZ8
INg8wRm5t6H8sjYTuRPmqqHM+yHZ1o5X4ivsq7j9D8/fn2a0649FTsvaH2k3UpEI/mask02UAWwm
C7hew4W8ZAdIblDOi9xOTauwZE5EUP/zz76+Vv/H1fCvj8RXInE0ENQQ/d3VMGm6b0hQB6KFC/s1
nwpkX2Uw09QMa4+UJk+D+QxT1c7/yQj63z6YlcznjsqQ/ZKt888buyCutiv0o4Ni3+SwYQULjnF8
y5NWxHF9k2Rkhv6Hm/zffy03VypNZSRZif++M1Z1sHqTEu2hCUGPd1ELYzcfDXTBqLWfktMHsZOG
AuyfL/Kf/pjrRdYBBhwM6PwHT8h1Sf63g0HiR6479Hl/oM3WQ7Mrh/Z3QIxDeliYegyHoLOoFuhg
htWeA7X0D//8+RhU/nyPQg8i9XXrkLhwNNqcv9wt//YVEATGrHiIGJYKJXYV9x9AXQCQjrW4T3v9
aqE2B2tttyqLiIbMm+Q2TGOO9MmimW60CRJGX1Wg22f15HGQJobRjY4NwSivJoXTy5jSHrrJ/CyD
PNmpSjHcW0mTlH5fbuI4Q4zaFgR9mrS+JMu105mCyrt16tgS5k7OxTGlM0AGlmAuDpQdgv0aMf4c
myvDcm1+y6aWN5O7nqtZBSemaMstlSgKcwL8juVs4nMXOmQZ9VX5kdo5pdukfjcreIRAUe+khjeq
z/PwhX7TuvcbnZIywg9HF/OYKH0ZeB9PWZhEt1l3DXVixFx9c0300c8lYqvEl3fGVu2mIpagoYsq
OAyr8Vw318yL+Br4FpQO1vNJkMIRGIlDQUX5yzjnSJ5lBr+bFtf0Ma/QgwTLKNHSYPXmgB1g76xj
lb0wZiJ8GksMBDaSA67Ar0T7OmoZ//RNkO6BluWoGQipYwEaPYKfzmMfXvNFQ5p21U0RMrJA5GXs
davOebPybUyIHiTtDO/sSmp5S8PoMXTaZeFAn4dpz0xQ9wzP6EqvfB0tW9Je48Z+NfxFeye8iWEg
5PQc7XCBBJSpqIhg4z3WZFe0+CL0aL4s3cSyTJo3dKbaW+bHrhwZYNo6vY4xA5tnTwxu+O+SGdD8
VpBuARk49Wqzz/yZjV7i+IcY5aua5MkbX6AivH7owvUmZSoH5P7XjkyBVFYH3U4Ahmmh8WddH3Xr
M60g/sgazfZrsigfFwnV4oBSjxTA+KwpRdhTk451hr6oAAo7RHxrLI98344+QLptRU6/DcpLRvgC
zxBuc0yihtCfCQI4inOk2QSLIFstH9ZqTKiOxwWTBKHPOYETPipZQjia0fuq/FLTrZO0HrfZWNfH
OmTbuPOWtmm2tnV0+ODR4jP7yaHNs29a0bbnLinn7raiesuOomzD5a5okQQ3JMS5J+GpZtoo3jcu
FMeFmk5CdVdVYtj7VQ4OOJiXFmv8VTdCunFePLvlTFhdFDk6uCsdisP9pIteXlzYiw5xfGRTPGXe
4PX7pQUi8TNz3F9MKYgP6qPV+ySee45Ih9f2Yn0tyZoDjxyjX4l7MgHrZIZgqRfx01G9uBuVxR7i
delvykQm0L5dsmSra0ahG4EkWz8XhJKSAJ8sIdo7E5KeJTIVf5SydkmOy6szgmbQKMxhnB0Jni3g
vUZf16PUF913DFpWnF0GSwsBNGJ+DfwUmObsM6Pbt0KveJx7MrVHWefBo6FPu9U+ytjLXI9M1gsC
bTLICQNrWadjC2y6BNo65IUd9rqIrrr3cJ0xsBETgsAsjyMeFqB/6YTaJkP70Fsd0tVDm/qoBKrQ
vVFDg9gmEgvOjWStjoNpnL/k+mxhVg1sW3l2VQJ4kwCOhRKGFV33gr781BHnjr6Ao8yAWCk+J8FK
1itRdnGCEMSTuxY5OjLMMOj01p0Bk1Xryi5Vdua+6oMK4XPWV3cl5cLevUYYmEhgWdcwNF3Xwcgz
g1GnO+2Wv6sCg0YTReYiO++atye6ED3cmn6OofDdt9rGeDq4aPGmSjIHGDBitQyxbt8da7JoL3FS
pGrb5RneoSFMI1KosoJbTxYmebC0uf1N3U1q36Se/rFM1fVdakoANzTPd+4Qe5d5ipJzUbWAeXR2
Cqxs4bwhgodnA/ZVOgBurDcP8cbMRPiVXqreBiV9+gZyfWIf7Y6hN+UHONrNfkQvXZyEQVlXWsTG
4AeBs/oVVjV8q5soIEx+LKbp1Jlm+ZGli9ozdM3OeVgl97W7fhGuaRB7DmQMZKpipKC7dTmspZ1e
RmyLNNipm5gCxUzKwpHc9j5bp73jope96TgY0evpGsxuvTNWJ9Y+U+3M5MNtDHvh/RquqSNO5wff
jZJfROePD55dm1Oq13CLwyM6zUgXd4i4TLPtWq93vhcOiC+366czgY81ZIolSrx9kagofsg8J3yB
Qq8fTYJBxfUAT4cjJsBdnwX+cFYJudNpYYrHJWprMoPyPPqgK9Klt2td0Lmk/ZZXYJKT/I6gQdBh
c9hFP5dOD78sxy44PUkG9q/Ho2aZ4e7jpjIn3ed+yB1nwKhotp7K2u38jXJGhBJZSDhKDNn1acIa
cWSPcO8WZXG+XaX4CO7yh2we+wuaQJxAsD4205jrR64hc8MSNPjQFWzUeUaAt/JgFYqBtHbfih9K
T2hJopRff8ORwdlGQeE+qqqvf01WEj4wNldUuCI/gEC0qqQNGE1gznNTvmTpVOwnUirus6QB6+0h
9IIqH3GO6Ok/FXV3FxkRgudRNvzlQxQ4dU0HCDvukOm3c9FhbxoAnUQDTi3rkzUvx5ppaDak8O8K
DGZJH/Fu5L55bCVaUGiJXvouJuEfNdQ+SIN5ctAd5wRvVds07T6xvGKb5+28iD6fcTjJJ+YUCBpj
hENzOesdC7DcijJet5x28A37uSHTZHGdU+BVxdafSvGTw2B3N3Po2Q6CFW8TD5i92mVUFzdsb1ME
BEh+U27J1dLb46BgihuEaFl6bvemsaN59wjVBK0ekbwcSGMuE7BK/CYtok5OFt3EDCCNDLHHDJhu
aKxvSat1ESwp52ZdSqbvNqMqrYYRR42zc5BGkHxnEFIY94vnapcw4vlVFvatKKbXPrzaf0fUwrRm
c33TpXFHBJ5cb8XcqFstiB1L49/5GNHkTz6DKamhw8v7gUysY8vCuMvCBfJm+l0njIGCa6ai5yVv
2YT0aVwt72u4vvnNcAnzGAxbI3ghW/uQ0xC872aQnGk7H0cdFffSH149m6X7BALApsZFUi8hOIMZ
762chuL3cLWgczLbodMG6OAw/yA1Lr0JWlntPNKPyE3sTxFqCP73CqR33sJZ7/xpn0eYOtJxzd+9
MvzdM6A4tUXx1dFwW9HNbvH4cdgKiEofx/RLIarvUeNJ+q0CfxiGSDSR5fQ+18UPluB7VvXHUjVi
i4vmCgWBWpZFUBzlWOn9qopf6TJ+Ie0w32tQWFt2eabXGG8MhMqb1B8XBr39sE81rnCzInjok0Pb
0qtlHcqOazb/tHGPxYM2w83A+odJnvyNkKQxbIoUIkvcb1W3MsBJ0+jgcwiiUd8lDzMlyrFmtrQN
ovgF/L+/cTKE1rX7MDqk3FYE9eDGtuURrdbVzJ+bX1HmkH+5WGQQgcIOLrz1w3RCE2TaBfczfYuj
1t4TrGZ7ZvFUMDPA/63lKF5ZE9/yhagH/K7RPjQLPr1oxP7Msjm/6YYMUx8fOokceN4ir7hGe2K+
WdxSoEYIvjeMRLZr7pxmw2CsnsimauvgpzTyUVfOi17QtNThkHPziVONCMBLR+He8Ergpqm1/xiQ
Dqas2DNrnI6jZWnN0OQe8IHZfbjMKGISYmmVr24xfPlH1yfzF6O8d9P1/lu3iOOYsOnLhhisJV17
8EyxiLb1sAxbg/PrtOJNDCYRY7ojIq5ZBSYqJ5NYeEu7jIC40uWo1uCSlN3LCLb9Qa7jemubawAe
h9G7fB3z3Tzg/2Ra/O7afPkc1dSenFao54Bd4HnqjXNrwCvu6aaYvRPOyWvaVNVLla/rLimk+hht
3v7MRF0HN1g/aJwn4/oFbZg4dGXACQPH1jKbFgsc1+t7WfnvyF85Rgmosq4sfQY74XgukRDe5x3R
KWKVcs/U3pDZVzflfooBoTRt8oFCt7w2EcgAbbFr5YuDt8EvQbdPqTgad3R2YMQ/5FSohwoD1nOH
nmGLJ+7gVShvy7rMvwSjwBbRlZJgCumVD7SAKmzqwzU0TT2gG0k2cugJ5BOp8E/zdCXdFUNYb/KW
c79wiUFg3vcUD6TTFleFdpi3216Y3y1FrF8RTpsajgAqCIoLZTPC9ECKhrShhuE+M3R/R3kObbRR
pOz2iWGQp5YEJnTcZy7+qm6Qr2nW3SNGaPadrZdbfJ/Zpm9D6hY3as99mvgPs4i8c02E3EsydWxH
dh0Ja3XQhsIbrJMfjN2hQg1ReE2RDEjUdlCIoftvg1Oe0AbdoMFamJstjINxybBAT2PiX0+UzBlX
pqCY7HPiBmYs14dipAYb57n8VpBD1qFTdSHFRY0bxOQwcBHo2zpdf6vpSzbkIwp5L8DI3TrMiXgQ
8ew/jXpC/eN7mdwxrKwZ1JQ52MNFIcGNU7xl5ZziiK3CbtIHaWf96FiVbAOVEqsyEuoF17iecH+H
IUnmw2wfjZixiS6pjqgfeKp3FFLevJ1iBwKzx9mFrCD/fSoMZ0yAON2taP3mYxm9hkiJMWn2DKoq
hZJyrDVDPBvgki1reSrcLpwO8TpLAoNaO/Fp4bJvNdQRlOMmuFtSkXwP3bH9Hg3zcAtYPto14I4d
5NXLDevXeo5HP7yLO8ecONZxCYwpic4V0e9+yb1tvETdTWXq7EQhSM22LC4iV8y6zqnNWjdn8gd2
n18ipr11xvCX9kx2K/G3fMWW9WnRvnznZ6FZ8sN53IRJiQyy9Y/XR5WHPOzE0UmvPOLUiEuPVOKx
dPrrDFYFH2GRY6y/bj0XDi/pidLcu5+MlnxTxzkE9NGfWs3vvDEz3VHoADi69+VS9PbGHzo2zLZ0
umPquD2Y1SIu3rMkn/e1nPOvq4jnHfsyXIRkRZNOw0c+5jJc7/0OaHZtIVK45VXRPiwF+Qt5596V
MeCFMbfDszOH06dZBvudKvLi0dd6Yqg6HpE9yu04FoAzHNeOPILeq6nr/AXuyHobMuR/M1mwvIo5
rHYk5xQIQ5JsQ7N13ljO2LtOyPIlqmdxm6cU3EOFlT4X3SQ3EGf0tGnoHpmdlh0u4LVu14MdZXYy
TaRvR3xT27QVfrt1mOdv/DilQKHmh7kXrBXebtasdGsnMszkWOqbtdU/pzF8zqQlzc+48qZwFkvd
Ej3aAuXbqmo6nx5+1h5yKv1PJN30I4OXeZqZ7bei+WHjliK3yXL/7Ebj9IR8kmB51pAbSErfMzKJ
ibgaw01I4YrGJ17Kw8yMf+9HNiVvbVn9S7pySgiqMcUi35MNkkkpXpsrj6VcsR5HQwBlM1Jd/Hk1
gVxiG3i3QSB+9O3VqSH9GcVBWapdlItlb5KOqODcL+dzhJFw7yrU3P7/pu68luNGsnX9KucFMIFE
wt6WQxl6kaLYNwhJLSW890+/P6j3nCMWGayt2VdnLqZjWhPKQiKxcpnfBFO/wL4+A8Dbtx3me6kA
rOVZ6T7HYGglw9Z7tgRm2vFwNxBwb8ZR+rrZXfUaNsXgImuSn0F15r5t27+mYgYZBb/nROd2AGRk
2jDbLN5WXKYwUoAsbWbdBP3sxlb3FLpiH1d68K1xJ8LxEIvHHoJinEUjtsoClGXh6iplDj5GA2nI
5DQ3tdIXmJxO02sv8h5LhxS2FNgj1QBiNNOFJDzUeI9g+8FJwLqLjvld1JByg35sPe84qSoDkJrq
rbdjiJWE0JsH0R/MkRTiNoQ2s3g2Jg4sUFSJk0MkY/enAhSOEQeQnzXaJLQ6A6jKHmBc0CHUgblz
6iywkUOUPA+5GWGvae0zD0O/0WxOJhpHiZjDdjVGld6vgR7grkLPahoNGHSLtMu4iyznsxYnh2Qe
vjRzb5/M2TQXBF9ztcmB/WEtgq5EC4V5FYnstuEaZeABjzFCBC9GC2Et9TbcBB4lsYsuvBNOP0BH
X0sDuFatf4bq4/cYiEFYQQVSy4Nd0IB4C1GqiIbxAcv2fO2k+i4w6k8yayAbu8bXBMI7hYp9B4Ua
T73R/NTMCDWEgChl6WkkQSka321gr+dFZQQQyIk8Pb0JcVYvStePxzjdhJ4Z+3oVP1SV9ghihIiV
XA9udgVCPKEz5s3PVTgdnERhdSuiI/hWOLt1Qacl7K4K19tRIDFmi4VBqp5mC28tR8aeGw1G4qkh
4Gz1WqKV2NWKGoFEXlcgJ+Jp+gKRGyJwZZc75dKf2+W53QxHrxy+RwKYZky/V99GYiy5lN3gykmR
DojBa6RmC/I/otETQNh3DayEHYc8uhTPTex9UqUyfJyv4aI3Jt7Ljn3dz1BuukKLT73UyfAzYktu
2fjJZCVaKnPoYlVvxSaIOjB6Hl6muKnPJ5on8TPN7WL6ieBv5T1NQRx8L2TUqg3JaoMVe0OtsUo6
AVOopksL5qWAHr6euAynnXAy9XesIQ60c8yi6O5g0zvt11R2cY6QH44+p6k06VZAASjG1tfqmA1Q
Fspt6zamKlpVmY7IuU7GXR6Sfnyqm+EBnwgEpLrPtPEBbMfIvqR1shFDGG645fjti7ZJ2dvIETg4
wXZx+YXkx90pffhMipjsmppOY184D46m0bMzdfz9tOYq7JV1Z4NVkr6aW0wNPKvSFiEqw1q1Ct2o
WpGEj6MpvG1nDPozLVy+OMMbTJx8QzveKxDKVzGygodKOjraG1LFD4DIlucLjb8UW1muMBVlHGqn
QI+svikCIpTpHQ290SQ5veqgFsdwBYaYbLNJ6Ums6iaq9mZmP7fGZE+nLglC4wgKzHzSo+AHTef+
Bl4uAsaltEyob7pR7QSGTjlSK0ttODnwyXp9+AJhAmY3wfDBkV23U7ItD+UIlDTWQLvRnolv5tTp
H5wcm4B4qKxdYxl850b9fcri7mCnWvgSEO+ZKmpo7iT4KCOSUeq0pvXEcn0d2PttWrbHCroH7d2K
tn7cAtmGYlFkNxE6IwBxYosPoc/2XdckL4yWwZJ1YpGHGnIAummxAVX0Qnwcjxo10j7jxlppkwL0
NItWXRlBD8m9x8Jt1TElu82VgssbCXH0QkFLIa2zHLHsKTrO2CDs+kxah8DiLYOBxNwM5pn9hFKg
+bnq8nhXukG1rUMSX5FmJB1uk68rQROz5YEYI6Y5qgtFtOkjY042gHVdDmg4HCU33MaQOWweBwGk
vHQYCmm4AuUrZag238YRpG8loeFrUW9fWUGfvYwonX6qqvFrNRbtVlOBdd9JD+RQPqnHcYgW58D4
IUWj+UrO+fgQp1ksVh7Q/XUNysJvxkz+PYxjepQhMhM93ffruedP0ZIoIQOCbUz1KAempdTPxp7D
U5kX0CS5+xBW6Mcrrem+9zRA7wOowomTnzRTJwPzQG/STPW68AGPi2anMwyBD8So3s2olRIIdSgL
FQbERkGOjKKPiD8rUc0DTdNYohdrTX7KXXpjqNnB22w58lVSwuYIEQ/PXew0XDrxPHX0ZYQmt0ZU
Sqd1gTKASJMfWZgJ5IftEFuM4XGaR31f2rV9H2keRFU0bv6Gql49G16pITCcI/qR4mWReTY2JB5N
07J0NLBRpIUnp5b2Nw0y7z2q2tAAAy16YrJg7cIep1BVoB3shimcqsiwQSh39YMXwEHiAjR/1kYF
5SqsJhzwMDWThjYcSI/cTUaq8tma+/JmQQsu5lqIZQMI9sO+jzZtaS9DhjZ5qmwk/wSGQV+QO5r9
3huLjURVcO2WIc43VdhfJaJOHqa0+mT0duh3LSpSlhPbW1vioKaR4P2Vyyy+5W0PD65dycehQQKB
P3H7p55BjrnWoRY7NzUSTNuqjmiAMYlalUVPgZ7lMPW51mcqD2kU320oOvABSghqFc68CB9EKb4I
HYUytFn4kU4hF+kb2J/oMcm++a4zONLXAOPsm6GsRvo0pVZ+G6WWPueGF91wRaFOXYUZzuwGeFim
eMZD2RemQhqjFIsb7Zgsin9lfOh6WqaM8xSQ1KHdBUlVMH7rg1toU9o2MMiVLNHgsQdwroOHG0Uv
vbFY3WiVQv5oYHaSoRFgJrt0rOz7EgNgPiinoguJrh3UWBNhjkrZJ1iFnZ/MBaKfSe52fj4J9cQ1
pUFJQE0hk8xeJ6uqPjPRmB5EY+YbNKC4qzK3fYqLITnodqddW+iG7WK7s5Dbijp3Jw0JXyRrHG7T
6dtkTFTIDoyknK7nVVkC8pTDJPFvreeddFE5FSX6D8aAahMFWoE8VVEckpQ8yp0tyg3c53d52YlP
EKbxqss0TPZQpdw6SMXsGH1Ge9NDsMG0UP1QOqpvfMHgQ+vseXTj6DtoUidaTwUNsnAoTaKkk2wG
a54PKB4oODlesbN7gIZVjAcH6SBC4oEkRVTdnm6NvRlJiNZU1XRFYTEvqHF3HUN5/FLWeXdtR6Z+
BGY8+jQUNJjKqbXxtCTZL6IDhzlPqOGUQ4OrD9x7kFAz4Ps+umJyEF5bpod3ctBPzw1mdf7o2s3S
QnWLL06PQvcEEpe8SqCkZxdfYqtpBNPe9tYtZ3FDeWn9jNF6W+cRjoauiNo9uAsOod25X0FZT4Ts
7nM8OM42d2HmrQZOAoJxyCEOpvuYutjjOW72IqFK7qZpRKZssv9mkJVvBso8aJeYKHgQ7DAbzoCF
aeGjaeXLmKly/dotui8dpENY5su0B1Llem65cJjuxY+hHD0mqjgG7rNUZj9FjKNQkVLENgscvYl1
kg5rHCDPCJHvwH+AWETyYU26U3eHcZ7jp5Q2ybypRKYoM+1qL9pgups6wDSrKWz7iofAb9MsaVBv
RWj9gm3XaQAxM88PXYB2zdg2GW0cgBrR1mn16z6q55j0NRvC9dJqu8q6GVTEOAx8aagboGjTHNqm
ccgSOxXcAqKnDq276d6i8XPQF1ZkmXQ8pDGj97GlIIN0zADAXmWVMvBrVRT5P+NYuWrvda6lMKIu
xSKYESBxQ0fLBBOK/EMnZXhqXTX+nQ6NR+OpSuTB5RwV68GGkV6qbuJWGt2fuq6mpyJESVV2loA2
L5Z5NQyaQ6TxUhBdivUvLaC4YNvCm/5aJBlNdFS6b3MQxfchNjrbGoXFAlHSRG1wVJgfEJacW0iC
7P8KEgBUIApNMMle6hBgGybxEl2iciWbLtyPHNEvdh2E3xNzwGaX6fiK4f/X0MFQ1RH0oicVxneO
FeMsKG2ubkN1GjGxw3Au1sbjULstRRrcDd+YBuOkksR7ys04QLBEk9ZLLkr3LoT/NpzKsDSPfTGb
pyCFiRLBgf0ms5wmbaas/ajFE+V837XXAxEGidjQ7E5GVRt7XTFqbVPMWpmZhxqvp7CfnarR1yQT
AzybtMEPHNGbR4kX652OOCc0YIVn2ZRnLaqGrTMfmlC1GzRGVIgIRt6Jdbi0gsYmlnuYyz3NVRdf
xNnh/18QBA8qBRVAGy/1TrULPbBOB1HjoSfa5ygOMJibJye7zRvV0ImfQpTokqlWezDkSChOljec
RIn7auC4+DxjKtnQucTons6Jb5oyw7yMqa7E5FKDG1fB3wMavmRVapn2Udc4+zrlPVa2gZjRpDTI
HK7Ba4PAZpAP9ZDYAe/MbrLWGXT66IfgQBZN2zRHIClQbro1AyTo6JGUn1zXI8PV3FzA3qoy937G
xUjd0AHTTo0j6p6GqyU/dYOKfCPLatL7RdKwy7rsEbVV2qRgrcMdbUiILw0VG7FGlXCMs9iDga0v
GutRi3QCeL6ZLoWDqWwZ6Qhwa1M7PvWRI/Fdya1pYkxRRUfHkHg7SIaITMZzlR/bgCnjKoOGtG6a
1PvUI7+D+YpBk7oWhKiNO3OplQQbNByaQjJnrxiKKKM4FLmJj4IMc1c89J3RfdPyOrpHq9aZNlSG
zpIEto61mgYZ3SLqg3ZkUsxbjakB6CWtZ1BewwQaYIy1aBJVfRlu4xlAV2wwLIA8OT9oWTPu4Y2O
eFOkit3vEQsAfKMbfhVP9gEw+DTsUmnDXygkzrnuxFcGu39RXJLwFJy0i26QrMTTGn6A3yQtz5Xo
6bVw2udkGKyXzBux7ZxQut01Wqj2pCrzKfQypcOaCmd7E3cjIgyIN7Z8CXRNlJyNL7OApT8b8trV
aKxx7CFeIqJwU1HRUIlyl9D06J1qyyilo8NGeo8yjHywMyzDcp7ls4Nm2Q5KAGUO9Iu1A5HgPtOh
vcyD/DtDMYLebxsyVyqaDWZg4Q56KUm2+yl2RbAfp57+jQSNVc7tbmEyOyMusyBwPln2FD2VJLv3
sWQkpwvZPRimy6w+TGyHbDCrtMifVTpMRwpeRhWwAO3xmCmmSFvqADp8qz5tR0CDNtx8bGdzkoK9
N1oAlNKwBroC/S3CdrxyguFhEBH/xnIrB2nXvNCGp3FA0ez5n3+ThRPtLoEmR/6kPL3q70zQ1EW6
Gkk36R9WUKI3hp7wV0NRBIaqpdGCXExGD3HQrLd/wEkuiRlB0INhmjPa5odywUSJCOH242TxPa7G
xAMNpU9E5VXXmBVkVoDk1TctxE5tZzta+eIaCXyBUMvC8UnjY2luNMZD43po8tI6lX1DpJtlaUOC
+YUnSVHaMfdNR0awQRwWNEavpw2TBWFBGoFXSFDmskgoHB+g41dknjmu5Gv5C4yEVXuf+xic47KL
hC9PlwsXFFnmaDWvwBsnjLIZLFe3GXeScRtoOHsLYDRG+dJpNpdW1bINwJMQ7GKWPHJsZ2PpjKsc
pHlj62ju1gr5Bcv6XpCQ0/MQI8LMEpnNQnmtw/92buRQIrRXlm2HlXFD+w/UonETdDVML5sbEoRY
OBwoEnLkZJ1KfRdpOzxSTV63TFUYBHU4O2/rGn2ztRe2jS+bXP9SRob30AxtdAMTW20C0pZHhM6S
g2mR4UKsC29EMyLpF5Jeu2WU/ihHE5eGKhIt1CU0q1eZEvoh6lEfAg1gfh06K/lWkNk+daih5KsG
V5lFbI/xCHOx2fw2xEZ8F/RBems6piLlm+JTEhvYvPSwzlq3HZ/VkO/KwBUdYiN8HovY72LlqT2E
RXI3azbjfkfE1YF6Z6Zzq9rysyHElzajORyZY3XVt3SEx8nELjrQiI8IoH9N4/oL3IPAd/rMfRxk
b240p08ep2GwPzPsNrYUnSaIFKfcR2SVf3WG4WxTe1HOLIVVbIiczZXRwveKjcX1NNKK62ykcI8K
7yEJHZ3ZAQg0d2zrFzq0X5FzQD8wSZMrnCDalzAL710yuysgql+aQM1qi5BSuG5m1ArMRAcCNQKP
QzzDwTGYJE3vlu61V55s5E02HhDtndWnxlVs4HId4vmlbzSY6Ve/ELF/RF7535gMvOK3+D+KRci/
+f+C2vIbcngxOnhlRHD1tfk/q6/h1+xr85rb8m9qi+YY/4IyQvS1AI17YjEO+G9ui+bq/5KeAZIc
fCWsBmHArvg3ucX5lwEt6v+aDSx/9N/kFngv/DWA+x2Iba4OX+ZPyC2vUc7Aug3h6tJENdU0BCjn
M2MPgKENVGWr9D16FWtLLvq5Nd3h3zblHarKaxT5v1dxFxoPAlaGdwZdV1bXmXKUpa+Y0PYt6rNM
+6Hja1jDj8WUb5jmhBcg5O8+GewEsJ4wZdxf9lO/4bfnAu2sCU8UH6ZesQUIUq81ypALbABjQaL/
PzrAP4/G3QhzTMcgAsD4a6R6p4q26YKm9AtuXbUxI1ImMj4P3f8mxUUWdAOKn3TP1RXDRg3+rNJo
peV5ZO1qUVmHSq9GlH7T7FtkDAC5B+js8lNsczkwMHaQPgynRmM6m2vGXScsha5VBPXyYVKoBn78
ns6oTsvTGAu1wDNd3bQt25SvnwaNH68D6YvawqyZd5phKPLOHF5x5obGUwcullyvRL+l9YJdXOsU
/WYZ7yaRM4HQKme4sL1nDMF/fhAzUc8D3wwQ/5fb6W9vEc3MMCKtLUCWuPbRFMb4QjY7YD5bTJ/h
Fqd32iwT6Ef03hmUyo3G+PyP2IG/foMFT9GQpC02nI8zkgnA3ACOtpP7TpAOz5HdZNe9E00XmBav
qVSsApPFlvAP+Ydr2/by5789KSJjua4GpnuYUzAPxCThqNuau0oj7RJz7M3nSLSxHSnQPGIh0ztj
VwAsNwQiqqFvZnl1ykau1hbbc5qMRf6kM4D7W6i6j//0g2RVqGKwSBbCGiiZ1w84Ibs4cW6UTy+b
sbke01Lukia7QM16s48OR0UIyXZC/nO9s31UhtNXAl9KP4LTcQwjZuCpSy7RpggifPy5vAkxv5Yy
HQodzqcnz8JaUHoIWTVD5SMkT+MmME8Yate3Hy+ynK5XAYZFeE/QnBbxP/7r9bbFFLiDjMvSj8BZ
r+p2TPZGO/a3SAsxQ+os509jNXwbggBLuUI4FtfLq3MYcVsxDx8XRPVwZ8joaqZXtOlwXc5G7bs1
5n9m38o6LAgmHgIuRFzEas53kbA357ZLoHZtYLlTHGxyGVp//q5YxZP8fKg9fMqvH8vpcgBZyKki
BUf3eTa6ZisE8tYfv6x3TgSsU88TRFAPD/Mz8h09LXY0NUt/qKtgO8XDt1E4zYVFxPK3nB0JUgPW
Edxtju6dvSI0mHqk7Lja+HOUzsSAmKSgn1HP4jNGWPYVmjXJngqfXh3V8a5CJGFRLrAvROf3ntYh
g7aWgwILb/nz30KWAdzAMmjX+ANwiTW9Bbmbcyu4cCDFO1+0Bz6HL1o3TaQKzh43gmYAxYfH9QKv
hPlktNgUYFiRDZ/A3ALaw9wFEBDaCYWvoupAMfnXqEYAKLWVQt8P0FRV9YVf9e6zE8jYfyym4Bm/
fnbTUphuCBhck+wetcDQdmYFIubPjxOjfII0p5a72X69CMp0ka3XLEJ9l/saMHq6vKa6cJ7e21/X
xA8L5ihh3jtLYZoGW5+4Gks/qHMdakYZPaLgWh1HJHovBOflrzo/ub/4sgt9l4b92c0z8TJ66ASl
3xctjbAc/RKXVtamNOJyGRFpyG5V07bWUfz4eCvffjSurgvip+l45DaOPFs6sFUQm2VR+lTF/QsG
MvmRBqPml+jLbpCesU6dMxQ/Gk7w9ZAl6TE1ZQAgyIouvNTlpb3aA5eGjANnFeNf0ySveP1SQZLK
YtGR9w1V0aSmDgXRmm4hDkum231y4SN9c9kvNYIlEEXQiUvG+WXfIKHeZKmW+4i1AfWvc9rtyHGp
5CYO2gHyeBFMW6g609PHG/7mA2FdWjJcW67Jp/srcf4tOLSWPdTx0OX+QHl0bTt8tfi7WxduR/NN
LFyWIfFeiJroA9hnEXe0dQsYKGCxtNPap8p1p4M3pd0+AM8H0oPKH1LccKDKDv0WUZwbp3HlNstI
Buwum1/YuOlguhniYQgg2eUG+gzGalPhPTqdyVwjne5pI0dXFCu9b9O3BPVYVQc6ei2SHKo8IpPU
At4e8WvQrO5eOmaP4CI9oBxYxCnHWOAU6FhRuaYWbWUrgXy6ODyg71UDQusCH4BwclNmNCKnmbj2
x69B6hh2MVAx+c958qrhRjwYyE75yJxaG7T6hg2zupePFzlzfV5yBaQbkCBwPdjCgpry9ZkeDE1L
p2TM/TpIv2O2dTvadr6O6IWsPbhxG7DId6HE+xR501iAjBoC2w87tWMYAc0A2mQx1kDLS+9SdvEm
4iy/jDrZcyiyCaJn2UUXRH3hVuj5xsbYHWZR15u5lEjiGAjd9Gig7RODKGBGwr3w4b0Jq2crn+2J
VXlwFAadHuGQQZ8DKQw4dnI2WdQV/8lLdk02H10Ew3uT8/Y0DvVuyFEuhCuT2xXjcju0Vh+/5Xe+
aMlBwjeR901SeraViSwlWnjLF910wgesiVHEHHz+80VQXUdLAkIeSe9ZdNQ1IKL6qGV+jUzrZu4A
uhXDIC68m/dOBY0IA+kG6i6xCI78nrnYiGA70Kh5NyQXu8A1ky9hMFibqRlQjYoH+zgoGplJreFH
8OcPaJMvmXw1JKLnkgV9EkUdaJvMD8FFfjYhvGy0erD2H6/yziVDterIpXYgmdfPciagnpNuuVHG
yKmyT3maDzdEReCfKjLXNbI+Xz9e750N5YXRbWFBZDF+sel/i/YoSo8VNMTMp8Wv+ZbEmQfZaOnH
sEhQ4IDnY/QYSWX5VF/YzyVxP7tOQb/RCkMSAJTrYuf5+6tEaiPthwItRghY9cZqJLShbq43Mqnj
T8hiWbhk5vUGtG8FVLsU//RF/4fSQb8i36vllyjw24N3HCI8uJrU10DpI1BdJevRrscL2cs7r9M0
ls4Aj0gbzTpbBbKnUQaNxSqeyTiXzHMfK1GAjDLg5Mq6vRBQ3m4qwZKAYrou+RLKGq+fatYwK4KL
nvoFfwa+pvgyEBVeANLijgWOYIUQpHmrwaxeZ2PvHv70MKGewrcpLYxSheGeHd4B15S+sPXSj6vk
lhjtbUyg3bfAWes17oCop/Q4yzgYfn28rny7zcKl7bWkFNxk7rnsBNJgTGlVUPio3rXNdZLVjNqL
2HS0E0LW8ofB66UCqbWquR+7EDKLBStwPUyI9W0zNXrPI5qr6w4mD5Ji2G691I3oweyZpvZ1iBGo
XQnQIjCkYxfVAL3DnnTtzFP7oCcaQJuyQ4gPFABQhfU49K3YGS6K17nVIh6bqOKvTjnRAP26LBEh
HRr3ljoHhjtQ+heJcFfIoG8I/0rcrP7x8da8jf2g3kmcaRZR7MlzM/qhzcY4gM/gO56mvzTc2KDZ
6uJCHvE2V0XGBQ0oC1EdugHi7IbJewzU4KYXvkaDI1AjlnSeuwpk/uhOjOeNxvUuRI+3DUZ3qXhQ
mEKMwwFnfHYTVHoEZggYsY/8FGhTeObHSS/GDd+HOmIiE68CFHu3Y1YGdF9qI75tHGwGP97dt8+9
/Aiub5KUpUY5O/AoGRQJPI0M9N6SnadeXx2xH3QPEDBnKIsOZqh64M5/f7zsew/PBchBdwjZpA5n
ybMN70PNFuZoUKSTXVwW+g1Xv7YxnRpHtqFtb6IwdlHtR8jeKZp8F1fx7H/8I96GGlga1GTgz7iJ
GWu8DjWexrhZDxEY1nKJVSyahAdIqO3WGap43akQICLN+/gUhzgkMWN0Lqz//ib89gPOTkDRkMlU
gZH5nRyLe4AK8f1oWsk26iFWx5ZVnhCHdnZaItN1jww7QAFgnB9vwtvP6/UmLJv02y0StJPuQBrL
oHZ0X0Hyug+WOTcX7uj3FhGIqP3q7vHPs6C+EATs3tCXUybDu6bHjweWoryQeby/CnoIv94oB+v1
o4QqGbqyJr9xAlPfIKZo3EHmcS98MW+bQsgFGtBawEPqwnwTKmTvIQkA5MEP46xcZdiwfhqxi9ww
RdCuW2Qo1lU39nd5QDmPvdVMajcmP1xzgQWNmn0DJCDZq6nDaCVp4z9OCl7/uLM96GzMhjzR8Dpd
VEsNTLTuEX3tNh8fGoudfJ35sIoFgUlaDn0N8+x9hjhtVZ1gC3KzTJ+krPKrGTmWbYxBwMcrvb0X
WcnGQdqyBH2489Z9UOIZ05kpplZzJOCQ4/kaOh62qlH9FxIbl2qAS8udhSUN1c2Ry4XldObdEiXL
jV2r4GBLNz54gaZd2Mh312PCA7CAFrFnL0f6t6+vadVQRX2W+QCF1RPQXeFj1WpvQmBvdKXhS/wH
2+kgaYiTPA1cc3mxv603BADccRPJ/CDvtKsUiOs2mbBPxtgc6Hkw9H++ntQthsaIJFIing95Ycjq
4TAxWgojbABsu0M5wyq+zmJuTs6cFbuPH+9Xl/vsYEoqRENHOcwTlrXs92/Pp6FVnaB7kfjcdT16
NclPZOHWqm13hcpvNR36D6q4KxEleOJWxyhwN05WbGoBDbtQV0inu6gcI1Nt51gelrtFLp5UDBcP
rDY//q3v3Ly0lTk4nkBVkNnU65/aB8we+pIJoplClAXKt5LyltE8akWQxTZZDQT14xWXb/98c4TN
favT1WWueHbfOUoJSIR24qOqNvjS0ZYOVQTSsImvFUZjeI7O+HoyZrwQMpdT/GZhl+GbTYZhvSnR
elR5c60YE2zpOzxX0JndoE7dXrjJzpQRl4KIPhx6nN7yMS3CnK93VHP0eShwpYXMkrvrlIHWzsnD
5nZE+Xg/4Lt0NAJn/pq2kdx4otNv9H70DgDaEzzse/cGtoB14cmXl3j25CB2CV5LQ5Ju49l5RLUu
D1BwTnzk5PUDMilkODroNpm6l4ac7y5FJAHwgfYNtcTrp6/S3qW5y9MDQ4wQrI8pfBVmnm3iPX98
jt55ncQrxqkkr0vr5+wcZUalm27jxtQqiHuAM6t3bYIf2MerLL/3bOssYTGBoKhHdvC8W9Hokzll
ZRH7Wc/JcXvhferiXt9AtZ99uFaXEAjv7J9nctHYfI0cIP0sEWKu3lMPytj3lDCPDEDGnRPVGDiC
O7zw6b+7FE+2SP0xxznP/DsNPbbIaGMfu+uZWwbrjXmSxsHuYvPC/fnrhJ1tI8QgwfSRk+Hg9fz6
WGSNKLoOAgRNeDE8eug/rdFTK3yr7OsNgmLNvtZrfT8jL4PQnm1eg2bLDyiEDyeJquB9GMHZmOiI
/S3x2oOaNlo/6kn1G/R0os0CUgYizfxAYoZ7spMUNmQe9LfJbAT44Y4eChV1+qewCDgZjkQ2nVpN
0i1Y9ve3KN/pdlLBfo38kWHHxu7LReOsSy6Ey2VnXu8cPUeXgCmYlBjOeXkgsgD+bI/aeFHN/a6w
SkwPLPg2oxnjIWJrwQ4CuL77+NS/PRpcCtzOy1MxGHPOEhC5kCSyNMStj0JgF6GAitI6AB3H6R8/
Xumd6oOqhzTun/m+e56Ug8wP8XWV0LJwuPKHzjV3QrbGEYEQieSGEa1hMLW3FgrCm2HwoKijqHfh
S3gbSpjPgABjCAP6/w30pKe0qwAgRX4NxmhnFWm7tUaruPAmxbvLmDR3iShI1Dpn+WrXaeAlPC/0
U8BwpABKE9s61gM0CHDgVXUg9ykIkasScvUhRC7gdvLyvxQW0VfzgPHHxCE+yWmu/AvvwHh7xgjZ
ADikRduZvOz1SRbMXqRtYHja1Vpw0CK8xapRNXsrmyFx5fl4kxt9u83iPtukxuzsZ0QcV3MdzUhb
gZD6+Oe8d/hourlcnsR2apvXv8ayx8GsCoh6qrGtl2Ca9IXvbWxC5AVvPl7qbS7CW+d56UeTr735
hK2G61m2VgIbvcjomDYwwDsmV5MC1mvnpoSEvMjAD/mlVtt7557axYCkhZ6tQ2/z9VMiRROh21Ml
vhHD/R5HFNEIoCZ9l37Yt3OJ/KN2HVhBhpD0ZPiLoO6njx/+nX2mpkFM2uUWJTU+i1/O0HVdCJOF
LLwqtpIZ3V4WE1h4V1gXPrB3gpjBRQMW0WCowXDj9cNirBBig77caobRHLVwUb7o4avy25JtY6EV
0+EHfeF7e+dzM/iigZwagBPfAIccOy+nGK8MfzKktq41UW8YUl7M997bRmcZL9MnRuH5XCdX5siN
zhWKBlx8N/OIrdQEnRMpMFetSwwFi8UGbNjogSCRRxL8YDcSs4nIRCsmUBWDT1e7YnQApUeUn//8
FTsA3OgrMfojsr3e91CqFCkZiGtzOt0krlldxW4PZwsa7fHjld7bbO6KZQTtSqaMy5//dhmaiYCR
C3Pal5WN1RAkENRt4cSFF4LD23wMFB0TFnTpfqFazw4tyRi26GVOKiaxYA5MW8H7bH7Ehn5L3Eov
rPbeuV0mfQLMHjfD+WylrQ24S2CJfCrIAENjk5w5Qj1pMtFwCh2VbvouNS+c2/cOFEAFShSgqJZ7
XiDFqedVA76VfpYX0a4sbYUGDNmt7OWluemvufRZdrHUBIhKMWdgubMrSfciEaIyxgHRxKcQO6yo
bm9IQK8CCxdT3EJiq0Iek95ogERu7zzoqPmORXPjRpB8FF33ob4xg/HJKfv9xyfqLRYXULZn0tzi
6vHAvp4FDcdJNFQUrNhPaX3iY286a3ssBRQHxF/sLLF2Q4ya34zc+4FHRC4S+W/f0TobOI261EN4
p65bfs4vtBPJMoOA1ye8asiJsM2FBNpP5RZTIHEasxo2Q5ncqQaSEI6AG+DfDAaArS78/fGY9rio
4bfS7MKEwdjHG7Qs+ObdoUtORbtgCM2zjzsH96EbEFn9uISXBNzDgyWtV+sA7hh0Nrhic+jZz4UR
9vtpLv+DpImXQuNA5+QsqKLX+9FjGx/qPa/HgxvsSzgi6wIg14Xc5N2HdOhQgIDGcsqQr1cJIDym
vTaxCmOTdUjH8zMMOLGhG73Y20JZnlxkQ+IBxTfsbuSFPf71FG82mTKTyaqN2P55dB/jTGle0VNl
pljImeF918+rrrIPg0jWpe5uKwltgBdsd96tzBdZ0Cq+pSf4WA+lPwu8KHXEEiFfZwKoRZQcDTc9
tmZyasCkmHn8vU3KK0f1VwAX15We3Ovl8NOayquFNljinGZZ6lEV492kqxuRyzUYGRQroBBAf/FH
L1nPqHGNY/KcVcX3JWt16mpHcXwEsrujlLtGxP0gpvaQaIGPO+GqApAzoNI05VhuLRIW0trHdr8u
8XEbETNH3O56QCOyy4xDpom70s4OODt815LhFA4mDqbhrYGFOkJOBUEw3XB3wz0uvrSa3Peu5Qdj
fggE8pTusJhpVp8+PvfvxkdU8ZexM9BL7+zcO9CDq2HgQwxz5qGRHPVdhucZP8PzHj9e6r1bjeIL
tBptPIRczpYaI2/uPJyxlvDo+iFOfCvV4fH6n6xisg4tBjKJs1SwSjx0aQsd1WLlVceBk7SyNaP4
D25ojH7IOBcmAVC4119Shb63kdpoI5udmDcq0OONlo3p4eNneefl8CEa3Cg0FWh+ne0YAn9JmjPE
9cFJmSCNSrQ+E7SlkvLSRHb5m86+TFZiQs9IB8Hgc3yd1dd4M5lEhsl2Z+TH/ouz8+iS0wrT8B8a
ziGHLVBUdVKrW9HacGTZgkvO6dfPg1YqmilG3mhjS7e48QtvSFHpSEv7TivTxE/SqjzIFXb2AvGd
RqoKjAzhzk3kkVPq63rk8FAWtJOHHknjd7MZHmGb90fhnqRavXZmN/cdRYQeiiyj4PiAlFlumKcI
b8SDuGZ3FFOmffQr8N/uBYsoFY0P5q4w5/rBFM7gk+/lB1Wf3b1A3RFyFwgc2F/XO44XG/pw3Cfn
PlGiQO/yGXGIojoZFvIkt7fdr2LVm91AZm3ToFFB+m3nbZBR/e2gdCSYYkAiqhFg8GxLtOOlQajg
uZdyiNkC+zB8TE38K7yFIvF4j5A8Qjm47i0PliTr2OROGspDvKzpF/Sj6o8pQjhGiCIqDG3j8yTM
GklpKK6NW8wIByszAAe3rqxBv0eARUXzzKy7D5E89pIbK+OAfjO62sT6loJYvk5m98MCjRqkwoFr
JqNDVdxz4muUR9XG0ZEJyQdEE8TqdN3kY3eujQFBGSTeUPTHJs88ZyV+PF7YlOpfMnk7yocl/PVc
weqHKofxA0CKgUxKTkehsMr8ualnDMlVxfLaqReLW9JPez/awDEAHqrZt6pz1PX3zfDQo4Wf2jk4
NHgQgc2vGTpTrx2OCQLN8q75AoO3/XtZ6NB6MXLXjs+bnX7lyNzxN4seCruhnzS8ZnsUlIwEGzY4
0H9paaK9NqRBBiioEdPFYsCeGvl8CxfxGRn2lwb056VH2TXBVL1XHpmzfrlvqiT6VKd2fYcrdP0+
N+Pm1M8x0iPloj7VI+KusjHnF0dYAtkhBFcct6kUqpmWWS9fNJTgaC6EUpwf3Ng7ecHavKJWQtMe
4O1mZ0sNcn+lbIhzblAarhz7315DptVukvdyU/X3ZWvrB4HQ3pEl8La4ekA40qa7PkxNrOEhblNT
t7pc8qdWWk6xMOODmubepcopkm0saID1by+5PuqYT7rH55Fcj1hGNYbzUhlToCrh/LSMSh3cPrh7
dwQlVAekEyQ3Y9tZRXFJHtF9Emetoxpmw/t29ZKCzJjbn26PtLdm+NzJALZWvqKzmcBiyBeKVZM4
CzPpAinS7FepmCmv5/N4RglE/htOc3hwL+3NJ2QYYDXUgAlf1x/1W1qc9eoQigq0czEiScT+HO60
fCrPZTL9oL8mH2ySndmkSIwVGUAl+Kz2JmVqUHxXUIsiC0f7ynPSlZ1diX8W6EcHH7aXnTEUTR4q
04Adtj1jDM0btC5I+E27yT+GGY+JbDcKhp6rRaleW64CDOCEi2CM4i2CUY1atadoIfiMBvmIjbKz
uFe/Zp2Y3+bZRpbSkkN6GdOE3+kqOGbkeu4PyDDjzyTld0hOHhUHdidbA7uzNnkJ3DZjIulHq7nh
/LfouJxQkKr8vkL0DB0Y7eC+2dlGOp1r3NagANGoVa8/j2sfl/GuIORd0uwCDF0OUBIuvA4XlZPc
UqO/fVZ2yCI0an4bcPOcjjaSICoA4bOF8i3GQBPQo0inStiENWIr7eDR45TuyqQoArUaNa/LLNw+
5ukg6FoP5eZZp2AO4IKSEvU1e3NoRyzezFQh0VnJHf7QdBVF6eKbmk3yKXGs/NQhhXGWm1S6qFV/
dJx+udhth6dSb1B5pQgBi+N63oE9TUViqdwZcoHGzVSeSsf2xrR+7Mz+38UyT/osAjNtPofYS4BH
eSSA89gOvtRVfyHX89VSMb8182cLmdcp6z+qPep6txdr52XA0g5wA/hYkJtbFuYANSpCWYY7G71a
r0kKBzfqcvzzkBGTOeaBEqezUiOvpyIF8i4XEho+zYyGXN+r5Tm1U+XgW3Y23soz5nq2V6Yx5+p6
GBn7DLkSpM2NBIR6rJ38ZKZdesmXKbyjH2w9OlJSvZYFBr9yExsn1Wzkc96Kn7cn9e2JWxuVJH0W
dyOdkc3hHleXAiusKfrhzP2YGm15QUZePZMSlt/rWrMOql1H463//bcLTO7VqMHGKQysOZnRCQTJ
hYRGhAD5bFAGaOqn29/3izh+vbV1+g4ymHEK8pQ2tldKoU2Vtih6YPf0RlC1TeE/o+6iWe4CxrZ/
11ZD9RGIBpLxVWuUH8dlafG+qxMN4d/YCjXfcuZmIBYrNLTrkWz2F+CUSPlE5ohJO9LSlbfMrZV7
rWbksjukofIaVpwUN2vFlHh4Qie42jYzik5L2yeRGyPb0vptP2nfexyK0DnNiyZ2ZWDI/zhFOn6H
25x/FVaJYQIaJ6J0G4w2Br9b2uWuiXVEWJN2odpeyKONJzyeaqaL/vkSzFMmv2K0J8suSObOvken
L8WMwihrx0PHFFcq0WW9H5lSToIiGQvapLpR+ebkoKVi1FGZ+bahVbDV8slMEfYT2cuUWr04zbP4
khpSWyGau2pBWqEkf52RbXuZbDRCMeNEPRSp3mVCrqv0R2vAPQdFJzlHSXNBXE8Z8umJX588Dk3e
IP46FykOR72sDSe68cXr7bXfwQ4Ssq6YU5OSps15u95sqpQl4PLQFUwa9Q5vKtxbJL3B0aArtcRD
t745pSXe33QM0AFrUxQpdbXi0AvxbNfhcC8caYn8ou1rv5SP0Gi/CtybrQnYgr6YBdl1rb5c/7xk
atRO1Mg8txZWIfUqUzUS9GuF4ZexpXjEwa/wG3UaZqMEGg/DrKrnC/ACml/NGcRy2D5UVvGB7Xm6
PXU7xxRSM90k9DR4kYz1Lv7tmFpVPSshb1FgdfHjuGjW7DaS/FKIUv+ioOAZ3B7uzfNHrEqRC09m
w1EpDm2ev6irkzhGyv+Ms/yImYlsYwmTDE+2TiFwSiKwE2F7EqnyF/5Y3UHQ8SamWgfnE+mz0B5/
g5pb0L3th7gVZzj9MYKeEULNxWcFzwO36qufhj68v/21uwPS9iVUNuiSy5u7X0iLXY/VwEM2VOE5
S4vug4mfHxY01Fn12jDd3u7+uOACqJ/mIK88k0yEvr0HJbhx8cBXYi61+pVljleE89GefrNv1lGI
YXhLNABo20Kik07wBiI+rY6U6i4yZMq2SFye4nbuT2OIctTtqVyn6uoIreNRqKJoTZEePdjrfVpM
qqVkcb3mcda7uoT1S1HJfgrNYnZp/Foeoq/G2rY46tq8CUY2A2+ulnqImqm3SHgQ7ZfdfME/KRza
I+TvznTyMhN2g90H/LXF2E2m3uLlMANYKIv+LC2pFXTLJE6mPE9PqXHI/HsblkBWRrVtrTivuIQt
DEyKIpx1wzo+h5WqXsw+016raNLuUSpEcs8W1V0399kZybrwQYlQuwqFFruJk0gfby/szvwatD+J
e2Fs0NfehGEVPqt4nkYxAfH8ozC06J0w0Bm7PYi6s32uRtlsH1SKjEayYQyHcSNc2DCJp0rtv1Rp
YOfwfLj0Ye6cegqSiIYEJT5/LufEs+hoYmSUeJiEYlwPHMAfU/kUmiuFao5Ps6DjIHjWJ1l+QWP5
fZfTNAHwiInOKh2q6A8UVcxT23XtwYHY2zFAD9ZeIkgPzuD1gaj7CmV6fEnPbSshp0oKc0pN+ROw
NFxWdeOIlPc2PWbDoK9iwlqjvKFs++ETzq4IPVoRatX1P5bAvA27Ku19CuXcz0Pj1dDm9ARmLH7k
Au6oHIVZMKPi9zBoxh9jfNffYgNdBwnBFWdsmryFZnclTP/o7FRacpK0MUIlqF28UB0pf2QmMWC2
HBUIdrbQ2gFAc2AFr8GuuZ5wMsYoRzk+xia6eymiRP2ILGj+AcH35KMS67VX9BSH3QwN96Pdu/OO
MDQlF84pHSJjs3sp/qBdKUR8Hq3yIcJnw03DELMePIOCxKKE2OF4UWTT18nquafCl8yysOqqf1DP
+Kc2iLzGeqD2Pvw045R2bkbMJw3f6XpcIseW/bbpn6BQIBBe198to2xPeMx2Jwy/vNvncOewQwAm
+11xhmv/83oO+740DRwe4zMOKt3q82wFjoJQw38YheSRdQJUYW3L9BQ5hYBdgOAwaaTPjlbhF2J9
fHuU3UUB80ZLCAIFx2LzLWma0kBE/QgwzOIhRyD7cZopd7nJp3VLgZ0WFbSDrbA7gfA2VpUJ8C/b
zloqi9wZLC06t7rzo+4U5WSgb34QE76tEhBIc8pVwn9KfdQprj+tbEI9sYEcoPSQVM96jZtwqyzy
KSriPigifHWppqQn4H/SJwmLNg9nIvkEdlN8AJw2euMw6VS8deN5WDrdpxuoEMM21vKQVEipT2nP
n1J2qEq3OzvgSxAsoIpN+fX6dyeJwApHklmSHvVYU0XiyBzin7fXfX8Q1P8IyNebd3MYq7QMG7tm
EBlbnrOW5MbJbIrK//NRiJJhXABfpBS3GUWzuhRv6pGFXhCoKJDI9fo1Krg9ytvEiZVeoTKr2A+U
yW2Emvepo4cWlolOJCef63HR7zKZ7pKJsxpuTMCDwIdBnRhBNS/V9IKOiwVCAChlChL+Mq6inWXa
gGYpivpy8OPWJ2wT81G0lxlFhVtDf/V6OdWIRn0E+zzgLem/gybT8O7FD13GHOpeNrCma3PeFkgG
ujubGVTD3gySpGqPZmkd6M0Pgf6ySjTRyNxWoZcFd138MqVgzkvnORLTYx1J9mX1MAyMREPYuhpz
vBzCnzSl8p+hHhEALMP0Uhml8nJ7Vna2H3J+RPZ0TFaFyTUu+C1hi5x2bFq7lAJsumofgS3FjUOo
NX86yoqfJNoGQrWqPG4eu7ZUYFjgNxCYuJO5eLg2dzjtHglqvL1CGYX5XG9QztOWWajL6LCjsh0G
AP5Uv6nm+SJQ5vNUVUwXFXyJJxfqdHCyKPG9WU6GpXXBm0pfAT2b6ylsxaw1xtSFQdYjJiXQY9by
6ge9IDxyZT0dzxW4ZMetnLLRkPVus1cDa5wBQzkDSfdRXniEK0t+BWg3v4ATk3iE5WczcbBNGvT0
G36atn5yANnSBVrU/GMca+qPWjPnxausfsZLahDytz7Do9xHiXaWKCXhxHM3NRN6ww4N28wLw1Tt
/Uxbko9JM2chrEZ8UV2Rx2HkWhS6Kr9VEmfyhVFGoR8OhuRgS6A2CdiXLHoa5k48Nnkf/jWNUrxW
farvIsLPzk0TiIyuClb2Zegr/ZMyTjhld2rxd1JFtUDPUjZG2pLGwHZ2BHmBJP5O9c55JxA4Mn3k
hBkqpMw9sctN9Kola6yArGC4ypel8Y/ErjkBZdqK79LoKLjJSZP4gv54/9lcUFHWIH98VsqlWtxG
Yw+ck1gtzoPa4UpegWv9gT1S/2yKwgF4aZjNZVZ06yVX6POCOlKlR6XRRXhCB1m/xLhlG64qydm3
WLLHL/iyti+ZjnZ7jbHVi033aLUAe0x7vAXdxu5lbEyWioJLMYYfzaE2ENjvrY8ZtdGXOknCU065
qPWbwpkfStrezqWTEqG7KXJokt/YLXbNlZV2uG7htoGXupMYDXKa+Cqvem0SjtJS6IwBPO/om1Is
Ay6PitK/S4Y4nc+NUUm69z9ZlyCuU6vgSATWdq5V6c6LlJrFu0EujE8ZKiW4fVlj+H6qne41An+F
3bedgp5WcgmzHRLu6JOdmdLLKLCVuX3619N9fd9Ro4I8TjsMcZg39IGocawpTJMwiLD19MIYgYa+
VNSz1Zqf/nwkkDsrAxUNDDL766NIZFGrDY5XQYPYyEPVxj87xOrfoXksDkLPvW8CIKbKBkE86PRN
bFAmURQPU8xIpAZBHeXNw1KFhtf20tfb3/QWCQ+8FmUyFG+4O+nOboZK7cq2JTZogH8ZMk3akn9E
Krw5cTdoFx6S2Y/1lk4/AGM/jgZ4kml+dLX++p7NGvIj+AEyMTCtns0lN1YaULoxdII8Mhe8b9Cs
NSYHA0y9+KTO/QNE6cY1Q3v0jLD9XiQ2xY3eKR8aqfs3cr4l0vjQdeFfwsYZJ9bMn4iqRxf8H6qD
V35nXSgkwS0kk8VFbjtZU20tWH2w1zqpHc54aP2TtXl/gh8durfXZee10enrAtOCGULrbZMx21EI
cEvLsAXEitzHBJN2X4+NJNVsGSWITJtcHSTIn+87mj+rWtWqpwVe7XqHR6EYE4ahNG1F8tehU7Af
UpPxwv9r/oephOVE/YiDi8bz5jBZSqc7ccFQThrLbi9SLP8sgTeM0i0HX7W7x4lK2d82HBvIp9ef
5RhpP6LlgXNhMwKTKcPcOjmS0Z5QOXdOGTCLu5HH94RF9ODXdlXc1UQSB0/5OnfbPY6EDjke2rcq
pbPrH2FGIpqpVDjBkihZQNGQBnk82QG+SZqPJm7zsZ7ITjIDq+Tbe2l3ZHoryD1xobB3r0c25DzG
7o6yeQe5+1QUTe3qcW3fSwPSqqkYo09zmTQnFb/ag0V+G/8BpLOgnhj08ejnbUa2I+RUmggObg/K
/TRX+CzgIXykNrV3KhWCbxbXYjdtUcJjTa8GJ0YnKKRQ+G1iht9hez2CrrMOGuK730MWAmKGosob
gWqdIKjOUtUJdGHW7+galuxccQQ2WmflzU4Be2/wyCiUGtdf8VvUbICYcAg4GKVAymlotDbQlCl7
kjEEfyqovB7cNesVvx1PXYXKQeZQm3vDQm+SeAJl5ARSEdfPzozoTVR11aksB7TDlwGj4A4/T63V
4ueiGY/6/HtXHbcpeQJ7RTW2KANhLFks5wwfatZ4Z8WT815NLMntVWRZ6HdBBpPF9OXPz8Rvg24l
psZKCUG6MWhLa/JHa4bJg2blIoCHl7/Mjt7AaW5WLwbz4+2Bd7+WSii4TKhBZOXXi9uZ09KAS2Jx
6Z8hGtLgzaBl2UXu6sabu7j8gATXj9tj7lSUKcGoQHXXXhKZxOYc9qaBr1HSckKU+HuZkb+Qnsf/
DLopeb02DwFCKUvjDoWuBha2FvcNmr0uzkR5EHYGd/Sct2AapZnmifXFkJr6fWt0Jrb3CBTkbJEA
sq55qXFz8waaxAHtezy/Ka4By0RbFTm4gr+q9T9wXopeb3/d7vZFThy9W3Yv0OfrGdWTqYzLkRk1
CiltXRm81UPfOgTyWCP8EBk6qqkSxQ+yFWmu4mBYenv8X+djc36o7vK46BRcKUNtbva4WSyyLZ6X
rmy6J1kW2ZOY7P6psfTcW7SifJKNIX+0O8vBnRd/tjqux/cSeZxf4DLrm6mV3eX9ZF9GpMXcuR/C
U5bDok7n2vAGGURlt9jjgyotq1315IeId+JTSdrHETGfRKZEJ/Qt5E+GPUxui5W57yDyd5KjNvZl
FTTKxG/xzEVVHpAYRDVN0Wgt481Jm/vUazRRdBS+aKDqcVef7XwpnvRezF8VJUrvDmbr7WWD8iFy
v8AeKHxtg2i5z2pJbthTRpcPT5U9OCdZxNrBlbbz5K1S73SoULymn7nZE3FuCNwWawJKQ7JOUT4h
dlopiR/hLOuKOc18Ne9yDNYtO7j9fXux7IpbQfeT25vEZHN7lwJv+sHgtQWTi7FVrNXDA0R1vEBt
c8Kxskir+RvOocpdFXEg1DhFly2brBNMsGn2AH/ofxWi6T90FS4IHpJP8qMtx2WBynSLVaslFHEX
L/hJHYQJO+eIHw6TiXuJKHzbqEjn1JYyaZ2zQtEuUpR1nqVOFfDsuvQXVe9909CQmyOhCLBROwIR
7rziHB2QEfCZqPJtsagRgI9pbkqCtByI7ayGuttVbXYxlPDgCl5XYHteAWxRKuICAsyrXV8YorVx
TCJVDRQxRIGw0dCL5Eg+2IJvKWtUQgne1wDIADq8VZueRC7ydmmI8JpxFIHSChuX+7FFgG8iVMs8
MSTDh7ZpopfWMZb7McxEdsGjUtD+ANtJDlTOOF13kyM+3N6kv5Cvb6bAQboDogiqjltd2tLBPTa0
MicYO9OvJefblIA0lPv8VGDYV5Xpw1Bm75yQGkmkv+aj/Hc6LE/VnN9HTfXS1+NprIRnyMWHgcJ4
hadaak0XSSlPKlLGkgOtPmLD9JjDweFpXBVpmYP53XlIKfqtsAHImtTjNgmEyMw+heJgByRIIF17
8Cl51eteqxuPitN1vrUCQw/mbd0a23mjsQ9egVyZQH5zr2SznPbLYtrBbPXtx1AkxrMDbKKg6D2t
jnB157hk783fENfVryCux8Zte+e71FCScutBzM+4zCc/QrCNGNJO01NCdR7nNEMkf6mSgsDljFLq
lyw18GZrSjRUvTkM1a9pmChHbN69A2/A5YXfSTBCcfH6HEw9GvZxMdtB53zPsnx5QPo2vysqYGX2
gFJzI6emG9dNetIimA+3p3KnR7tqMxnAdUDUQijevJpZqIRWBZ8kSOgHu1ZSPyhhe5aS5qMc2bS+
V3fRPvtQOApWYtJPHaqMKtojKd7dXWTROiI/+vV8X8+BghxylIJIC5bIeYej+lq/X3gvCxGdnLDu
XCv89/aH790+oO1Jh9YoEDjT9Yhjn6H1RF4cVMqIBlFuWx42oUfAml/Ime1O5YbDgwF6MUzm9cN/
SyJKIaPk0vO8ddH8DdKuHRR5AzEFgLivprlwq5RmeEVD5Q774uYC4rj3HOxYP9nhBHlVWPrZVKL6
jOsXjVtRjBda2fHjjGLjA2KEWpBVlG/xNszeoer+5w3LVVR9xQStIBN9K6zeLvjMtZVmB/Wgpg+0
+NRAVscWQ3O1OTtLIj1FkjQdXCm7S0OMDOMZhhkIl+s5ox6+oMyy2AGVGUyP7dp0tRJP+NsbYO/Y
UaiELUW7kixPvR7FXJqq0cLRDjLFLgNYSyZl0dEJ6qVMPhmGaB/FIpyHvBjsD01WZwfD71VDKIKs
AjMoE6zk4evxw2aonUxi/HROkFohHCOWTMVdCTLC68LY+WBlYiQKGBdXtlKq52avHvyI3ZleYV8g
+Xgdt81PqRJArwaqH3as4wocWvqlQ3LDvz3Tt0dx5M1RM8ArTlTO7UDSmvaxbwsUAxyp+y/fAl5O
AWAGbN/ezCdVm5kCS8tWVXqsBnrF8iMbEZf/8C1gWdA7IqQFyna9apmRYqveD+xNEUdcyOaHAjXE
g0t5b2sCwoMvCM9p1UC/HkS1iw7JYG7DKS7U58xexLvFIRCTZju5aJmFZsjUIvxQl+rJAW128I17
eSq9Ln4B/kxwS7cs/9DS0lJHbZmjEVvoTCXNAs877TE3qG37W2c6yVddS6cSg9BZXlwhG1Lq8XZO
xr2RDIvtYt1TRbjsFOHPfqDm5jpSOdg+QCOLXkdhoDyqzHxHVJcKanuNA9PXTPRs8NLaqp4XjOEi
T+v505XSeu2kWE7+yvUZvWpO1n67vah7aQqxNn1jYjCQ/Zs3EFRGjJFqRgxTQg8H4m4QPfAqQNEc
Lwk59anTesObZGs+iAD33r2VJExHkTsIhsX1SqeqWps01HmFlih+32AH4ddm+lVpmg92b7/G1nIE
ijT5F7cP0u8jbjawntkAXGTeIbSUfdooPzJLXS4wv7xlXKSDM7kXfOO9AQYMWV94bVvCXt30ok97
XtlslIqveVNOtVuh632qW7QqYiKPRwD1dDhm6XNsds79iDqlP2mYLvd2/0+tWH/sCAi5nGd9ZfeB
lABPfD3jjSPZvUQTJIhQfbsUhT7c/z+yjp11vRplc4KXIW6iaL1YZ0QJzqiJ6wGqgCZdxbZ9n0az
eJbk/5BPocFmg2CiqEXavQbNv4Ua7N1RctZrViuXkURgmT1zLW7cPitvBbyYQHR0Vo2bXzifzQYy
MSJUSqCKFJfU4cXonZh4Ja/9KVbiUxsp9ucm6eZgbsPGb/VZuy+1Qv9O/3F4Vowwu49TSfKWHtjF
7R+2c2mSCKyoULJnmaLi9eejFqvjDY9CDV6LeENbgKQxmSRT6mXDy9Oc5pkmKcFgaF9suRk+3R79
rYiMg6TTOidIJMDI31pW5CQiC82MMCBlHBrPSaLxKQ6NofIEJA4k+vA39FO7jV6VetVOWUn9sSsk
yXpYutrA2hHMsGsXJCi+RNf4hBlTFgdJKbL1LHC63NTO9IOfvXPzQaYlN15JoQAjN/ePNamGlIxr
xclRx6cZU9r7Wqr7z04WIy8yoJdiUfgK5DY0D7g3O0EB7Qh6xVDVgYxse6uprFA46xFFoHbU/6Mk
U++tL8cB+35nlF8QSE66tSrfGtebwkmyZDAX2wqUGXNW17ErrXUNvcrd28v/9rxDNwVoufL0uOW2
5WQ5sxqtbAcrCFsn82UpjV/jpEk8Q5+s80Ta4+ZOmL7+8aBrswV0EVCYFRRz/XFsx6pKFaxL9FBt
a3exnfl96ShfQlNtHstqKX401mQeBAc7VzplQ0iYa8ECXbFtmwdPI0H9KbYCxLOjewqu7etsUFuw
I0VDW5V6aa1U4bvGAXMyTabzDvmQKihNmpitTfdat6o/Txgok3H0qWWuUNctJiju7TCyW80MMifM
Llpa92csbevT7el++3IyCjxX9PjAdUGzu57uKtNjgXeZGeB4l10a4gkfJREfRb2JJKU8EpE9Gm6z
dVvNaTt2lRnAAjK9Vq6akzOA4JWtPvRVMfx5lM7xJ9mjo6YhRPlr3X97PkQmNdIizWYwaVVznjp6
sFkljQfb5+2FwyhrgM4djdnjtsvUtKaGpUNrBmaopr4WttPLoEUaEDyJ8WRTfbRAHHiLmI7Ihet8
XQc+FBrBYvPqUxSm4X29fFlUOXk2V2YAAlry5qxFDk/PaqzdreGoFfF2KD4POAcTCnFoW9msMuRx
CCCNQJSjegctL7yTp7RODi6dnS9aBYCwyaB7T0y3CWWoGeQRpCsjyGIpekhFol4GYERBWVvlwW29
MxSsWho1K5IRFtbmcdX7GLGJIobXjbE50nlL7eE84vhVuRyVgnaHWoXtVq8y4FmbdYrbWLTN6OhB
YYgykEYkcKNRHc8KZMKDzbhza+MJZsq4XqyAgC0cm0Za08WLrgfYXsOzTUPEH+PIeCcvIv2iNIp8
pmS3HKzaTmeCaeQU6DCqIUFtKfOyQtKEHbWGji1JcD0ibTdVkE8zbOmHLG3QwRz01zFSfySOJj6k
GjBCvGBEMC2Oc45TQ7lf0BLxzUzvgshOs6BqG9ntEDN6tMLx8+1bb2eOfhXJiJdxj0Po7PrYkJGE
JIELvYZct7nsuBsCTweJdmnyML7cHmznziPvpP3M3Kw46XVv/HYH0aNzbOSf9AAbdO2B0MM4S7M0
oHOIAcos5eMfo/4Js4D3kO0izQnC8nq8MatGjjCI3HABttkosJxzOxcHX7Wzo3+xlTB0XmUptofH
SoakrjLBKOasv5pONp+ibOmQ++c6vz2B6w/eXHIkshDUaR4BAd/CVLEgzwotsagKzo3yHDpthCiB
OAq1d8D+iGdxiyPCTTOblvb1vNW5NRlItqoBZsXSveTY4WubRhVdKXRMUlfoUnmy62q6w31s+jcv
mzkoJn26a9CHeKZFYzw4Ju1QQ9TlguhOlqFPoaR4r4jY7a14aT1AkeZ7I4vn4E8niOYw5cy15svh
szYXWafVZWdWthqkBkX2rAp/2HYT/ZdBVikXxEC1NSK8nh6lXvIeEWU1wM97ACJXtt/MqC4+3v6U
t4cFm2TSPLSlKBLRd78eRc+jNEGMgNIyCnsufZjYW7qONAEYBSrR4sj5byfFuR5QvR5QGmF6J5Np
IXYhdfdz1pTULuP837FMxX38GMP1U/rBIz2zkHrpycTEFAfIQo1/5ThdQQm3nNe2LeuTJahxkkMW
57ZCYO/2vLw9bvxMcOhr+ZiGyrbhp4mlBrRnWcEs0tqrewLBapR7FyyAdrDQO5RIxkI7gCIu9xVP
yfWU4FvkgOHCfltESCFCPWt8pSwVT6qTKQiLiko58t13clW2PkpNsz+kuuSZRV0c3DFvDz4/BHOD
tZJLQrel9ukOGRqMDyvAkWy4jCHa8trsHBWPdorWDAOTgHYAhJk3GKWoWLI2pH1N1yGC8w9Z6RKF
ce/Wdk12ZVSov8xINma4kD1UoKFRiFSUg/Xd+9TVVXPtN4Kj2+KyyiQm7aHnH8SRpeO5GpeeJvf6
H9+kBPoryBj4AqnFtsUoV7ZSroZMgehGyw/ncb4khVWcbu/VNUS7vq8ZBRIvEkKr4Md2/8h9M8Gi
UVdKmwUI0Fami7JY/46xRdKtKjCexjS/V4kBDkKfvUOyypyvJd5Vu2f9Yb+9tEjKdmFW60ziUlkP
XWuEpzbMsApXiqOh9u4pbidCbyCmiJNo10PhqaBJ1cx6jf1U+ENCR0tRRIKrcsejbuh/nsj8StFo
EYGgXQk41+MpKF230jRaganO5Z3ai8zNhtg+CB12v4r7fT316wW8+apBmVfg/kRlobBsj65JRRou
iovIx0/aVGfvb2+UXxSxNztlbcRRqiF83B5wQd0vBh/IyQPUdCqLevJCp1fBIM9hoEZadLdoAy0k
KhGAV8V0r+INCemjyi75hB4vgWLnK3Kn38mJhmpEPmR+J4l/YCKqT3TyFCC/RnlROqW679LhryWD
XuEoYBOGMO+fi8LSTpAeIhdBkMhXkGL3OwUcSpSEBUj/JT7f/uC9+aWKRnC2Un3kbV9aq3utmhcq
KlKTqUGWpWFA2YHx4ATQftSUI0zpumDbCeZaW7016QMg9X+9bVIagHIY22Ywd2WBzn7veBbz6Md4
anhRpFVuCz3mguaueRmJvwKYJxgDjE38LPTRvtT9oLlStMyBsWCok/X66M0yTJKhzRUXLf3hqcf0
5zHifaRvYrf3TmhPF9scRr9fVrDnGM131uI0HhAwuXQd1IQvVRPij4yzh9aiWmuWtssotllO2G4l
xlmdteShnNAW+J9KabpINI0VpDkEykpa2vss4d1baDJ+ub04e9fW73O12fyVUsfsMRpEraPWbtPl
2mejM5TnOkw0r9ZU84y8nOE5gKa82yPvXP7guRCSc0h5KSKs2+a3e2uKSkdvLcG1PBj1Yz+hra5k
bXu5PcrO7Qg6jicdPdP1jtyEVqBkp9SE3RwMWYftY2ZUF6GVj5MxtQfXyNv0Cjuu30ba7Lo815A6
zyKukSgyPE0tRiwxAGlLC5AjS8Iyt5Gl5r9MItwJYuA1SN06m0jwObq6TXh1jGI6F04l0TNIjvDM
e5NINZ722NoAMraFwriOo0qvKBSmTY9CjSwV6KWN6n0nGUeYud2huC1WAA1Y3q3RcSw1IjKUzCLY
TGu/dtQPsH2TS1uCUri9M3baH6Q8vw21btDfNmCZZz2YXdMMJNOwnhwrroI2LNNHHQ5WMDlh9U0q
s5+JPXWuOdTxvbCJ9fqisdw6k5uHvjB/ZAD+D2Ki/+Nn0f9AJ26HutMNhSO6POdcaIUsny0F00x/
tktVPYlSNl0b7heyFGKcn6t80Rs3NOr2wR71qvVrHDAu5lwCPUPnqP6advJ0VDzdSRmpvq9NTuDB
eEltRYNQuWLxB5ZIj02kJ+KgKqeHxbG+Kc7yHEugqmSFBEaH+RYn77V+ugxq/DSuiOc+Fe/nSroz
leJzaXTerMnvWkvyxgUB2tvL+/Z6IdqjcMfDAxsGcbDr1W1pP3ZqaSwBgvrhHSpvvSejA3iwid6+
besoZOirzzBJ4trK+m0P2aFs9IiR/S9757FjN7Lm+Vcp1HqopjeDvr0gj0mvTCl1ZDaEXNHbIIPm
0WY7LzY/ZlXdzsOTk6d1gQFmgAFqUUJKGYxgMOIzfzPvLBE3ZAP5bZiFd5oUduCoUD1/dU7cRpSs
ASHBazmp4NR9mFgQlfRdrxvNDjJhDolVKB9eH+Up7F7dn0v6AcOdiIjKw2pSFImcWeSUx11FCUEG
9MN07VmR3HZJh/wXflS7Qhf1RYTziV/P1XCBvV2zIS7Ot9NoDFsFy4BtVkzphZLn5p3Xp/ONPdhg
37let6k9ax//G3QMDRS8hV17jem1WjrDFlyL6cOYOodsfAEax5al2o8+2IIgXsvwTXMzRU5m2rtF
Y+/7VIvKR19HblLVRNs9HLtAMaS+V/Rivo+9EtCll1D8KArrgsb+Wd796d7kcShSLcx2mF5rHw78
d8cpTT17Fy/YFtEWqBjpkbm3QhNJunxG8NdVkqBY9AnV3P7ZylJCPM8zn8he+kOr9rsWGuuZ7bW8
15P3TjEFKDl5Jxfm8Wb2FFA9OcHCTsThDSFR+d7OouZ9JxEzrlX1p5049UUB5XdnzChUvr7rXloT
sjTae+h0wdRZXdT6ILPUTkN7R6o4bbRknDErSs75Q59+r/DVUAKlXkQ0iirj8RR7LRwExW8abRXu
vFbYDzfllH8w4Wls0877dSQTw+ESBx7TIT9bQxQWqkaftI696+PQ2YajkWwaHSXt15fuhUYew+BZ
YVKLJvNci34VIjY0ZaDBVGZZ7yOjlAeU3D/OeuNtJv7/yzAhudG21pURVehOu7euYm3ifjy8/iCn
q4vFPDKTSCHBUEPY9Xh1W11odpQP+m6c8s8kq3pgKRCgIy93gaSV3Zn9ehorMBycMd4nZX8U1o6H
ayxp0kst9Z05K0rvU0DqfZkX8bVuV+YvN4KOx1pvT+5UpB8zCoGhOt7Ytvzh6Mhp/gvrh+EQatV8
fZi3HU8or8LMam2QmdMER9XtPXVrTHW1ddqOnNSZzlVGXlpAC/L1sogA980lpH12e2HJOy2AYW03
OnXnV+jVvSWMLLfC0sbt61N7aSgKeCoFEmradB+OhyrVAkUJtL2AJ5Tqtk+AkKmdi/WaE2Znhnpp
F9rLtDhEoEqu25/o+kIgxxWCVNM03xpVXV8h81tvI2CA12FdNme24bKrj49N7mKKIjBUFnLmGuPH
cT1lcVIxtVmlJDhQ1tsmWL+S8XXFNlSbYqPAStyMuXfuCzg9NBlap0cAE5f4Y+1DCeA80UWUazuM
7tt9hYOJX2Jwc2ZBXx6F7xmZI9T31mWfuVOmRnMTDTdfzQy6ngoT2gfn/M1e2iH0QEkFkR2C3Lba
IXXf1miY8toWVwBYXtOMdWeNiYzZtGcm9NIOAZTDzUviBGJl9TEjpa3BLGu0nZqK3E+j0d60ca9v
IjJ/v4NEfCY1fCH+AB6sYauGjJeF5NQy92cf2oLSmwcFmetc65J7xUUwyFQjy8/wZNgWbKDYN9AT
39heqF+ojTpfmnrTBG3piCAc6vLMjj2dP49D7oOMzCLqtm6dhII0laa2uqOSZG+nyu1B8WWYukEb
3UK3+vqr3/7xcKtroVQrTXIE4XsoXChQapPsBu7LHSzjx9dHOt2pxPt8+ItiDHHZ+kATKCkURclI
i97H3mvCYZtrZXPGeuZ0p9JK5Oah3koGCTPt+G26okRnt/JmxOZEeUlIHu1K4J+XlN7OtZifqI7H
hwtINOwL0I8FFkQL6ngsr2yKiGxT3fW9CI1gUMfwy1zqlrFpBpR/fKmIMNsMeTgTleGqfp0CNK13
UVvF/RV/ZYi20ooy8+2Yt/U7+ibRx0IoGSo77PgNyOAIZZW5wmx4Tmw2v9216NOWiSve6Ur/HQxw
/QGXsFTzw7qfP6Zz2A5+1/aQIWOp6PQm0iHP38buQAZQaGmjIf+rsCBZC+h1dKoPaj5oMN2Mwfxi
iZ7Td1w6LZtfffE2mTwgFCoGC2d9dXjg50S31JbqbhRFt2/HRCU7jePPr4/ygmAWp+1SyaRXQTlk
rXsQE5ZCQkM9PhwVOr7JEN+V5dwinYceQnpj1ZOSwnAorXSDiVkDudSV3b2Xsux+HhrTTaJYw3XW
h93bbs5COIEgrM6lpMvpdbxl2DEUu5aWCkZPa9jFDN2Jd6111JJHVOXtOg7ofLioDQ/uPG7GylRm
31J0V903MseoMww9wLwit62BCshgdhsPROg1xZDwqyXapFhssbr8srZDo7hwvI7oIO0aA1RDIraW
cBAINZo6+UqLWHr7KLEYIEY+dvaFgWckZCwXSmYF6qr0SWNKzQd8UDeBKarwwuio/8F51vU7CD7z
TeII551qjniPqU1Xik3o4BXmo1MWlwE6k/1W05EpCbTQ8kY/rVQJr0vq4mZK6zxIYarCES6y8quw
SmxdhaponxNCk9ukwmvlYiom6jZoy+tbF9X3CrAIGPUgTFEi9kXcmuMmd61e3hheIci1jBillJhG
JDVgCvKvb6jT0AEMDqEXeAWwTOYa1DioWaKPZTbtjNEurxc268YY4uKu7RSgLIUXQwMX5Vs7G89J
zp6elIwMMoPaISnDCccCn1QawB5N+dZS5YUOIHVjuKU8sxdfGIV80cBXhTvPQa/i+PQivDSVIaU8
0vXpgIjsjOmBOdq/DA3FrmL59hfeJSHf6jzWrMZBkq+bd1HVJdc26LAgsQv3X5jL81FWQUPWQBI3
2naGVtT0m6KZqp1nwOR6fUec3i3MBbgHUQILhnbE8YoNbjYoaF6xYlnZ+FWbGL6ZlXMQccKdSRuf
zAZXBwUQOlCCnJkGGdsq3Wjy1pDNpIPoMHvKCvFY5B9b8qn2Klf0mRNByZsbMapRea1kLXzp2Bhw
mInUqVL81FBce9vNZve1rmN547lmHO7NcGo+eFS846CtFVhvNXRAVLwaT/G9du6x66tK/a4LYctu
ZKOl5+rHL3xR7LalhrBYLoB0O16/LMMaaqIuupvczL2ahi6igSMWSq2ql0HpCmWrFBO1+Dh2fvkO
WvB0DAy6ivBlTcHKyyHFCyfl1UWmuslTiPEUj9V/ZZQFK7jA3FySxOMJRiB6nWRypx0pEBVWqxg2
ihGeSyxOI8SFEkCm9jcm5XiUVm0L6Ism4P/JiA+zJbs9CMV8XyH9ExQeknOvb/sX2JXU9mjRLPUL
kILrkHSY7bzt6cLuCjDP13mnyyrQkvljZIRIbvNx+2NNHOxNmnWAJ+Xd4x9f7x1Qkr7hyvJdW87i
Uq0iiQkY1g2KVBF+SyrQTIPeXJhtQ+xdpz/MTo0/QBwqzxxBp+u1nD6cptQ+ACyse8i2qJ1ebcxx
15rasEvnvr/u9dx4DK1Rx9K3t8+E1C/AVZaeFmxDJCnRfDBX5wTBjQzRdBlRe/LAbqdJdJXEIrwa
dfWDPRrpDnkSqCOoHV6QbRSBVpn9bVIbH15/by89B62aJdxeevTUM483SjOFqa2O3QBUtaw/AdjK
oQXR97uv6qj9Q1EoxwAPGIpyazTD9FBqTuvgBOd8Lc2hOCdScXp4ktUtKm+EgQsLchUsj3lisTWe
dLzpJhqt099YSMxtiinXf/k2AChEMYNbe8GSW6s7x0lj7KJyhpJyiL7ISek3AuDOmUzjpeWlbk0l
iNhgYZWvlhcHLM+Wdj7sKG0/IqcTBrmkTzvNSMWM+c3cWVejM5iBostLq0u/UWg4B4F7IXklSSSd
IqEitgYOffyK9clyZD7Fw27IUE+y2Em4K+rR29w0Gp+qXkX53zN2Y9kXQTdM4ipMcXGokqgLikSa
Z06KZWMfX1o8DbUq+jr0XUioj58mqyl6SMWSuyKxjXe1qOfN0FfRGR7hCzsJdXd01JZuJ3X61TWi
NS7ECMEoSqM3SPBH4n03413iq4ohzszoKft/PqWFrLiU2RYxUpLWdRVnGCCDE083O21QdTz40g45
M1WPE0SMk5iQOWrnyq91aXTQssriQtpVf51rzRe9KHpzC/U5bYK5qTIT3F40F34fGcOhLaWmXGEm
mLYIJeQlxA7C5DvRxfLgIPDzI5cV7k4lfripVNk3GH/Z5zKm9X28zI0SHGfU0u0Am3v8utS6VExk
wzCyAWu2lShLfx5RZv7eY9iz07vYfchDK//iKll0aVaDc2vWSu2j4kzvKEHlujZle90Wjj75aaZ6
TEpzLkDfApCOoZS/fpqt99bysFRBKdCANlrwAscP29a1Yodj3+wGs3SCeJ4dQpdhPhPire8KRmFD
oWFCzRr1qHXPPnTaRR8gbXZgxiCJ9iQ6eVxXfphMX0pwJK/P6QTruQxHeRdeGRD8BQR3PKk8cgus
rQE1DSLztkU/TZvelPZGWZyd3dkSwCkb48EcY/NCVfEz9YpUuRBW8y1tB65TPRJbW/TC1zO987O5
bS5R1NG3AFTPpUMnvW+eVee/BdSLkDcAgNWzgrCLJUHprort+M6ZmuTGyGPvQe/s9lJTKrpDnRG2
OFG01Tv4mNO71KmWqv8ERiU101oPZlEZD7NnnpNFf2Fv0MGh1YCuBW48a1X0csIP3aqLZjdi0w6N
z4h3WRWd83V44XMhCmIUiAUUmNZ1DKdRsYQJa4yopza/Q55d3GI2JYM+Ka3bOiztW3Ros22MsO6Z
VPQEEMraYyWAjRKAc9Dga+pVWOio7+F1ssut4lDYledHhooQS5up/fsRi7C7UECANUX4uc5s1Jmz
cThz3a1PXYQkKdqrLpV0OEUUWo5fPybOlj44htzJGRvypLXFVdPGyh4pjXPy4i8OtXSqFsmiBXl9
PBQaqErSueiszZn7U2STcTlVyUe7qM8RIU7WdZmUTU5AjkVigDbs8UhohVdF7RRy14QYkaoxtjxO
lhnv7amNtk2GVMuIbN4mHPL2MVPLeWsav0wm4BnIjZcAzSOiN9Y3jB2x2pr0+t3sgrowkqLjuujO
HZ8vrOmSgbsm5VcVo+TVmqbW7EGcDHuormUGkFKEAYlSf11QAzhzZ740FKQsi3WloE6L9XhRYwEc
z6nsHuxJrm40M8qvqmpqrsbhnBje+otclg5MKN8F1XLcEFZ7craMcYgjGu6xo5ZBpNBn6V0ru2ix
zfaN2RDvcO/tdqCEzrlknhiHLUMjKEWpmcuCvtlqkri2Ge1Qt/0uSqYe0zBD8626h1TvRa2vxXNZ
+dTEmvciXnJwdd7bPcizXmvr6yn26otQJ8flc7N2hlFk+Bua82MTlumZ3Oeld7E4sC9ImwVrs/z8
eXODHkYYAyjdqQOQBBuJ+n0b1XILWNg689rXhzCQiQVkTTTBEUEff5X8EtFPPebyzc7rajWYTMKi
fgjPXZlPiNTnARnDWJTHKJ8ueDeIucczou4JQCKq6l2XwrLcZJOYvhkqu8CPJse9GjHYgRWDX+pd
PgqBdXYc45tUTnqr+fWA/rqfGcJKdnVp65s8No0WFKDTbVrIQztnyvN+kU4P630tobP75O/mZ60X
9GDrOcGrOspENZHIDtgwoIRYX016h9OfmiQcGyq20f7kDQLwVdomIsjt0v3BL1J/WmbffahNI4o2
qRSy3PbIbqFfmDTTHZar1YfBg+rhh6kVu76ozfQw9LW4yVqV4pJuSxnvvNBC18Mttf7Bkhquu5GR
LdI9iPOrcTE/FlkI4Iucx28T09zQtark1kxVBdKAkrgUW+xa3A+zmJIzwdk6bOKloKe6RAYL8fP0
cvBSczBTq97llRw3qpHV+8HzsWmqtcQ5M9ZyUq02AOEZNX4yenBW9moDICEygdwu6h0I2HZTeHq4
QeU3A3lDB7t2lHCDJOi5u/9JHux4VBhsNtasSxmJuHCV2vQ1DFCQ3wkzFAro0cTMs01ht4svuZy9
t1aTez09wyEFChzyYwQQW/W75cRYTc8TtJXEnsIvaPTMw3ayk+mu6bPK2ptVJ+KdqSOAG7ahndG3
yud6OyKpP13aXpu8m+DxSl+JIXlvk6YLdb/E+mEbejFSagZJ/BgoqTFiM0SGqG/o4kLBd4ougjQd
2V2/c4YoydCR0FTE6Y0Gd1m8w8Z5O7iJMV222Th9V81CPkyjXV2ai/XlpOKUxTBm/6jwyWM0P0uv
4tawIKG8HgKfFDotj7ANrjL6fFzAxJfH33PZdGqh1CKjKMLrTJWUtmrR9/N9MtdZAeekynxdbY2S
LyqLu4uuq42OslqnfJlzVKsu1VlWP41+ToC/UU/1+6JAxslMVPKutMHx3RdyzmmbzKLbpnVtF9so
VefmAlU6PB2GcqqK+9cndZKWczSxRRZ/GANUIMt+PKk47o0u69tk12GSDWNJmv28MQ2luQ8nT3Ew
kEy8OsiUmLsjh0rXbuRYe3lQjzDKtpVrahSxw+rPMPLfvo//PfpZ3f+5XcV//Dt//l7VE2jcuFv9
8T/eyp9t17c/f7v9Wovfdn3542uXVOW/L7/kn//o+Ff8x23yva1E9Ue3/ltH/4iR/nqSzdfu69Ef
tiXow+mh/9lO736SqXZPA/DMy9/8r/7wt59Pv+Vxqn/+4/fvVY86E78t4uF//+tHlz/+8fuCGvu3
57/+r5/dfS34Z/uvxbeEct6fv+rvv//zq+j+8buiGW8WvB/1Czg0iIwswsHDzz9/ZL8BRUJ4xrHD
z5CY+/23En3b+B+/868WNj+6HpSCEMtf9CHgzf71o0U3H2j2ImGFVYv1+99PdvSy/vPl/UYd5h7L
mk7wi9fYTwdFc1pRRHAozyyR1WpX1WLU8JbNH/QxGcjDp9T9gsyd9WAUaJj5DbLHJZ5QWtJ5j46E
qhaMovEe0Z8dfsx40gg/Ut30CoeNYqCj6OYfjUl1x41Sp95lTmr2EQN5Xd0bDWZ6XpzM7yp75hNU
azxRCfYVR7lpnEJNL4apTz70ndp8aTW6qPtZH4duZ2EQ2twmSsx1GBV5BEaCm7yDOyYfYHeA4Rib
xv3iJS7tCplEQxMAWjRwpOsrqfnoktgF3+1QiMAujGnwdTkIrus4NLe2x6Lhv6pAIEZLLUn9yfXw
ZUZ+o8WuDAhH5NeNgYNI27im76JQ813MOT4og46olT+nJkJiUalV4SZF8cr3JleLMHQxp9K3p4YU
QNhwtYIwGjCDtjIhGwp3g1MHnZRpuVWyUT7WEHvuuh6ett80s+X4KG2ZHnBqL8bAxGqNDBOUZgQi
2TVKemmY8bTFSHXqfKPzio9ZCrh0MxRm83Gos9wINK9RcJIcx1IG6Asm2nau9bwErSsbrGTc1rnD
qdTg/g9rt/bVAXzbxeSkmR5MQ2ylQYQjLUqkOTWEIJSeHiDqp/+wML2Ldp5Zj/kGrspEY8eosByQ
TpUSmdWDQmcYZffBdwt0omEFw97auKMyP3ZYQqvaQVDgMvy+zujfytnKugt8XXRaxvnkGL7EHeUq
H9Kx2zlhkUVBRltv2Op6Yd6pbiaQK4F+j85EBKe+QMbA3QpslOPAHDPRocYTcls9fca/dLT9b4+p
o6Ptbf2zfN+1P392nID/Dxxo4PhfO9EeqzI6OtCe/v7fJ5rDkcapgfoiTUtQPM9ONMd7w0m3ANWp
AGIn8J8nmqJZb5a/TcdM82yIXsud/NeRBmrkDeegRcnwCdS6uIL8ypm2ShrIR8m9yRssrIB4vrXt
oIOchgV/2fowupV3Y2IeeemlKCKXqR29s/JxaX+r5aOJGnSEbZFXXZj4Tl1OHARBo2J91kPLxswb
h+7ts2X86/h9ftyuQlqgV1AbqT+QPeENj4T18RVejLUaRYnSfQjVuEWEXEK/tRvtvrFlhmO8eU6p
8mQllvF4HXRswBw4J/AVaQ4SXyL5AWeafpsPNZ9OKrQz4da64vE0LVg5rsmMXLpUq3ArDtEyCnEh
/oBRUrYtFa/CGyl2FTRovQEM0uwGcep2NwUJ3qZzhIRk3fZn4qNl7Z4F00vVHvAnTQJIGWBBnwzj
n2WlSZZSf/Dc6qBYynQhsHn9NDUTR1Dh9h+nVu0IgYr+Xm8q9aE1sX9//dWeLsLTVW249OdcdBfX
hqGKaYlZq7TxUHZo+IdVgYuSPrr3htppdxUtFXq3qX5tNGK8S0fzE4Y85+oxJ6/bpTWlAfSjJoMk
yhoIVHYZzME86g6troeBB2dj0wFGP/O6l1zoeKEZZTG4phfJF7bGNo5jOjRaPHaHxjbaSz3JBl+N
e2vfpso5feU10J2XuthFLSYPWG4a+FMdfzAziSftp2k6TJqwNvaUq/sxc+MHNXO9K6lbCBdUdax9
8jrlkz209j4vlQ4F8DL5GEahDi7EyM/16Fa54tMzEawtesckbyDvjp/JdIomLfp2ONiG8qX3LH3b
huUFApoPY674MT3XM5Xa0wWH6QcOF4E8zkcQx8cD6u5M+Z5Y61CNyM3SIPQ2EVGEHxcoEb++i0+G
WrSPkKQgIUVPGoWV46FQs5uERb59yPui9ovEdDazJ+PtaAr9zKxWdbZFj4aXSqWN8ZBWWdNBy7pJ
6zgc+kOvlAWAdE+5Cnu7DcLWst5Vk61ul9axTzHVOHMKvzTJpbqGeDsNdZRxjieZdn1cm7Q2DwUy
CdCme2VjiyrfmRYez6+v58mBzyTRNwNoDnqQpHa1nmMUl4lHJHsIzfDGEdknTVJ5GR0CoVgY314f
7GRjMhikELoIBPJkBvrxvJxad3Ipw/6QkfcRbzpOGWSkvheoztc3yD8VcBjd6syWeWFUOk0Uapby
3CIlfzxqO8/ZVDqxeiCsD7/hgvjdSFqcEBNduVB6gRTrpBh/vD7TZdmOjiACDBBM0ApAyOJIv/oi
eApTSq9RDxKpzsDDgD6Y+QUXvzwKPXBYNovXxmkfvJQDVY8unA+2iL0t+p9kFcZ4jgPyZB2zmgzr
RlmWaAUBoDURKpwqQ9aWtA9p7d4WtJzrSA3Urr7Pk/5GtlvN+NxRLoEUG+cHwFnbVJ0uRgQY7Ijw
4Ryl54WPY4kUaE8Tj0HtWX0cjRHXhP6FfXBbg0Ji5s/VuNHncvf62r44awRPuCp1nB3oRR1vmylz
hpkunn2IYyTxLumJGtfJrft+MLfGA4ugXzbfUY6KfnilH57rfb00yeeDr76USsO4oWiFfSg9bFpu
HOcOd5vXJ3g6BL1vUmpwW+iKAmY9np80ylLNlbT7aGA3t8/nttgVyNXB9qOX8PpQp18Dm5QPn7gS
+zP+73goheTPjLPew9DXHrbZYtRpN9U5suDaR5UDm36+RouCnUEEvxap1YAVJKDWvYPrSupncV5h
HTjkZQiW1kmrTVjplMbtCrdeEOIFRtld/EdT5ipa0dqYItLfmOZnHDK83NdCrMk3Fb6XPwqrrKkz
dhowhhBFnigY3Szp9rGVO6E/N1k+BK7RTddm3cj7tkcrBxWFbpNMrVkBBVEq9SJKGvaKMBFS8w0Z
e3+4VVKcO+heWGbkVp661LAWaZ4eL7OlZU00G4NzKEVebesCdH5bi+HMjXESxrLKnN1L3E4iQ7/r
eJSSclGru8I7TCFnZxZqJRJyXeXoV1BUh8u4MacOrqY636dhljVbTeTFGT2N00uLsjSEYJ3Y5sn9
4PgRZsV1xJgo0cEadO9yHHux0dUsu1CGqtxmuJ6fOQtOFxZy5mJSAJgXw861i0Zlzk2BAkZ2UNso
21AIUanVZNnm9a/kdGEZhV9Pm51+PhW341npoxaOqS6yQ8xNjTWXUVu7dGrCi2yQ1n0ZATuJED2/
NJoRbZAoqs8cCC+Ov6SlFLdJgZ8OxGf5SYtcTj47ZXbwTCu5qzv5WWlK/TqpCHLsQvE2wzg6gNgq
5VMTa+eE4dfAMr5epg83lT4ao9PMOJ7+mA+uEoOgOdCe8gdV2XO9tteYVDbbEc7hYxoj9U43Ib3p
DeIGu5nziwYj3jN764V3TasD8US6edQ9zdVjUHMyscTlLdDnnfdj0gEzQWRt//q7fnEUaEGoFeAE
cmKOMGBF0jR4qh+qBkaeyMfxqlZT/dcoosuSQu2DUsWtjeDhU0b47I3mQ+GUlptlB7tTMIoe4nqT
FnQaXp/LSYV2GWYRTgEnC8yZ7+T4zfUhWthS4tc+KRn+R1klbhWLxqOIBM3fpLif4xo5G28yvY/V
0MS3eeEVHyAIqt+fjHUr+O5bAzl/pFHkH47aK42PxpJHtXcupz+0TNH35gjD27eojm/zJLO+wDHC
pEBqTe2/PpsXvgImA7Rxmc2Srh9PRh8jsCgYmB8wdc/3PaITwYhCJtBzTfP7CX4RCgTfilJ/qCWo
7dcHX7dQnt4YXDECRiT+iLZWqVuFuXdSk3cfyry1IKUWqd8ptXbZqrBnMuzN9pOBeu3Q9OqusQbr
rpLh9G4MadFF9EH/hW8BEicIjUVdEuOL47Wwqfx4AGVTJLtV51KoaKYOsVme+RZOT3O2D7HB0ziU
2FaxssTcuYXRnxwwwMuCMEPXL/Gi4hKxg/lyrqzxzHgvLPLiBsQSQ+tfaFMrFAMYuJbt2oqDN8jP
tWNhDR7rlj9o9nQ5j4b9SevkJ2mKaCOrIb3Uekr7oyrFtdFW56jBJ1UZ6jCQHSgswv7EK2bdCYwT
2hjpVHaHyNS1xlfDTlyRKNGu80S8Z9eLjyxcubMjRBn9Oo4OcQKN68y+W59Hy1Nwl2OgS3WGfHf1
prEHG4rMcLqlZOAGGPh1HwlPIzxzq36LwGGDsUak7M22KHeTleXfOjwlH0NF/1l69Ham7t1ktd6Z
gtkTjfdZ4sFdsNQyFqs6CizEG6uvQYMeVhZuKD853PY3UV+nn2whugGBGSBrfuu4hfRFK7QSrazJ
uo3cvPlkN5PZ+Vo627E/5UZ+15Q9LWitU1Fnd3Lr1nZiQ/hykML0Cxt0AA7zUnss8Kbr6C/F1dvO
nvPKJwRXP+mRB0Vk7obysfEqTQUaYeX3YhDaA+W2IqV+k5iPuqhxazasRkX4uYqaL3DK4u8VN+pj
XlSpgcO7KFMfRSlv8tV6Tjtft8LmncS5YulmaQcaO6PlW30Fxha4VZwGmp3GX3V4BmngxpmHEpdd
3rZVG32XhVFyK1l69c2Yp+qx0mLjR+cohgEitdC/GdJN2kC3R/Mb4OvmARZ41/p1aQEXAZVDMDuz
l26Szoi/155TFD6Kmt7BsPpZ+o3ntY8KaI+RSmztzYEVz0qMf1WdflbLIvwzNfj/LYzfCU6ffYRL
z/eoKfvYJmXy4+uP36bfHqtvX6PqeX/26d/+1c6w1TegyqlegGADxfbksPxXg9bW3ngcYQuGj5o9
Ryef9d8NWu3NotQJAx8uPqzyBbrxd4NWfcO3rqKWRASlwdcxf6WZsTo50OCinoz7+cLeXrQ7l58/
izHA3EVjE1leEA9Dv5dSGFvixG7zbG3u//zmn/clnugqz44CgkISGyIMIn7gglzNx8O0Q4Jo74ha
ngKW/zEx+njc5kJydruo5H3OYlNR/ClRGnujTulIT1Emmepr3Ti+nawymXYzYEcVmicH+daeK1ug
4dqnxLN2lwQiVvXxpjbM/m0B1Cbfzq47fjOLsLsaFEPJ9tFYdIdZmEiO6aRAFlQxWF0BokTi82zV
7X07mVF0Lew5dDieJuOB4gi8iD7vW1q4tje1vqUp1Nwxp0mtyzDv3P4ydcgYU0PkaKHIeryT+Jna
2C5lnrIfadDS7gnN8oazN2v8tCz7HE2MEI0jz2R6yEd58x+DM5CSoshYvQVakRwSEsM00IXdHxo9
RyiwhTzd+qZSTjd97qTgSkVrXuppNsNGS6DE2oUuZ5rKVjP4mF/LzHcTmhgB3VMJvSKrJjOQzMaX
mlk+FrM7K5uKLOkuNvpQ+A2KWw8LrTIDi42dPYUF+rjhaIZuYHY4TPlJk4EYNpVMv1Nkpn/LIteA
tGWP7o/Xt8lqM8K/AHKA/hUh75KorWFyWTF2ukObLODa9C7EOBN1GnG/e32U9Z395zA0USC8wSE4
Qe9MZQjUDpmrYBLlcJklzjshMVyuAJheuwZS1UkYhtdaWvUBn216M4ZpcuYZVkHT0yMsLFbKYE+h
/SrmjtI6HL2iVgLHisVtPrbGRSISnZM9rokbQfm9PudVtehpPA4Z1pdPkUNlNV5nGmNmqqkS1PQI
A3O2uk3eiSxAu/OcQ9k6n1jGIqxmHNo4rPEact5QdcfANQ3xyi4TZd/oifikTNIm642VDliBUVrz
RqlS5MBtS9xXEVJQQ1WA9zLy1LgZ5yx2g7Gs5NtG8tz7cPaw5jQNmUAH6sAbh0bUJJuaz8cNJjt1
t+MwV9c1yfdDXHrObWpX7Z+x9P+Ji+6/BlZaRv4ndun/DhjScpW8gkN6/J//o/w5H91zyz/4857T
tDf4ZyMsb8AyoFq/9Gj/vOacNySXqO0utVgKI0uU+NclZ/AjwHNcis4i6o/yxT8vOUN9s0hfcj1B
SWAr0Wv4hY79cVJIURG2ClLrQMmRsgIutcoY6IbOozoVpW9kmvq9a8ppPwNm26B3Id8PSMptUOwd
751SHa41pT1XLTj++JbhQRygLL8I68BGWOvV9nY9YWtn1r5Zxep9Vc79t0SE43uvNepf+s4ZyiQN
4EInPsBdxFhXvQslNEcxOMy0TPPHscOttsoxhWlQ6z2Th50s6iIcyCFNugF0GprF8ZVutOXYIlGN
qIIFMbnTlETxM08WSPDOVrWbGfLRlm6h7aYo9n4Sc8OJeLb/XggrVvSeZbqodLDnlmyQjbdubQi4
4IPagngGvZpWF4M3xCKwyry3Njgjmp5PgaHdtVM9Xwlg0p8tsjQVmdysPhhYZKSw8Zz5hz00iDeU
Q3vW+4nP4VkfaXk+VFZgfiGuCNif2vXxGkGrzrXZrjOMDGZxWyupvFKKpjjDclnx/Z6GsRhIIyhc
pMvWG6zpifRpmXOB05gOfVyHJos69VyxGK2ufnbGKHlb9JTFQNPPyrzvswWUTUzmfRyKsI0fGl2N
7xOMypKgaWSlbKdw7vMNFk75hy7RQHxGoatEgay7eJ9hXX9XeA6GAm1kOHLfedKC2R0bMvXpuprf
X3/Nx5clHD9qUou+IcEuxwvX2PEqgmQsJj6ygkpelu3sTMXIk8/NRwF02MI+HM4krqve0dOA9FSA
91IQo+mx1oyN0FcZ3Ip+gRarexPUmU/FcUPnc6OH2Rc3bN9XrrVPG+F7lfl5UO0r1QXQ7Xb7kiQv
AnDfCEWe2ewchkd7iVUgk9bgEi7dLBR8jlfBsRSsNOWEE3VrJe9rDWWlIpx+ziJzr0dT6kHeiDx4
feXX+3dRswIEykfBF76gro7HnOX/ou7McuPGtjU9lZoAE+ybVzbRSiGFJVuSXwjLtthu9u2e0x1F
Taw+OuvcspznpJEPBVQBiQRsS0EGm73X+tffpNWSmF7ue4VbH1NQ+l1F2f6bBKF/dxQM/jgQTFad
6Kf3Rxkzy+1zPabBxm0pmKm4o9ju7d9cv393FHYBkxvLcB4vm/dHWRfTjqeKoyBdTY6aRaw6Ievl
P8LceHRsnPYYb0I82FglPzCRn/qp1quEsoAz+UXWfhGmMX/W2s789pvb8kuNxWFo2TgM/l+bVPwv
s6IFsQAeWNZXcvJY7NV0Zuhn44bSfLe10uI1VZOnPllKRlemqaAZKaRjRQnsACVs56acL+Ng1PrF
yjIz90e1cOqLIayhP/R2vjIik0PdHgdzSNwgB9/LAn3pM9fPeiCYq5hwsccUsXSNG4Tb/K45tmtz
ItSwYetZVU0GUx/n46E38qoIqy7F59VJK/NOtsmU+LJsVBHG2PkekqIjuqitsrH2J24IWnRhTQX5
o/nyinF4kYcd8E3lS9Hl0D77Zk7umikxDsvaLeUTmqbVCRhgKf1NmYpRfhiNVqof45og6v3Ew4Ro
wNO6r96iYCPVdTRATL/tHOOhrDSKsMi6dAqrVZ0hyDo6cZVDTYpJ2E39KnCNttxkjzCoe1IbZRLh
qMbJgKlEY91VBK+r0dq57niKoRLJsKisWgsHgjBWdMd9m4azvtRraEF06UOTuKRH15YjiUxW6mF/
twLN+5q5xnPQ5rrb7vVhrIiUqDtz9FWjVdi+ISZp0azhrx/QphgHVevVbpcAcRlH1E1cn6K35NEt
HCwr1T5RP9erAOhsMnOMyRC3FHTgy5CKMIGumwRWKcoBNYeVXOmu2fIy9uzLqmdkjydc0sTPm8EF
YauZB8BBltPLsjbF9242aL2dJEf0W3P2H7up4yHAEvGDNqyacseHdWnARBGxQldMYtnrzdKsUVbE
8qnQs1W9xc0kHSJtqVRv560LYKSJjeNR71mETzqcY9i9EJLLe2Xq226nFXqRhVae0j4P2qg8a51X
w05uWoEpRNmJF9eYxGucpRPjfdPJstu1xQce0fpgWQErN2KlyelW5C2LWn0His/baFiy8pxhaDYF
DJxzPexV0X7TlYT2fO5y85BpRbni3QfMEMx92R+JMKhy7gRelgEP16pFsYktdTC5jnAC4oHxqJgM
0Q3UkQAgQZUtxiuObq4SpcPgAT8LhTYWHY1WnvGvmmYfu7wcbGIsXtuVbSyoZaKh1rLNHvmm0w5o
tmqlNoK46tm1s9pJviB698yD3ZZmF4lV0V/dpVh6AIm6XnzsVRQzTFQxXES7VM6xMZKqO+Vxu06E
JeG2DPV0rvQA0XWsB0nbuUug5qUGfwYIP95Na2pnkM0bMlosC9cbX5dk+VzQEZoYwa+jdO7Hqddf
bKVtmvu4X5P4ozagSju1Y52dpNpOFuzrKcN7C6lYGvTFotsBlmZAtAmxGy/53Ct9UEzLxDB/cTTo
65hRfV6ZO1+NtEwxNtFjxx0id26twe+L2Mp3Zj/YdtRMjUZ6ZL0WkpizxuyCrJBDudfJPKtDEnZ6
sgbUyTEwJxnl4FOXpg8KZiINilGcQQKI7wuVEUupF5BAA3Zc42lg+wSnOSPTq849t00/6b7OdKsi
hHaqLmVfpnUICyCFUgUJQt7rJC8Dr+it+Y2ojFhjrrVm6U6VevKE6H3SAmTd7bfMGJxbvTayOjIa
le15XLw80ioPzKHK3eZsa639yCnFt3Heu3hs4mEUI4wuGckvZdsesrKDu6vmHTa7k1XZD5kB6KO4
nTeHtlqat0VDbLrfkvM3+3bVFEmYkWcqAzVrvJMOd6K7BVikSMpTozOOutrED6Yj+cbAz5BeklG7
KKZ02qNw63UOTLfs1ZBpyyj3RenJJjSsZm7vpxibiqNlN2aCBfDs2YENSzIGee/bL0gl1rMqNJEF
Zl04WoDgr/ykLcKDv8AitpdZpZl+WaW4i2ee24+BlYOh4cFj+4MjtTtMs7MkahSrn7FHYLvzE90S
OAmb2snNiH++sXGRPlftDJF/srzmWopWLxBCdnaLYGOey0A6eonuAqOKLMzdfLD9DkeIN96I/nkF
Y/1SN7XS+bNsCe92BEYAwbQMA+giJgmbYiFusWVbkrUICCCmS2zsxIMh5Qk8CohVsT57ZqHpAQ45
br+rnQmdM+7sQxUoiVDu10mpNyxPIdBCcsyvZjX38a4160xjApriE99nolOjOWeMGg2GkTzn7FnV
yUz0VMPRuG4tv6tt5S6JheeFYlzrh9jO9C00K0t5cMoxeyyGxf3oLU38JkYv72E4U7Pf0GQtLm3t
mlV7xrTJW+9OqXncoug/rRR2no/bgjWSWcKD6dtZbBA2QDCYi0df192OAIA3Cq821oOF09zbjT1T
SMaT/rGM08ENWFDcFzm0zdVSyupjXfSmFhQ687YA420c96wapUxoYaCxRiRDG+7VafKSqKJxMYs9
Y52OsRMX5GJUTj2fUsQ9U5i63UgoPIDlVzGZFXfCVtuCTVXBWIjFHqlLg/jbYGoFOcUebChatSax
9y8stKrQYVUIsWYCsdMfeXwNP1acYgwGfXutvGy7qxNGlxdTalUW2l6xVLqPcba5+GW3EvUMUd5J
7o3ErJYHBcC17BjYOINDInVioqVZtWR1gWydlbeMSXGakpBTVSxRu1o3YlbZtTfextTUBAKhhDlX
1BeZbYvwR6X3fwN2+v9NIrLNAP6z6O0e3d1Q/48P2df3k5Xtt/41WbHAiKC/oW9F2wEXg77xX5MV
5w98wze2IzR1B0YKv/WvyYr7Bz+KBxIV9MYF2jQk/5qsOH8wx7WY3MPqgGyKq8E/AJ1+qdG3fhVa
J2gYUbYYtWO9977hqLIpmTBtE1Edk17QyHEOzV44mQ+NNvPHKi3DFsTstOrOg6uOLPFFFTVGnp5Q
06o+6QIZJWrX+ryIZPvkintjl+krxuHjKU1bL+ir9qyNxYI4afLuEoC2U1uuQ/TTdf83IMv7vhMw
YRPt8QJuMg9c4n618ZgbxHmxlokIN/EuUFbYWiLO7i2BIZrSTryBuTb7f3/M94jZdkzX4GAb+x1F
4V+4TImlKEO1VkkUNypRwF75pjvVZ0/Fm+7vD/S+KfzrgbYv/1O7NnqLzNy4TCLTLD9THYvAFd7j
Pz8G34ZGbXu6zF+d1Ri1Z1U6sM0pjeL6pE9jsDd0zW9u068ErO2aIUxBKL0RXzZG+PuvYqeNWssG
GVKHz3uYlOW5Ft4TAR97b+yep278yKQdp5BBw05Ouwp3+Q1s8h6m+XEtoSCgp6cvpQdWf2mwbfSQ
XpNnSugV9U1Zz8WtZEH2i2nQwmn+5/4yP74wwBB0s43/+qsqKGOD6GUVx1QL7Qr5M3tNBbV/nzCy
IjH3rvKwIuos82qN+dtktw9/f1vheXBFfxpqblcc7gY2Arzi9OG/WtAbFSW3JNktQhd9aqz2UipS
j0w7f4PrIK+FbV0Rr1R7MTUgZU75ahr5GyL1m0anhEgF/txs3J5fqzLdGak070fTvbQZDbYjblzF
vsi8eFN784J9MmxW6BAQJZSF0pXAaK2w4pOAZXJfaFqDrZL2bSoJ+ehU/rfGeBYZheFXMnuwMPYq
Yvuxd80rST5XV+XIppN8zA3KJ9vKX50GOLCVXR9uR5uHuPK304A5hv62ch7nGsVVs2hXc0xeY6zr
fW9UX9w192gT+Sf6BetBJfYksvWyw33K7Q52v1Az5RwKU2tmTiuh3sqqyqvZ1W6Y9Xw0bhU3RFNf
qYE3CgjfTM/N25UJ7tlstzUvUza517ycVKctbrOify6qmm+F1ay8rSRg0TK7jJIGPQI7u7TGjFWv
Zb8oTl89IZOKw3XoPTo3rpwiYGVYxWTwjXpvr8c1LhSteLVL57JM7gWXtPqAT4a8LeE6Q5NxH+3Y
pn8sc3nrYhsWOLhyBJZB3HKVVROcVedCS2j4+gqHfFGgRUvHuGIA8Ir9zyec9PXQc/rnWKRlBE3I
8LWsWj9u9zV2qpt8cFy/XMr0bvTiqMwpn8fGBbGthRpODGQjM4Uib/bSC5btIv+4jAhlclxAWzdM
h2T96CSGHqkQbcLVqD2c7itvv6bYD7uZc/FSQH+rW9d9u4IzNGn2yiw5D4yC9Adi0MmV86hIeyWV
u7k35KGurWuNa/O5dnkUFrlY55nLkNrYn3YFR8qlt94ifEKcqwCdWEWrB7HgjxhJKVHblm/u3Dzj
EnP8ce64wld7gniOlZBTUC/yyzzpb3asPLbL2OxSht6+KvmSpGG92Wsid0VC/Zn0qxeQrDp9J9aB
bhAW7aGYyquws3rv1gu5VQbnXXiZxF6kf5Z5pYIS2EWYaTg4l+Xch1rPdUIPnuxAoNZ9BcPHd6rh
GedRHgUre1Oo/fb12j0Pi1NEi0uNySSIdpH2z68YbAS9lzVB6WlXT8MGLJs4MyVv+e24utleGnXi
gxFeN0Hc8Nfb6z5u3s7rZKTYqJu9j4EtHz0S4LeK4s2aeMlKidi/Y/Y+a7d6PN+1qveIc0Tu08oX
ty1chUiybu+zWCfdajavTDY8UK/FDRG3Yg6uzVFV4k8yVN5FW+Ep5LxIup28Gh4XZgUuwhi8e4Zd
dGMqzbOicKVWJ3tyehwl1ZkbpoG+BbqXKo95Zq+3qZOuWALHWWBN2yvqyK+TQbO9uO6jivgmjIXy
iLvI4m9/Q97L29CXrxU1r49Y4LFPNSXaFt9hcIqw7bvnXOjXLmt4aaFabBHOBrS4tPa1Lo6qQVko
02crbGsFqNBkyZBOB302G5bTIgg7F7ZiQOmC1c/YML0YwyjjwEy4nU7PrbF6TlJVlPxWlZtSvnR5
RZvyFTyXbyDSqcH4I2Gw045BN9Xiq5DpsTDdLPAa3vg+7547J32djPG5E91zWW/X3qz1wLHRS6Zo
+3035bxrN30rof3vfrynSuM8ihJHpDF3M2AyEiDhctWHBgfEKE8srtvEQ+JOyuOyFjxcinfyirLZ
0Z0UH3ApLD9hZEWHqcb5ui+9+DveRkWoLwb2wSa/Fav6tSyE4bNlxl/63Fpgy25tmrctje2i3RhO
jfNHISxtT+BjG+GPPd9pA/dSJuNyj4SBM5m1IuqYaWCJknigWTzacTv0eB0K5FLo6t2w7JQvK8Kx
e8MVepCzfh9GnQUfIOXZzirgYIyQtRuTwHCSB6X+QZNZvD3Qa3eenJWV1qBLxihKIYiySLEbK4Dm
DsLklDV7XPeJunIS68RKL4wrZk6siwvhz0OBzRumhHn/1JVpCt2lKiOrs74g0SywgBHkIHu9G+qp
oT4vDDrP/dI2u7hVmxdNcZe9WwGrKiXC7FDN09c+UYoPmap80TYvgCDLt/uXqyUyj0YqkT5rejTN
QDVkAmMpqhlTUCS8LCTN8YYnSRktKwrWGDeIHUQe9XnOy9cFE9RmW5yamicY9sebu/C5zdQ9/9gW
qVuvBHsyLuxz+EPqti8WcXcWW7EhXOtiSJ7DyuE1oNuHyEIujS6s7mxqgxL0/XyH9XH2mZBWN/yx
RtA1XtS+qR6UKn9NSB0/NUmq+WDQ2Y4lfttTykeMNYkVsZ0k3NbjRY56UNTZ29jo940xQit0vppp
+VI5xblYUclKyV7ak4vg15Xwdvmk6mCdvHA6S9xuzJKVoqO0fSsrMtADsZ6XVi1u1sWhUYndLqxV
tDG8dEe9mB7yfhI7vVTHcFis5V6f2UMY5y6nqmFZp6J8xuidr6lD0WShYgUuWvl5zDxsUdJXkFbe
sC57axJ+Wmu3l3YrMH6UC5XWPa82IGjO1QTwMSIL8c9vpljbZOx9nbbFshB+yATNhJmw1XE/FfmG
oNWrFplGpctaZTvK48yRWDTztznrcHjMHOYb2Af95ribi8r7A29cGBNurorFFG3gL+PfZa2wudQY
uTjOdJcipkWxdDLM6RoXpeM3GuBeUsFqU7uSyWJ9C88f3UL7jO/H3imYeQiT/VyaBiVbkQdq10YV
ZqJ5Jx+SucgJ7tW1IO37Yzzg2uQOim/EyhPd7oPVdOdWc/GbWqxTqiQftX78luvlQUsc7KN5rKcy
fmMeMASofE9E0FOmldNysZShOImVd7mKWbixTjvOW+0O04wXnWfOyk2wHFYdMCwlEiUrZD8Ud6vb
2LDgMvZNlF1UjaXHKzn3MphdZpaiKXB8aqQRjYr+m/H3XxpUaIX4n1KvbDQSZOPvb2/dOI3NbAqR
rU4RQl4XRZpmH6WTvOUNqycb69vfl/4/Zq3vnigOSfgOciL4Kab5qwOEPhqkpMYllg/bleLmmEcM
hiUotpdEfS9fRtc5tjm7iijN/RS7l62c1GEl+sJjVDsMNACaZM/daiZ1pgTa7nJHMbAaxeuSspUK
1pCpco8rsYIEsnbHWi/foDM8GwQmEgtMX5Mb18Vlnff6ogmyrKEKYtvHBqWMpsG86ial41ZuKrg7
V4IivMc6x890Nglk/KufTrgWYAqDMddW000YgwVSdx8xtX+cFfanouiUgzZzt/vKujSSn6SRel5y
rX+s4T1kfj/nFZZd7MkEuSynP3dGeq5kZmOYV1WJliVdC06x8wJ9blhYBXtxqbMreN6qbIVdH9Kq
vI72XIRbuWVk5IzacogonuMTbEv5+cft+0eg2mMt+O9XK5WfOVn/2UHq3U/tv9ebTVP/60f9P8nv
Amf5z5Db49i14//8ry/vGV78yp94m2liJwUdgKLuT0iNf/kTbtOtP1heYbfAg2UaBKH4v9E2U/8D
Vgr/hABFh9C8gWD/G20zLD4PXTI2U9B4kED/Ix7ze/ABPTYaF6A2jr55o0KEeb8IOPA5mVEYJrY+
+cuYzjdT6Z0F8iKxzHzj/74q/wYQs+3tw/7P6//nwVw+jO/jgC16v1AxirHXh6q1KGlqRcgHiPYk
o/cVYL0/Mjdnm20WXbtNLS9/62RXuXuRGvMUsQi7B7UXlE+pQAHru9oYN1fFbUfrWCRJ3t/rreVW
hyqrh3RnyaJSjm0P0/ZMVTi0B9vB0BoEoYUsnA76DcyrIblUaZ6t1E7d0p5Ta03anTT1Mg0n4SZr
qA9YMu80RRV4fLJ1RDRtEs/Prtx+ycKXyzcRZBT7YRyG+2xg1dvBkKqM04g7cRGUNMnigFUiRlON
Pt2tycgnDdg/5YHdiOYFbgizmLqQhkKj4rQmZOiUS5GPvXGf14mLo2IBydi3OwgKPsmpYzDr5YTb
Uy1VsCE1VwmKctVUuYV7rh4hfdUEagzYytHOq2bRwqupNXEzNZlVmWE5Asb4KETi4ah7FUxTAjgs
yl2yQYrA7TWv26eyzuggZkVdgj7hJrJK555D+zAmn7ACkxXapMl8wrvP9E1oEa9JLiJNU9CFWTbr
KGdK8tMaFH2jRDMIqK/3RJiUptL7xrx9UhFXRKlzRMbA+2weIzjaWgCjfCCnmDG6PVgXr3E+JEBz
oRYPnzx6Zi6cnUZKqj+no/OI7fiHRs9uzZUZqaUX3yzFk/46FtNR6nnIjJMBqKMe29W1jp6wYj9L
INgBCeBfxaH9PGtPmT2evFXNmGrpO3g8ha8Zw76GZxbQ6AaEOtxNy3yYJjmH2WwewBE6Vvb5urT5
WaoiC9Nc2fWiJqBlqcIxW+IQ2YAbttxnjM0SWAXftVnPURJNq7/E/UFIod/qi/UBYyOcGfXkS9rr
p9VJbhu3bCAk2FPYyljstarfma11705lmFNWh7mmXCZt8w3uPjBkuWD/rRxKTT9hI+THLtkuqtPj
SZkzvzTzAyapecjsau/M60Gu1Z0mOXpT2ze1zVxbT7+T/xckadc9dnA5jVGNrGq9rJh8+2KMP5IF
dVZNcrHMXOJsAr+gl/FRGnl+dEs1BYrPQqmzP6k2wc5ulwX1MFMM4n7QJfKj8My7Epd4P3EWFw25
ZEzEhkq7LCrE2XBFmG0+mV2i+Io33k3uWgfOwLARnWXoYR6DV9E3WHY1SMtycbI2R3befwcZgzYZ
TxuFLX0wwIm6Uu5iqS00E/AENfFoF3XqW613ZvB5A4h3X+ts2IgsgkmqlyWuEp8qbeZAhblD41cB
QtTLLjZqwXxa+6TjzBhin8ouK/u9i0GsZQ/PnOiN7vJVPApGD6yhVdP6XmbpGz3kwzgrmMR6075r
7TMkymfbWA4D27FvVjQVmdW/pp03BemKJbMxVmaw1rEC58G4VTz9TKqWSj6PXAKBQ3aUFnl+OzSt
DKFo3xtNbe49iANS6XX81dpv41wofpdDGZxaeUBmzxwzdb5Dpt2J2q3Pa5F8aBCABJiI4tNmWdI3
27rzx65zA0i0N2aCX7zQawlLv3ibVtw2p9Z7xS4kmLDr6ZL4FptQtBreFEdxZQVd2XyvM2+bMWNn
6SnWzjLHyFpyhaF4BofC9cIyQ8HVO/odjuH8DfFPaEuafabYO0NkKZFdbspLgc13LhF2iVMKqzWJ
i7OaMzkuvCFSp/jaF6OJtQCvqu6Iax4TmNBl1hxMVjkEhWF9SlxSzHRnSmG0m/CRpLmGYrEf4tq5
163CvY+JRomGpqKnr51HE+LLIXWNnaMsn/p2BkNJ2kOedhtV4rhKjmZ09gq5w8wCJdXkh4JtGhSl
vx1dCZpUNCjSiWPaz0P1tpaEpdvOt2oGGNPUNJRqaoBujkaAdE0JWTW+ylILm8rVfZOZc1AV4xAl
LcG4/PFG7VvINeaUH6tJOS3uypli6tnDKinUT6mI08PojLs4aSJaAbgBeXwtneRii+5rS4B6XEPX
qbPUijy3jQQUkm0Iz8R9zR6F6oU6DGbfngcin6wOcKtPLn3rRuvaOZEtUA6xSUBArfI60qidtdul
pNDVYJfcqQYogjemiY+UoPWNpuXe4n1W4vyOA9CClVJs4fY/neu2PLWN0Qed57wZc8HSoBUF+2Ki
l1HmaoPLZWmPbqWcWvDFM+1V7WdmXBzGekkPepVdk7J7ga16WwvtcTAEj3Xt7DtUW9BNpPNUea3x
vccY7lLRRfhyLm+dsr6t0rHxa0NaQQlp1u3bV69JH/W5Nr+vQEyhZbd3DjjKtUDIhIIUtNmuX6VT
vwwNS7RHUNgxV1TMuMuFwXtzSEeG23nVuFE310eAWJVsu/gVjOcAj+Ztqrm5+tS4TMzT5n4SOSR3
uzGigrklW2QlHpOYHROttIl0tDS4UNykSl0+Vg4xjSP2TFhw09XbzQcdaVRoZtqtrMs3QUTSzhub
xl9W45IVvFTC3DgeGaGMihS4JlYW22w3AnH3ib7Ry6owEdVTRa0WNE3vXrqcjBFYjJ9iL8YVoHCw
8E0txUequJ4cjMfHxOuOcLzB70R2xmBhBrtB0Zs6+Us1VOOxUa1nd208YHD5OWnEFTLJa8wkE/jL
624BX/TQyArzBodnCY2R6f5ktkoo2F5kWpyw8rha0GVcp3qw3MyItDWxtw2Q+PhUNz8AeRMJJdQy
SKRaPsDfe7EW1FTrZO7jGrSpNtSM4EXCybRJjFcYivnZ1JXbpsdnGU3cS8IbAdlaHSGz5CSz0sRG
CHaVb7NRfh2Xpb5oS/bByoaCG0fJ47mK9okwol01Y/Bvwl6BHma/yAr/aKSBzm5IdeBUROzA8Ktx
Z3TDvpcLpqWymKNJjY/FYESuSI+mPt5pnvdlNpdbnnDzxp7EFNpxuRtLjJgVy7uMYuU9Wd06KAZ2
CVFolMwO+DKUosSUZ60AdK2r6RuAEdCfdiYTqfMNr/hiF8ad7Ly7fMgeG2J5NLW87VIVWKIpvxZe
C1COF1VS22qYSfVAWPM9k/zrIMUeHf7zIku+LiXGJvUNBkYaPnzVL4Ob1Qy4rE9829p32+UV4P2j
6iCBzZz5jNj2kQTKD0JXu5M52lPglrMSEnwCw13gKbZ4HaOGvn1pcjAwsGP9ggVjuxzzLqEoM5u1
HPdutzTpFfIfPtT4CDpLMNlz9T2bdac4MlunRS/WUnxIVL1YblmYZw3CGehy2EnLOjeZUO29gieh
4iMPdpwDQ1G1+lJ0snjCTLueYLHi6YBoLvGM234kvm0E1dSCvOv5ENOpqv5O7Yz4d3H077GQrTPZ
gowwrkJsihT/ByfhJ6grqXQuX5mqQS0AL7Cn1WtYzvl6U01pnARrti5dkFtx/xvL/r9IEMBAsJzc
ov/MTYVu/IKxNVgAjI5hj4GpbTA1BFoTm+oc5lBQui4jO6X1nDzIV2b+QW4L7ntF8ahynb0+xG6x
eMDlaNorbWk8FwQN7GZTgxm0eYKHshiIk3RXrHioDKV1TlW2a2EQOYniuzJ0EDRLpb+tk4ZEhel3
k+2/XlU6W2RNqFwwdoGo/r65bLEfc8rJgWAkuvJTjyji06SWB0Xo7MLKqjio1gtX/WcT/R83E60e
6vnNnYOYgq3n/elmYrY4GIk641aTT2UWmlVjfDRazex33bII+IL6BKmrtjLeJCEWuoxldfHNZ30p
A555T/kNLeM9kPrn08VYAZEmRH0bb+n3J0QUmkVEL3m+I0/zWTgV1MaiV25zGtB7pWmU27Z2Ytw3
Z1Jrf9N0/9py/wAdAP0h/GAe9iu7QUsVWA1GMwQlzvCvZA80LBck5SaBgXa2CTpH2u5vyCEAGu/a
/I3SQJ4B/npIo7FL+oVRAXW7c5zYTMKxlCfhHKp4jMb6+e+/2I8z/xlM+EFSQs7BgBrLAZyZ3l9U
azYkrKBahNqDtytDebwTdrjv/dfP06na1c+mr13ZNLQ2BMQP3AOL/u7vT0Hnaf71qwJyQIWC4+Ns
bKpfT6LISYJzkjoOhrQ9w994TGPKr6YYp5C5U/ywpHMXlgrhcGlx1wjr2AwsvSB5/WEtG+lT5m37
cgpvYGCZqx2vJ0eOoa4yHmOI1ciFB+br7JXFVe9kyny2JO2kS58GPF1Z5s1mb9pl6HhpIHt7h340
sKBB1qV1cjL7viHt1da60Fbqy9DpB8ZevW8rgKK4REMWRBNaidUfJpf92gCXzCkRb1y70CNGIVvF
Pt+PRvzcqTFMAfGAc/xXaYizO7lpSBdzKe35qbOWk1Vyla11eorH+UXvlxd1ap5iQz/lBqGlrK5h
PuSR09BfLlp7nMRmdqN4j8ytQ5Fwj2KywjN7X5vLUdXaO28ynXPvul9zXdnJoSuDOQGVkv1AGVLm
DyRiXBrTRsw+73uiQIThhvYyh4gYP89x+5AO9pesjW/mIjmss/Ehq70AK3HU6Hb/IjSKQ6N74qo8
1tM4+jrSKCy/9vmanYRiPVOh3fZKcknFGsLw31VKgud3Mz5NG5qfY7xBg7ZLTGVvpcrXgv1Vh+nF
Jjl9r836kXXa84tB7udsPsWIAQPeTugW8cfKTZiTNgxvEdxtCurU0J8tQlrnUXySXn0ahVlCt0bD
3yz9jjjdIG1sH0uxY93p0Bu8l2qxjvidnUXeXvQ1fyLwYauNAYTnXRZPX8TsTf5o1B+MbH4o89hv
MepUe+2zYjsHDMyoX7mxUynv+r58TBPtJMy2DIepx9schj1Xsq7RSVT0Mnn1YmdMnpMcCMKmTAsc
NX2goPw4D30bgsi1QanyFNn4315HBXhhJlHbqB6TcZ13bbuglou78mtVG84ON5+bOK9xkCdiWYxR
rc6MaoxN0aJkN5CqT4uHFQcs0QzUyZMR9iGUmu5e6Va43sWwb0p5s1qZEYxGf1VGY7jAJaLyHfKL
4fZnGuI7pYUnZq/C3Smpecrt5kx7evIk79mIm/qu8Zhma5N09mNXGpGS6NkhFcV6V9TNzZSjmo5H
CVKRT4OvzvmhJIsFfd8WDiPXo9kpH03QsaPZjsoVlOYtL2GP0zc/DeXwuTYHJ5DKCp9ciOE48rZF
WZ29DN7waItYBMtqL2HPtSCTe896ADV3JRs7ZdGoRH2jVHYwxMUd1zWs6rr3U3IXA1tira6vNS4l
uKFscVxpoOqrCiTYRWaZ3YL3H8pa6v+Lo/NYkhPZwvATEYE3W0zZLtNWLW2IVksigcSTuKefr2Zz
Y+7ESF1NQXLObz/WhdiUdVVvQcsbDhk/TsSp+eG3vAw7YLanfg7SqGFMpMBoJLV9nH3kNaN6UMb/
UtM51SrrQF8akXQGyVNeb18CEbzMg/qhDfPLLHpkJmKLvNQqIs8CK8M+jrIqtT/tXu9OWicOm4/4
1xJInavg0hYrSZlIInQrkabhxbQ0aVHKp3cn56a709VZsp9Dic7Y6Pa9iQS6cvYtcRLj4LRhCta4
Nes1V8YtDZydyZ3SNzna9PEEI5+YqDMmMAqNBtDWf/gIyptac5KqjESQQJhL+764etT72xnrhRMa
Uu70oNl3vvFTbV+GMH6orS1OQTHa/d6upCZ+DL2OOXNGduJZrAdz38TkdCPXwOra8gtnfLi8S5QX
7I3K/etq1Pmw8LdU2xqrF+ZFvh1TFE4kbqhW+/Jqk273PpsjpBL1q/Ry50VRGQQkzEUPOBszs8VA
PdXP3Zi3V4Roy34Ntocdsvyw2Q25+dfyI/AEouphWaLaNIs3Iyi7OyDyH1LOjtujgLcMjNiZtX+a
ch1AwWkhmtmicv5IxX2azP1499rGj4zF0v8tGyDJSYwoAAqEnBoqFf3SlGwKfgn9nTtZ6GSTH5KD
s13aXH93zMl40fViwMSQe+8q11RSDDa1R3I273WBUzoy+SXPfk8ABHPv+Dsr7e4EQ436INUR8ErC
uuD4VzPO/PE2g6fsO2xC9D2c60knYmxMRwQk2xZt1FejbHMv+TR1ySy1J3/27+NMDlnKehQTtkut
cMr7PVPFqc5wSzALUGc/M9oiJvoYB+uzQ5QQjn1JgJpHTDLOB+1k+d11WObndRqfqIPA+uV5Y/Nt
ruMfqxrnPQGY2DE6DTSYUhYQLkS8489Ah1xfvFpqv4np86twpb6YsgTakNem+6nDz52oAdqMUPis
5y8V2g+gjkrmN7Aq+68B67AbMNuIpOhsg/Qmt3aAFkvRbWdymworHrZVNWiVLIkCLr1BadrakaNV
TKAxAXJ5SjwcTC01fQqYiu3lVy7sb5XpTnUIvNm4UjqhdgsanNjTqnSXaQAWcTHRnrrLddqxwrJs
xQX8xA0l/xtuufVMPUS/I4eOvauf22ZIeJappMEBLULpm81t3Qb1mXWyu1bKoGy687UhxnGnA5o3
/u9BVV4CE9m+YIhLj1lePDkpw4ylL1dfIEM8To5FuQZzd/AyMV+8jVrWn3pTbioKxrx6LtXKjVwY
MaUiIvbbtHziZsTR1S9YmAQukcXb+1rzMYFsL76lhf5GCZSp13lSgFJG09rufaGVUZNr8w/h9C9G
oBpieTgA0Z65z11XSRyAXvCpjYKASStP7X81SOsbzkh7TVZri+yluFWPaPbCS4gz1ZMeVRzSWP+D
vNaHGyVdI6+HCO76pTgEZu0BwY6NfGUUkaHXbf4RK6l8CapavOsr1Z5vOJyziaLX7IgFfbnMeWf/
qJXoIhbRdEd7RpYEIF37uggQBNIvF/lmutzRhDv7cgvmA5Yiqjgce7X2rA9dARw4caAbNl1kFs/z
YQraLklHMNIlm54oLJ0/4cVc9IfqFS5xO/cjyhXKUVLwkTLw3zj3bz2xOScKbloC2hnwor7sZnvH
iF2gEATvs/Rz6bRfXJqfyGCuhTIfsoljv7X7Ylv2RjZ4cefNxY5Gq4xQV6P3DpQO+38nR9RPKVLE
wqtb4HVHX4696tN9xn35eHtOm72zzEmeF5NDtKZnNtxgxM5wREj1cb1ybmJws2lGOJJBg9YDzZG2
SexrntPeG2/d+wSkPNdOn8xbZRzw31FuLNsj3IgezrZszmreLjwhaxQYiqq3bsYN15dfvP2rg9Lp
4hKdv8ub8msknzocA4mezpzvQ9XirSHtsOL0zmb1N3OdF9fUBlaX/mTWxdNsztj7bHUn3/67KwJy
WApF+3NOIpIz0luz9Ssck3EoOny3FtCvVnIDatl80eseDdIcnAoNMFkT46Xz/XtWalGOB/1gk5cd
LdOyX+x8SpYMSg9S43/XzQGRC2GQatvefSN9tzPXjKDtVNjX85tM6y6xnIb3bi1rA/6BGQLRBX1y
gzJ/zQxhuFCZKK25QKHqZhCElM7MSdvZG9c6cPK7muFch0fnDJ41iZLNv/cytS6e0uy9Njn6J3Dl
eErxx9t1hfLGDGQydsyvIfwkK3QnawUhsHSRt/WOd+Qq1IQ0ISsfauIaF3+LpNr0777HBJaFEEl/
kLHJvQZccRtrVJjSXq5l7VuvGMHKsKOXoSU4d+eg4PnlzsNlWsi6WwOxny1te+5qJlVUg+9dUHyM
Tr6GDm5pMFP75qV6H9VGN4eltZ6yHvw3m/tfvjsOSaWP5K4vxOfeGrVO/+qya2NOlp9FMXmnAhVW
OOjTZ12mLAtbmT9VGc9RqnfrwQEP2HUkYUTpwMg6ZxBfg5kXmJIbf1dRRRZWU3ZfUyLjAMSujd7I
PwNpQc8mXUSx4bWJ9T/akDbHzen2JWceUzY0dDXu6kL72GrvuZl6Lne7I3QvcrPVAP8d8I/PRvuS
owSqR5kMdLsj0MNctl805f9+9HyBYpLA3TSPoSRb3aOQU4Htl7ceQhHXzl4ta5Kvq+3MH+401u0+
A4dXd0qr8dm3Y63Fy0it0lYzzqsVrNC1eZnrMQc9hCkvS3NOr8ZcJGoK9szX7WGz8md4zFA0w83d
uhsSv6TU2hdF9FYLrLNH16d2VFusUT8E//rSbxWK2/GHPWtTNC9eBIynn/sl1XargQK4aMhyUmsm
d0NBYLXZ4IMXqGXabK722ajlBxe+iKPlazJQspa6eWlMG/dOcwJZ+obKsBMOxCTPPDvxXd7XVHBX
oeu1tOjN3RaKpb9bpnVWqJLDZipeZd08WdCelY8zMsBtgdWhjswWPs3L+ms3mv19sYNz4PXli42V
NTRx//apJ49TN9+lm6FXZPXqoCLIOSsXFVWt/iNfR07JzDouaAYFum4j7k3zq5Pmu6OlzgvMOwOV
Pc4/PWM1Q/xJCxeGOqVirn6k1SOHcx1/NppAuoo3/Jjn2xs29+Y5yASDvm35CRJGekZJ4drx+Byd
gZK+3MxahNpAAm4qOsjYRY/BGY0rmtclKoT41BvGxWCqoYqc4sla0ypRDjP2rC68+AjOcjoEBnXq
EkswWTsTUjwMcvM5G4KXVOOyd96/3jSGyCuCZ29xsyTvHGYhXMCRrbGiO/U1oHBzL/2xTKQ+R4R6
3sUWnB23IcyU2SYk/XFD9pZtJ9nma1JMWXHi2aWLqx+Dv1au3Ykf+FKb0yNAq7+swT13VdHfywZs
YPI+Rl7BrBQWcbB2SnmZdcJSqJ0MK/N5ePuPbjXbcIS7ebH94l7CM12mrCKFLZubyJoJ69eoQSEw
AVoeGNWMVLB5527uwbsFnZ4uL0ibrBveyiu+cLzDh0yZ6yGdslfYDS20R3B4hpBd2rpjtiMP7Dnv
naMi1+CTWJkMkxmm+FWz+H3rNO4FTGY7E+6jT68jYQeRnw1XKQf/bXIKWPJyy2J0GXnSSp0uNEK4
+IaHj2VQy0H5ykUCLdiphrU+9M7kRKJOD2aDC2Grlz/NbDcUGTrBaSm33zqh5CfM/ZEUxc+us4GB
vPZnZfX3jcr3ZMxc7YjXWSYlET9xVbZvqG7+pjkNYRtnbFJX1hdq1jpq/dEgvkK/DmL28A6gaKBR
Ltra/GE+NUMSgik+wM7vl3xNo6btCPS+euuCOhjkwbSnV39RN65QHk9udVgmUiwUfI9w3LNl0llG
8me5R1SdADzfiiltmLDb4AZQ+0tftx4ln/++KuMffKOiXqQ5UtB3F8ZkUwuVf2LFd/fsv1qSo8eC
DXPraCEaZY+V+b5mBayL3PxDUAneUzlEqKV3v9sB1Hykfidk1L8Otn0Hqe4ifN+3oSPCobC5/o7m
/Ha8gh+Bbv64uRuW/7Z9wfHiR0iGZEwS7rmuJvzdNGIKJsATLoT6j5S1uR/5I5NbfCqThzObvaeG
R/Ui2+W1pOoq7Hy2djW0V3Ox+SRbvsTCbN+7Tn9fA++eVbgDcrTQhW0ucepQdIVl681w8ptqeaA1
XT5De/9CpE9mjlOcW2tZo9nqkFmo/Ew8xWKFbikRrVZUrjmLcXPa8k9m8+TkjhaL0mq5exgRq05H
fJSj5cbzuIRr/1hzfIcsv3mymc/TZN14o6x9MMY2/w4zxPo0rO276OTr5qGT6ArtbZjkj8YWB66i
Q34V/7DK+9LWnwy/x6Bjw2X3AE7slxIHkdZzjwRL3FmqioDR4DhGLXG69nWa+3ccl3moDd1zkUvG
VIS3RZddLH0+qGLqD6ksmlDo6p6mxplanIsfDC+Ec7VhPzgfNhqjqNeoxS306ketOyCt8lZs4t2z
oa/afNrZzXpcUvll+8t7Ueh7l3xJYmurT7eXxQc5YNT2TvpOcGGeYAsGIL2qCV3e2mE2El6o6DMw
gBn5xu3iiCX2u1vaIhKkX1ljfc+Vx8+dPh0G1KEoWTGqgirEsokwUzfUCdpgaCBKC4FHwXRzMzQQ
akBLk2WIoZavCRfEqk1MHgUt87MMJv4v4GzT6q9TKz46sf3l4bbPdiOLGBZKJlnaJRitUhAy/7mU
0yvF1L8DA655foRC+BPNfaq4uQsTJUnkaegsGnsgnALzF3w+i/1O9PmdxZDoT4QaTCz+nSiRDohJ
NjsY06Qa3fIzKKgL7CxJjQNHkFhg4f1esxLLrbpkJU0Bg3nxJbPhCfHetGfN3bUEYcVVPYu4XqZ7
53YVvivnCoTwMvvOZxeg5ZM2wYUcfVhwYuofd3IB32ty/mARANFRKMPo7AaHRpYMj3bf/3KW/luK
wNmzYW2ciotGBmMGJCMt0jhiUTsElXIUxyZ5h4z6+p3cNFD11GFpS1MiUOXTqk9PUF6XrAOesnpF
nLS++C+es77jgusTS6qfdDaX8GTWXnfTE5q+AnsVL8LGYKBPlRfqlS+uYpsCxHnul68MfJMDP5Y4
mzTx1fyMc9oMRw8ZlkOIdIRe4VQG84feZG/NwNIadNUTcX15nOvlm73aKTdEfZB0CseqSJ0I9hVY
dL5kendtZ//aptZZbzQrFjKXiPKm7/Fh/BNKvopa30sbHhCLBANTNx1nezt15cAMJeCAp5SQDoqL
63hr9I/R5q0ufJOJ3czHaF47oHJTxhPC9FDzS410GzYKZIYWW3AWPrJmSac/LBpaE1QgzyY9M4mE
QbroVv26diQmYXDwD5nBQoBDd+NSmU6S+suHptVRUS5f+MtQiJHUd9M70DO7odnXtu5ZIOyQ6FD9
ZbB53YVE22indUn/TLSNhmaHw4smZO3ija2MlB4kxpye0eVRyUS3yIuRbmDZgTo3fUAax6NIZRn0
4Cwaae3rVmujuc9vQ6GDkaWk2PDrEsfmqbchBU+g6ltDTNgSHkROKiRve0u5ZUOb8IF4HYg9ALpB
3zcIrf1ALjtgYmyGO8Vm6X3WDHI5+lotT+RroXcxSoU3y1VzuGDeEudM543J8bkfQUVZzidCO3IO
IGa5pvvtuMqO6G7wn5C5B7u+sewQ3nWrSJDp+6e1Fy/5om9RV9lfsvDXw7T56YG5j11f/6wXyk21
xj12jvO+dahOkWV1oeHLP2WV5ZHoQZ1Kd/65kVgUbsK9l4tOKampPtA2/MgD+qQLpghETY/npm3z
BN7sT5W1RmKo7ta6TCTWBjdkkVWyN7QFu8WwgAeu5i+ZGRqPLL++O46HWSwvvZZbRyzbZuJa5t+g
NIpoMg3WbCHP2rRxiPtor3TkIqFndD86UTL5eU2iZ/55tczt1GKqsFnkd4gQk67c6gS6cAxtg7Fd
mUux7/7XuQCODSkqZArgWSU0TKty3m3uxCY6IZBB736sBN9U6XFCWkVO+Gtqo9ljqOupIiRuykZF
6Dm/lUivtj1n+JwwkiCccq6jMbYX3QlmLgz5xIODFXgxTq3fiasGFhZbWQ/Mba1EAq9lTQErYfm8
ICzNI/g1G5BstN2tm+t3t3FmTl9JoVDMZ5OURW44QlxyVpvIdXNIHmM0zGrvTHlVJ/2AWBk/34NN
ctnNyV/EmXEaHDysmdEh/XrA2MIYWFvL9tCZ7RWzLqkpqdskW9ej5JOQH6Nr3bsW2opT5zjV3q7F
TXa1phRbJyXZAf5fp9pZLYOQAawyPapqPLbCWGlrYlbzCQ7yx6S5v6sWEx/fThe1TfBuksuHF+dV
A0KX2TsgxC1QlbyuqG1jtQbdgYO+RLBpHxbkbwizMEybwm4ev0xJvoiJTwlyLAWB0kwcm91xDGg3
z6qfToqhtsbe2TjyUhNoGmLFJFRGG48V7ukwSBdU3/O+b4I32r+x623mT22eqCqoL5PLZuGyK4Fa
rIp4XK4X1UVr9iMVFBbMG7sc+DshePrO2IJ3zxpeZ+5br1VrDP4OhBskS83TKZgps+EXZkciZ+za
TlIiP+MRIWFh+yuh080HipVknOrjWqQXNenfi2W+9LgIW4v0J1ockfiuY0aP93StERkF3hbPNu6c
tm9CpylfZDX0STkiteQT/0M+e8VyN+yJhnkuZ4xtNTGMMXE3kh8pky6wDtnmn9MehZpTMKKV5fRl
VRun0WTE1lIf086CdVtAn9rpbolfldWJCIDmpNVB4msy5pP9gHR+S4e/88rWy+IkNLqV+++sGHl1
BeYaabk4NJ79OTfipfE6mLfMinlHnzMQ1MEcTmyVB7X0v4xtS5rhkYqtwJFGmFf/BdO8CL1xvJSu
jsRT3BbgAe6aI3vL3mnzX2R0tjjk1vooKekYHZJurOUoDPtYYf3eB8J7xRLNg2Y25zFd612HBosV
ckObkRd/ZZr9a53qn9Zt99SxbwzlP0qixow2e2DZ1kemSwSmXqqQktmM7puGcsUrjfmJ0k+kvA4T
n23O70W1PjOEUTIgjB0bxzmoZGyTq4w2umncXTG75CTaQL9RqW83087VhQg2MLZqmn52pstWoFT3
4mSP0CefhzEsZ/LGV0KVyraHnh8N7kGrrWK70MD6Fxx/teYpmUhtdP8N0szeg6zPduXWgdKZ4xjV
ivCNY6oTjeU0VmKu9buZb2QyVQZaOTjfXiGOmHWP4KiqIE+PgpTYLEW9p1pSjx8rfO4LqrxS75u6
6u61qUFJQyXcNLKkM4M6GQRx0ducYB7g1y2ouXTFdhz7aeaWdLy8jpDILJGXgco8qmb3lq3/Ai2l
/4MJHgP3esN/zxHR6saewe57kF5w8632c6Pv2tTT/DoK4tV4jQ7o0/xip48qyYStv+SkTsXW6lJi
6N6RQuCjRuxjeyiu2759zTuX2mpR8eTZc6iT086/1/6Ybe7HtZvC1g9o1Ranba6CnDLmkWCPUHqv
L9uUeOYm0NWS1cjGdJ0y+81LxXPqMcn12zdIppMYTaclG+H0/MYZ6N9jB7K87I9C2B5rg5cdV2He
3CL78Fb7KIP2dWid09yqCNPu45jUq6+6EpHinN5y04JEhWLpM4WVr28/WcXX3bIMIAHgsnurUNrv
YuMcD2qz2+FdJ9Oso9QbLZ1bDSFCasA+f3i25cqPz8b6PJfiIHUNL/gqnnA/EL2FKJoIb2LtU7c8
iBGLScM2GOGPxnOuvW9ue9NXb44WE5qvUpg+e9ch3GAxuFBe4m0wsHYREAIxl33smKwYW/DMhBBD
ragwF9ZrJSm6JS0uJujpB6EN3+TQM681cIPeU7XZYZpRJ26UPK/2eFeNMhNPelgZJF3EG290kHcV
ZoVLy4AD18kgei5abB5WRmSk6Ve8zu3+tGlzIiggNEZ6jEbzEfi0BbgaO3VcfatK+M5PRBB0x74B
IS9S7dpPxUmzrR8E+7vxoAX6Lh+y+2ap6ULB/c8+H9+b2VuP4+CnABKELtJfu4atM75g69yRTddE
chBLpOqSp0S3d31beokDXALpZz/ijBEcqKk764Yi3mDjNuOvaR6xJlrsG6RVzXa1YdEsvHMxartW
1W6IbjV9JThWPYw2n6hpVMTQfSfjbzeXboqsx17+6Er7sQ7UD+XKQUMKzxKSFULXa5+LPVcDr67v
F9iv9b+kT4yv9lRjaagHDuTS3ODkkYesC8N9zfXV2+rsFGxVVqUFhHNt91xk1ouJG2AMy8HhTQN/
HfWI90lPWzEqOto7fQ9PzvaYQAYG78b/GKpewZOxr5ZBCY3e8VbsgDAgnWhoAu88UhVvovbqTi5O
RgyRTCmLXr2x9j6XFZlbeSDN/bBC2Hm1oxkR4iJVRL2qJdv9INIe5LfV0dER9cV/qGxzCgW/U3bm
u9+CXd56SJpT5Jv1T0PCAIZzZ6zreSIkBWDVtyznLMUD6NJVqWILsTvGoLLqzRu2aKe8rC7ZSEm9
LbhmCJaYorZTev62mGCTyVLiQjlB9AdeQl7ISJQEbmEeFwt6vMQJJWKGoPXLo/ugScbGaN3EcFmY
EmeeCu6D1VXJ5mdNeZtw3v+dFBON1rUc2t3IX/qUO946JJ7DSIfZpuRRHAKGCzaoovjr5ktRf9QL
z/ej1j7Q49HIlfpbyYFXvYEY7EAL29b/6EFaJVzgB7go1z1T4+N/sxHNZW2t5Qr0TAI1kSmGZh2I
+NOaCNjvj60sEwKnYB5vBpjflMyF6mkR/tSf4IRQGBGlFvzM+prPtbjTxl+KzP13Z4zF+j2b0+R/
L+hOPsRMDVZi8wzwsegXOGwZo+nL9Chojs2tKi+WQf5AZBSy2dPnRBaArgJpxz5Der1358zqEsTA
2EAQYqHW8NmSysjoMfC8OsY0EvniqX43KeEXB96ZC9d90+d0V/bu6t2pZwmCc7npvvrJrJc30YC0
s4lSWel+SFXrrH0WAybbcHGhFXlQRzqEq1GAv2nD1ljMzNDBZJC4+B6QjJWINTDTo/m1tn22StT8
6TAbb7aXBnmCt8PY9tOjT5rw0EHll9b1NHEM1Eycuo8DsPoDHCOWvQCWQWBUuIrBVsyqpXzDL+sp
PcGqYwuneq/rbw7eqep10FyXkQqqeHluKkjp02AjuI9lR/DyKSOsyLzMHhY5YBG4jrQtkF2XvUV2
Idk8i5Msxjx9A2DVM4OW3+oXMXnM8jr+cyBrvTT1F3q2nM8x6+c1sTqFWMEa4H6fzZ6EQHR0xbzz
M7eHCxWDgZKio1pDPWSjJ10NokcKI9eUxU61jQp9gqs9LB5sGObNQMw+vbhyc+3DkOV8MzDFPIzE
4jTek8cSd9wQ4vYRl9Jk6ydcdoo1xG8+9JYstFuOy197oqDU5e/qvfXc6PVmHh3Nbbzr5pKvceBA
RxcdGM00H8ptQDmqTwO4qiYQAoR5Q3VchIJQvNrlBgKjl277XveZcGDL5NZcOr31zwXSnj/a2hJq
wYulOcApzE+I9S+FCfcY8v5DcDJp0/hctdVA+9JSt1CJzjq+b1pjMySQ9EGYjtDQ8mcDeaUGsPVp
aqsJc1yaFbtqqCUM6IOx9Jec16EEdA4XMULLIo0gh9ZzsiKfuBeN6jdiEeN3XvBKCcnoRSHGwYco
3rZGx/5oHcrS6J52g/ZilkVO7Os6EdKUtVyde8VR9kAg23+UUm31nqQpDspZX1CpFWh5yRgeXJOU
ZUwMBKt42DvEvKDRyQZfFUcEpazthVlJRH3FODmH1s8xNShXW14cV7yV+YIudzGxlpHRmc5me6rd
av6X8XPLaw1YAtImJNsKOatTyjIMU4Ux034bQDk6RFqlMyZmu2obvogcozwIpvj2ls53w7ogPUvV
hv9VkbVyX6ZguDu2BqAjzOJRrvIYDjeSPd8JjOJRxic/mrel4ONEcFzy6BSz78ZFYY/fjWkiN+8X
Jc3LhMrvYMsKj85G1BomOKcaySeuSsiYQefw1JesPCnRlzODmoV2i5GZbFsk8lCvdv4IwUI7wtFp
IKnC4vC/4N3N0eGvFS2A/lCn0B79Q8++pouKwaO6K7ZmjkhYlfeRbhbQDFqAkqHpSvJgV4OvJWiX
x5frj9qbg18oiwvLsg6pVYmnEbz33ui4n4g8JJTYQH/Q7UavMt6Ip1ITH1bPcaho8jik8/qqRGPc
ATLAytsOoDLqaQeLfeoLs2NjWDyaEwCgDT4FwrZ3FaUV+EGz6YYmq/lEZ8sRAp404OzfbCZLiwyz
Md7mjPOR7Ync3aparb8YTywRW31uR2NeGlNcpCtVpFaGkpvc9+IJtKfud63uNk99vvnjIxSgOVaG
O31SHoGCnb473kPkMU3EUzW8cBuf72lp3PlX7zZFFbk2CbbsII4zE5ZlDBexuvpvJE7M/K1GBYJh
i+yGtIY/ZnNKYHRZiEwO60AGggTdSf9XITmOghxXeZTOBiZdv8h9O8w24MyE42Xpd3mNcyxcsVYW
oVTBRCQx5TbFSfcrUjeQk3CMikH7klsx/RwK4ppcf17uuJx9P2a+l1SJF3JNZmNA6KlrKEWheDP7
WiqXM9zQ6VuK26Hx/+lDO16nALcYo2+LHGrgxWkZlOngpyCNdWqWluxgV11yD9ty33EjRJgTuJcq
U2JczbPBfR1qF60n2j8cfPbqf6XUYXwirnvE+JpMEHefLUvEdKaUkC6pJl6Cvm3QIRDw/paK4Ynq
p2FM2MCZ04dxeavHVXwGpHIjJ/UqG5FJKWT9NRDy9Lxouv6bmoT8SU6KfCvXIFG3cHBsa6XBEjVu
LZiPVNULxAlCO11rrRhR0yNAiGC146B6919OTM9lXXWmkrGazR3Ym/xAlSqwIDki45vZUOVU+qRb
8Wwszis1h4N2sGFZrmAvU2LOLYHruiXmF7bct1E6JoeVPaNhHp21eFvJjf2rJvmlPIBeF/xto2bs
hYE/u5u8jZ59KMPyXHg9uvCFDsvQFQFm3N6lxwtSFHFJWiSW14l7Jxr1ZDVNEBPkUnhoqEjK3nKp
UJoLQ3znWZAiGbGH5j2XOWvlhqwnguUrMQFP5BOSkN8/o5Dw//BrZ89UBqItGrNGe3LaQX/vlUcw
KmITDUcd+WG7CUYYhs9zRjvG46uOuQ9izjSgkRKUgeiiJNS5tQtp80ozrYcvl6Rbl74yTBLXgoWi
TzYk0MteAmrwQP3vl9h8Nam9ZTGak79k3E13475k2uO+N4ivcdGGUpJo+RK2YR3I+TgRzOn8g5vX
bkZG4vQ33DCg9/9/bsoDeFu8IF2MkGI7I+wKiAEajW99w40WA8q1L0KogBbvkf6YCOK3P5aazpmR
LxUnjKwtbuMUgejeSi2UNoP3yBgpOl4+DW9o5EYO/5n+eJ5kVjdIMU0cvqYOsT8PuH9DpI5IrjrW
GBJNGLjFkBG3n4MQPOJrDAcVSlGUv3v0NLFjFM5Z71xO3cmWVDsK4LBT3Wk+Uytire+FKLdhNypH
1lGFXeAvi0V6aTAfx16+rDs9I6eFMD4VMTbAAnobQCNdo6WPIUdbuJQtM3MHOloX+yowJ/KR8OXW
5Odb8vdcs7PHsAlYiijj9nYGifukngB1/0OjbLqhlRnux8yDzFFmyG7GrevZRNSZnlheB9MzYe+s
ukdK2mEPCWZ9Mv+M/1+scdzE9gGGIj94gAlTb1lFSEWW4wLkmuLHqjdD8e5kfnZ7v8afKLkiowGk
xT/66QWZuEZeHFktdRAs917P16IIkURjQOCzETVQVg2WsqrI6uDd9bNsj9PcfjUbONNFLc6HcC2G
y4qpSw8LdrlPm+B/PI22j2jJHcWzoOHtirjKfJ43N+tjfawfYnWMo/kzOdQ2CVSO3tlJoGWMSD0h
zM+eCgzrZI0EEqoOaENCF32IwMNRkPfvfYNAufe78o+xUaoXYCj+Da7rXkD+mdhzHbkqhrHe5E+7
uHQ7PPVyV5OrAEKmE4Of1Kvk+dlSdruwaSADKexr1ItRrf2p/Y+9c9uNG9nS9KsM+p6FYDAYJC+m
L/KcytRZsiTfELJs83w+823mWebF5mN5d29LVbCxp696MMBGAbvKFpXMYHDFWv///bWKrhhwvpED
iOxTBLBYt0EPcONTIZNJb/Fr8IWmWcJ7JKlbqQ4Cyl69/fH2H6IOmTVuTB6tCG37plTTeDN3C1SS
SBlWeE+HpT+pgFW6Ik6UE6Xzp+XNW141lznwfGuXsVIAbOYhzeU/fwD9b56IAmMuaoO4aMYbXQWU
XJa3nNx0Z/OSGmTBv1HjyIOfEE4I8QMkBsnIugiNdo0kS3xJlrWCwB53oy3EtCNENZaErcI+v2wn
d/R3swmSze5aT+OS6blBiV/xQ3B88oIa2mlMDladVt4WeIiNImPuOBnLduiTQxmO/PkfuwCjGF8D
d7ebgANSUoELqFWC1fPPDQyHgUN4EQeByF37LRQioIrKpzmSRpKLoY5FCwOostnBwE1mkhRmBjfd
Gu5/ocQB+SZSeqQKBpkUyGRC6rTZTjhLwN+jhEppcZGHiPGXnv7a/bMgbNh8xGPWzkl5ojlgZTdI
07x43XaIEddYYwHOB3BxvIMX6rbem3qRQg48qPvZz9m8ppnnApFzmnwysqhq1nR8NXNchD2saiSa
37ya9ykkKlMCB+lb7ay7lkIKsp8/i3Uecq5aRwS4UAmKMs3P5TSa8aFLufaqNpI83BhGUT+xhjTt
zGK0g+2Yjh09Kb9GgGJpmkhrqbzgvm1qn2KmbYOLkghTXBG6EVisowQjRyXllDIoQhINI45eyT40
I2zoKzSBsn20OYG4W8oi/INdpRFJwRtg5cROn3768R2CmmO7TJsg6Q59ngh7VfGnCyIvCu+N2WRv
7ekBMQ4WVtPcyMhOocaZLih5EQqBfqUb8QSlJMW4u5iUns0gsK7fcl7wnb0eI4EvYciyN0vT2mTP
JxxjLeeJRqs9tOKBTAtV3Y8Ic/wLTvYsP1WPTF/QQyWfGstjyUd0XnLoWYl/5N01yGskFn7KOTEE
zkFbEdwU1TUWfpKB8yVl0rQ+U+W7z0nlb2PXQD4V4axZhLxGENxBfqQPE+SfgghkVVKkV/2g8HhY
HHtoRRCLngV3QcwAG5NZi1Cp/S5r7wXnIDuibfOy3rVifPrTsbcwo4Jvxc0PeyChgD+Tpj78338H
X8X/PmKnfv4b/y8SrLCk/ierafOXUN6uTrJvedS0//t/5e8xVvy9Hxgrrf8gt07jgRQwmwnTwgr5
A2Nlyz94nzim40ktpG15sKr+AY0HY4WfmqMe5lOLRpDFj0N63ob/898s+w8IUML1cE1ytHLsf4UZ
/4FiZdnWkmOHix6mnOJNxmV+dvz2fgBaD6kuB96aPVUpCljTMxE3oaYfqrA7/3R7/rGMfs7lfY8/
59NwPUTyfDJtLgbjD9eTGqIqWCF3myUV4E98K/PGNQJf/sa9a34gZv24kEuBJyzHs8iqe//BJG2m
wnAlm4sYpwx1eYd6ulJAitsgcszLuDDgBQK4BJVj0qw2L9IEuy/TDB+V4K8/9Adbr2UDluecxu1V
uG1N9YHKqFREopyt/W0o5uTgVmbwQIZofsommoy/udZyA38y9y7Xom3IktKOIyz5MbRtrJ2u6ggH
33YjUgQyKcQNcu/22PZe9mS2dXjKQ+A+BqXh268/pbn4hj9emhVL+IGy8D2oD7c8FkTjcIz2tqXD
hHHRBN62pgarNBQenuJe5JALTT1e9H7fXIfcZ7SvfvzQjHacbUTJxABFV/b4m19L/t2vRayBY0NN
F/LPSMefTO1mydzPULa3tQvgrm4S4qsGP7F2Jwn5wh+pSqzR21kAHTZG2Y37djbyk1WSDI3cCOTF
r3+fvzxxfEGuUEC0LNdjLXxwX1P7BQOgXRwY80R+fJxU1IURVhGqXNJljkVA0tZvrvmXp265Jo+E
p0weQHgC7x+Gls6IlrPBNceqPafpMsPO0+A37vW/LD1CE1Fjs9UJDgSswfdXIYOncTHg2VsnLGvr
qqMDTs6zSLp8hYouexuNLPGOPR6g8lAkWVOdfn1nHfHxoWdTWSJhWX4eNjnL/PA5YwNiUO2bza4c
BTQMAp1MVzJxJzkGv07TvfYYsD6PyK4+V2YfPapEmPXZQ6FRraAPF685HK9vaeCTr52GGTVlKaJu
RgamGC7joYkgiBABArEkgqh2nZNIdz3E1RBucexNDyBORPU4ua2+lcOEWAOzkvwOUnVsrw0qHspj
XSsw+Ni6StIHYeAyQci7yX4U/UTKImqBtJ4PRpg09bFHoZxsnKpvipWqTVmClbe8M7MjXvuw2DoU
RvZMsodsdXsTJ1HELZ4Cta0g/WGLlcIa9oVkHLWogisnOzSVrfV1pVL0P4UTnREh8/1QJWaV9yUr
9GLIEUUOa2Vdl4aT37SkGy9s3gSxTtOYrdiUJgMU8MS5qb77oMCm+77GyHOYBbllNyHe1+/ZVAIB
MYCXvFUiQEmJo1WJbeNCwyV9HUbrqscyiNBQsZuhrGtx3TD6xqzph/PnSLaNseLUbYw7NhK0OfVQ
ti8Jw5KWXSNDSgyOKX4Z8NmrDSV4RFNNOlawmczeQ2/tSsM96agR9K/KKmhBnrIZIuS1Iu8kyLVq
TzLwYtx8BinrZFNIp8Z7LJAnNeRGZXtiG5VxKGk57LJMdtNl6wwKrg8NeZj2JB2uOt+xoX37ZXpI
gZCQ4D7bnDfKpgW8YyE0Yejfh6F/nApARmu/0P13JDohCj62RdI7M+bSoJuqNPxUO4xDXsj4GVGy
zHoIb0JbFAJ5ZZ3ZdzSl43CDmTEUX2av9gz8/HWBnrCEEHjCnml6l4UjvcjZ8/WMAE9YGcNTx90b
94HdpogC0OguDLGCvQF8TERk5Im+qUVDdXbYhBqcfMout7TfesUuiZtzXWFWoS2mUPTQm3Rahu32
QOhclyj/zemNKLlIUnKINnT4QujYvO3JGDS82Eb83tONIJu45IPPkxdvCKyNY4Z1S5TrjOyXo3WT
mj7WaYtGQ2zaGVAsFUcPCDLUZYaxe9h0noJxXhF+4GBQ9PQuzXCp7H2MTiaMoxRlkwD0QyybNyYo
zVucloXdB/ma7JPuyFZq8FmUV+W0upnWbyx3Tl8jLBLTHj1zHe/mEcvOdW2GBTFkZixPjZ5dnlDR
Tt/QwkyviW+RM0OJYMpnlqtuzwx8c/OE/2cuNkQ2gMSbB2dO92wYTf85ssBuMUNeeCFjHgwkK8Sj
bx/oBWhUKe6QvHgOSX9bqqDR2JMEQ9SWykrEQZMqkUcGQTGK7WwxDNkz+R8wZo9igMSA5n8fBJY1
b9DEAIcanWCUB9Lb9M6207heJw6JZ5u4a0EeRJBCFVNTB5pBE8Z9ybGSGfU29bmzgNUSuXcyshzX
tLuRslbpQKCPsAuiEdJIuM9zEEVXqewWcRv25YGd0GXsFenZLzbVVJlfU1/J44BWFTFGoswzaYX1
5zBOLGuPk6Ca97bV4qUu8JKgDJim4aoKYg+po4HL+SoIzMneDbHVn9OE+uAZpUQFranCo7WJssBG
+jK3eNUIMYgysBx8aUhqpV0l97kOjNcm0y6Tt6gH8DwzoeWMVNB4HSKc6Ju6UNEn14RAuvWlu2xk
flIW96nCBsvt8P30NNH1D5kSm1CKnDhtswtvGIqHOQUNf5Yzak507EZPvi4hmNG6jEq085ZfluiE
8XksWPjewxujbHfcw4ZgWuYlFnUPI7T0Ke/pEG5o3/QPE2YsZ59OlvGNbZnRguMHBjziUFpf0Ua4
yMhBwYBKpWM5I3Cx+meK76pG/qCsfMs2bLanKLeQmNXjgq2krddYcKazsLgoQ6e2V4aUbDe0JELC
zwa06w5Y5rymI9tJpIQME3PGWKqwUNEQrvgtEGZe3s0WfXrC5BLntmZKh64D6CKwsKbS8DQHJhGp
8kHa1fzj3i3TTu4zu0IfhoE3/m7YJVBBvwmAjTiklZ4i36vdSxER92fspK5q0mFoe7flaaznqNnZ
0dij6CkZKGZtCba+gZ34lokZdFCXdi4TBHY/BBypT/xJ7JbOoQetaq0hNUnIKjrnIyZ+7B3zWcCP
b/NCnsmsQIk0NsjgN3ERNtO145SlOE1+ZUdPrZHWxblSmZFeFWgskz18cKPeMBxDJIzgMGhyeZ0a
4zBvVMk+KXZGZGa4SlvURgS11y3hhphvQ1iZbaZqp1n744DWeu0FMaILu6JZ88ybou0ZewK5QV1d
lzPifUHL86IeorB7tmxpJ2uFIabdRxB63X2SmNkx0wr7XzZU7fQ2OY2TX5s6SJlalEYH+tKpioGu
YpeL7GI0y6i7LmPU1JuBZftUl7z31hWiAzxi5MmieBnj4b6uZ4aOLXJWLFz0FYybXEbNjdMH6HrQ
lljRRQGf5dKoGYaTQBulBn2ULAruSTsMvmMjyyrwEBoTy6IqDnYzERfxRdIh+3zz5UCnwknHsHmu
y4ZZ8OgRsUffTzVwI9MsfOlw+z9FykjhflR45gGT5B0anEqT2mKFPPJPBa10+3OZCOJsXEbdlIaR
vmvNkfs84ncG7ZGYAS5YXK3X2GlcuW7mkuZoW3poqSYMhvG1WU/pcwjkglhZs2FP8X0fN6RdBQDJ
Q2oiyFwaASKMN4EVo8Aj3IHQLL03BJP945j0jBgQULk3PPnyi4PG9FRBCA3X6ainr7gZ51uvjBMk
db5V38dViItyjubqCtmZU54CZrnpN9UXwR1tyTlYtXDtyjOhLDpaiZ4XEmLe0PgyyZCar4MuSBXC
JzdfhhyDyFZHWVvfI5wWl/GSmr5uDWY2J7OWjLmiuiVNK5SpRrWJU52CQoTZbYRgICOLMm6QcIfN
px48id62C+Vs5VgJ/omKNHhIwa6osTdOvNu3/eTQzYozT8AUjdgL4HzUIXI4zycB0kFMFxO8khhk
QrDVDRsqFmQs0ulbtc4RmaeHBDUp7EQ6Ef1KwDTEwZFY4ac0IR92kzIWfgAjU49bk7Dc76aLSo6Z
VVZ8HZg2PWP2wEpj88qjzdqGJnzjKuAXCiAvP+rIqV8LQhQlXlpp0l2Mwxwa6Bx+4aiGXyKYqc76
VZkNTn3r2UVb7vGmkzusq1G3T6yHxv2aqNouX4SoZHekdvTMaVvjO6RQjSFqxpusUbF91KPv4cmi
q2xPBxqPYfFKaVRcAQ+w+DO9FWJKVanl3fdhosOT1SWu2a7tiaT2DWJb39/Pbu8rNrRU2hggUups
j3ckSMhvtgQ+vAsyh4Zo3MJxYl42J+ew64fPwOyjbgekuXs0omrIrjzK1S9GJOtuB1eIWPlwogm8
qRGNPzq+P1poOq3RXVuTSt21Tf2Kd4AWRrh1zFRXOOzb7joWZBNiWSUodGfrQVf88WyRqxsKGw/H
LmJe7DhIN4T7eGdifh1vJapRoKm1nUXKkPvZYbITaD2RyhK23yyznmG92c5mrpX1OcAy8MLLRrVb
/BPpgEydYwiM86j/7MBRCNaL/J95dRN5KKMQfTF4CkbeJpaCCr5pU6dud46eGlQWRYw0sHKt8WtQ
GZkgYDiO7R2wSXmbt0zG9xNpheTi4hfAGemnvJUTeEvmdpIeEL5SVM6bYJ0Q+1fylO+jCjjJCiv9
yAsqmOHNSt5mX206waTHOAB68tq2hpVVzMTlIBCT5aYpG+fWiei0HyYP1OPi+GqfvBwl7a71ppyD
nwUXaG1lrKZiiPp5GyAx+tYWOaYrskZBYhRj7MUH2dYz42qNpfUCF6d6odtnqYPPc3wVtqHz3ZbI
o1ZmVU6QYWLPvOnsUsitm0Ssj1mV+ty5ZTLu5jCIw+OU99N3krXZahp0eVw2qLxob6lREiTmQORC
ddENW8hahFPNkGPOc2G6CZiIJDMv4Mh1nOIHcwD10oapc8xad+QLSFQjR3TqjaXXpNMn/Rb4KGby
sZ37fK0G1N2klWMvGlEwIPyMBK6a3kYJRh+E4GXTMRnxymoYMIxyMMaaB4TliVZI6G6N0eYQmxYB
K6qqIxiceH2CVwvvAiOQGUnIHkJq/wIOSpBKDZHiSz7GvbdhqQLHmaYYG07VSPSlJD2F1n5qBR1A
RrNdA/ZFVunXzMbg9SZIWUqP2q6FfQgx5xqHMNaS1LKA6nqX21aortmfQMLZ/Au9war6Hyku/1LP
+zJ6q0GzfW9/2fa+/u8WhWrRlfpVV7t/Tbv37Wz+wj9SUOkt/sHScOhcEzIp6Sz9Rz/bdPQfYulk
A5BEtOW4/+xnG/YfWkkojtqWgn8C4fnPhrZhCprdJg0Zi/aLkLTE/pUU1KXJ8882pL20PQUtUEFP
lZ66+piCygG7bG2Uz49dSoAAoH59Gikv7+2sI2m9a9xj3owc8oO6uJG9VV6o0i936aTnGzbg/tQl
eFJTfARBEIZrVA/Jmc5D9WAyTD47OR0bbUI6VnUznyITQu+GktY/g+9KZMsMdf3Trf+bjvn7j0OA
p/Q4PNsOsETsV6740C9EIU3nmOb9vZ10WLWz3GVm5L5BWDOOv77S+/7dP67kClMCofSkJz9cqcsa
L0bib98jrrO3ISaNI/y0aJ/bqK4rJpGXZVfSsvRSTiu/vvTffEiuqImwhRQp9cd8C9hPxehmwr+3
I69nkNsEJw6Z6sxhcNr+i5dikTFS4TXlgVe1Pt7PmHXTe31WPRiDbnkJ69dMg681RtP+zTdnve88
c0MtSYfXZBlq+KHCXVrBP3WenUJo3PZT9ZA4YpeRbcVohNK3PdOV31YjsBaPVAfrmAdEOqinSgDG
I8Enjk+B/5o53xT+qhqWTji0F1N2I2oSNnq8QSrbZem93YWPo41DFFAouLwTRM1TDVEFVjNhv9K8
+fV9e9+3Xj6MgjTH40mHnwu7S+/1pw9DrRprStPkwUwGY+eIBpbF0h2nLmHKCSJv9+vr/WU1Mini
gG57dKWQR9kfbl4J8ySJp1o9EHWlGXuP8wFeTnoaMj8/luPg3SaGg1kVKfVvVsj7bvnySZmJ2UzE
qG21ZbofngMnjkftQXx56BxyAIISMEUj/ew3T9ufzeh/7lPLZVwO5wrlvUX3mMng+xtqlmYRG8Yo
HzrfLA4xPd+DgsC7TxBTotMioMtOGhwnnr0Kah1tKyUXVTgqb7fM01sPzQgJFwfZVb+Jm/nLnVea
hSelyaveZXjGLv7zN12OVdoVsR88Rn6wqNGpO6kJ4MeVPYEuFqGPvRneGY7h3P76K/8TFv3ulqBF
4t3ALEwoVyvrwxoz21mLkJf+Y6u2pNg0GzsMcdAN4P2a6am2+gcUjQDFAo+WWWp9aQX5dFa9QR6I
PrjsbsKBJLBpMl+XMwOHwW+BCXGeuciXQnPQd+f9CPoLLf9vFuuHcSNfpi0Y07JitVTMHL1lK/jp
6TBKZrjB3E+PlS0v/Rm4BqkkhetdNd5wigmusFFTRoZ6Mrsf6+j/Vyn/xvv7p/Xzl9n73bcoL/7H
Yx59fR/YvvytH6WK+QfLaXmZIVU2mZkvj+CPybvhUo54SyXiMDJiNv/T6F2LP1xgNg6jWioSZuzM
sf4xelce/2kZoKmlgrH+tdH7n+/Tf672ZXYvlUO5wi4A2homy/s1M2d+QUpolq138X12Wa6u1ofT
7Wnz3dscfhdv/n5Lc9iv+XWX6ksSBuHoj7TlzExaoVptrtJlmiMOug4OP937vylT/vYKzPOhrNho
CZby7ucHoGmSqu4SrlCRPDI7BxHE/8UrLDXET4+YV3aDRbOc2Vu1jvgMDCX+b66gCNrjK3GlY38Y
YJqklwDCgoDROYyv1KGK699cYdF6/FScIgJg0gX12uatAtiCWvj9hwho6FRW7NNUbwsiEkjmEPdQ
BdynCCayeaKBU+Z8MoZWMnHzy1xhDZWlk166fpMo+mm4DInOJCaMkCngP881c/XsUI15be59OxLj
WRiCcbqZJqX8TUHzoQSQJgvHhEoO0Bk6PLOK9798VSQjfBLHRIFvnkX7lfb6hWJSBVjpN1davst/
PhrcJq7E29e2hHKWWv7Dd20oswlFilNYTuUD8aAxQbDzbR5m8+bXy/bvLwT0XqMgRi7x4UJzijeE
gRGadbh1WQRFaCg+Rd7w/OvL/PXOLSWMp9D68LX/5fkbdVq404IvEyDHrV7gxszdlzHXB2NIfnOt
ZZW+v3eOhXUZeQEnNfawD+VL5CQtM1EChTt3PObwJrFxjiVBJM0pdH733lu+8g8X40Px7jOp0ky6
T++XRKLzRrljqIAIWKDzPiGVD5yTZ8Dlcl+d/q4OLtzsbGGC/vUNhb/4fsdZ1ohDdcLBSHFgEJAe
3l96UGVNbUZTq5J29wDHh4kubeOUeSHOtOt88EZrTYS981WmRnqBq3i+IxMPwyPIZrVRNcyXQ6qm
6DouFIDIZVaCmLzwKTm03RnPyALTfU8PB0GgRBIS4yB7nDzJarFRXz/4U2S++HPjffYZTaIad8Fy
LXMqP9qYmGGhUGVdkJMdrodpg0ye9mGMXukcl3N7xFXCn0b80X9JyyHXOyeQw6MuXVh/WNj0NrUb
987usqG5C1pH5esA/uR4wSlJWKegHMSXlvncTZr4zTKo8Gl0D9hVL0Tp0FRj1h3dWV3wjVdDQIaa
yDtCxUaPFINgaktUV1qa90OjI3miLSX1hTcG1X0FB6Q4jqVd76bSaL5GU9De2Dn8Byzi+SFzCDFW
bWZitiNYBrpz2ct633faurQUgvh1lXklqlnHRRhJsK6hNmhPOf6MuEy/xJGBXGFesNGbdkqy8bpc
qB+lL6vsMiPB+ZVAtuJUBRX8HlpPt57VuDc0x8kUcZQ+u7MfguHSmHuCrIvjjcWk/Fp6BXHBfd+K
7j4YgUSv4ooeE3ivBqAdImbQysQw90awNv0GDnhMfmy3byQeaeJnHGfaWHEx3Je5A2uKYFfmtDPU
Ufa7A2N6H/lHbd32qvHuh5ztG5arzzga8zzeZgh2VAyfDG36Z6P2QBhlfhecS8hwA2AUVOtN5Yyb
0fVxRBXBlEGw+RELE+cPA08NsNVEj7tcsn2cO/zIxUrK0LHPDIBTms/a+FTCB4EM20HBgpgGE6eY
dA16ZRIOoGuUbjsda/QkoC3ry66lhdnAriL5DxvUUZZEod/hrRXlbvRxZhGjofS1F7rVcQCxnx3y
fBqmh4S1Y+0HfpwOVliPCeBapZXteg+tIt61k8HCxc2h5ELoA+/ZFKxlol2BeQZTASPSSaNh17TC
IeZq6MN4b+PkSiWCA+Q318QJNPEbVhptbv3Rbw3a0F463Gv61a8NYrziZI2+c0zzOUfO7xXQwSYy
rh90ktfRGSgregQvmjLAs8DAP1dzG5cQ17rG8zc9L/Q9ChKk3YQ+pFYGKsYxjnktNEr1wqyfsL3X
ahcR5rTB5wFAVE3efUgLfGdPCpcEXa32VaYq3Cmarge8g/XNiIzxJVSq/C7NQR1ikcldFBvEWtV1
9+pWYHHtIGp4uMbU7Tcmjo56E0VVNyAJ9vtDQzbKI6peKVf5kAlnFQdd+LXAXXMHODpiJDPkM6ca
C4Is+Q7zqxei6qURLvKdM/T2RSNLJkwju+6ub/z2WVuh+zoxgcd2PnYWs+e2vem7mN+DBLV5hfU1
I5yxNiGno2Qx93kTGduOaPhkkysfjk0JjJBAaiXCYc1BqwPNN6dYr2bGc3kZvmZ1lp/NPJ7f4kj7
7h5htFdsqZUB0yoApAMMVRkDP6Yf/zhFWBpXGVP9vZ35DFdp+ikc66nIvg8tceNJySz1Dj9/rffC
K1O8L10+yuvQiRoYShZMy01i1+18tlXE9KQygkmsMxsM28GI6hkxhp+Pt76hhuqyRvvcfco6eyAF
sxKpqqJNG5VqA9C6JgaVLXqHVIb0zQgCxAO/d77hxDy8ihhX2wvGRHIsMsXWkaOx0bu2jyfjZAFd
VofQoA5b1WBE9rjNB3zbA0h9x4mLr7oASrFyYtzEWVUbw7rDGMos1IvomovGuAsxp0G29GDBkj9p
P2KNsrcTEvMLrzRDcJVdEGwqt53wOlh6PptNJIA2EFD/UNXYm5d5PUIrIw73nWU5X4bOZErREdEm
dzqZiU0TRehaj2BCccaMQXlK6wB2dNEq1zxWvgmJLSmmGbRXNIMlv8/rOAYYKqKo2DntLNWN00L9
e279aqh2WEW76FYLnW0FgrSLLs4K8zM+MjPfYJGo1A0JpvG5MtP+NgCwqQ5mNUgomgNYraCXwZWp
cn2Xlx1E+VmXk4Sj4mP8R3di8LKrJlCnr7rme71yVAertEunEel9N5vBYRxAjn5qSYwo97UexpND
x+qAMsgLLqceLik9pb4+TtIo7rMSOxdPTgvRJrA7u9+4ovBu0mCQUIkkcy8YaFkKTdXxIEabbQAs
sfPrBtO6jxIJ2Puk0x3UZIaytFbn5GQglyPCtCz8O5RidXXoEy31gXdDfbCREmRXNSLGfSQC+ykL
JAjDWE/jsPORMh7mwcyeAvAN8DHq2iHEJMp3jeHCeGK37Y9VqqHb0VvBFJ0A0tkHou5uIFf2sEPw
MphMb6fA3CXNiFe9mDzrDjxqzp0dh33Z8PQFbVRjRpv86N5KGsFpwLe2OmbsMXcudMiJqgLtDhOh
lRkTib1M9Rg726HNDuYgM4J3BygTgJRjHUliMM1z4umhhU5V+PmdKhRQZRJ2xH0W2ka+b7zFP9gI
AgmvbGvCesD5JN8N5awe5zC8Y5s2400o+q46VJiG4+ckCbzhClEFERZNDsuXwaN7xv/JqLio0xrG
nOQAhQgkxqUKp5rfehb1xMuU9ugqK+MlwSJGAixoshPGS7AHKXDZZzp7Kc8dIqmFdDcgksotdDdI
s0e1mP7z9gvsXhPRxCz0JrBKcVA4PZJz5g+xfYhcC1aMWQOBp/IMPAP6t0fIBxRUG2GV77/mklyE
FJNy/GmAR8FrrE4990qbc5yd6tH1gP24aNZIm82DY+zjGCVVeLafZ49W+8oFS7HvOcQn7LV1Yh7Q
j0RLnEyX5BdNwmzahZkebkmDJEUU4h45Rk1eJNXaBd2wyYyc8GFbz1RQ5UTcOSyQewGkxIyi+MIN
KnBIhGxsUOUdKvCgV6GaCVQZvHAXoGxb+whEdgFPf7aC88H0cx7HwyjgZ5FtUM+bAgPWOTFT0Xyv
jMUe2RMyM1SRvW9S4IJ/jnxb5EdN1t/2CE+Srd/LxDt0ttNehV4uXrJqLBM2kq7cGvSxTllTMmV1
Ww8bKR0RvIfYAlX6PJSxg96yyCQynmIyz6g1a6reSPVnQStYXqJsQnkxdl76JeblSmFgeMExT3Ad
k9k8MI3pB30T+zOup8kp3Nch6YPgkyfykiBORv+80rTzQkB8vQutct6mxTBQTBjiBcGnC7oRoOkt
eDEw7VkG8lhmJiHXAbiarbekHAJchdu4QwVikRwbzuOxRInW7bDXjfmFmg3/SyYBSJuZzI0XjlEd
OQYRhv97VHSug1ExgmfKvZ9eW/KDUIU4uV99MeuC9KPOyTDfizSqMyYyIVsIiXPFuqu9kFprzJxN
gYIg29gRAZHSAmyyanriAkbZWA/dlHFOgHo9XUyT4R8NE+gGSArfcM+8MXrGTqiLVo6qqu+Mn6mg
c6SUY5wcpyQ5dVg9c8Ln1Db3NExi0L/GMZmqZOcUYXBgRu1f42dKH0ospJTyDU0hcPU9D4AYcTBe
z3YLVod8xWleUUfODF7nwOe4kczOLXHLFQmWMxGZLvmjW04Z9lUnJs5QKuu+IxFIH3nk3L1TJu6p
8Uq5M9zG+G4GPFlrtubpOAAjGC7IsajEaR6x923Z/4M3rcoODulcGo+dhRcY06ALE64gDcpcatQF
PkdMIPLd2O4/lYjYOYV5Mf72EX57bRvwyzlm1Zu6TZIzrDDhbh3HhfPTVoXc+zB45yNosCk4kkFD
Hq3ZZGKfDXkFOT3th/hoaGzpx3qhjJzdVIMNtlm0z1FNMAkJpGM5bNu5K/Jz0s3DCfaPNR3ZFkMY
ch0zRMDZgGLMeECuNQ4QfZM5wyU8hkJeBIiLkR42GVfNiVDXxPYd4gAJbSFK3RzKOMAe7o7KoS+m
ZXwzxWn1pXKa/pIxhL0Hy4WyvMAatpJV4hfnzoiGZ4GsrIYtNA6d3OSdbtk2g3Z0yG8gZfZcSBxz
F60PWuqhzV1SCVq+T2dbWWXybHEoTnCUZv3d2KfWrYGU9zP0BDFuQ0AyJ7Do7YlcYPU6EicIrlFl
Ir+chwElOOhPoJraZwrEa1IBRbVAH8KnDKaBAQThJInT5odG9fWwnE1QjgYVkTkRo4E3TKPdtWHQ
twenkCRfVKCQGaCjbO3cK3fzZPrJJdR04kxN6vMNgooF+hnhDp2nJn6KW7TlMChCYkd6rOjpquqx
TZKx1vFz/EZ6eOpqItkKDcbaapzybMXDoI+xRx1P6BE1g9elmylFXdN6HjDRpG930xindyUj2y1i
IWfbWS5KpyEX7t7rw+BzbAf2QzmVPQ8XLNZ11abRbVE34lNtcmRdFIfXNr2oLQKxhhRYiC0vsi4d
enNmdXJlVMO3LbjsWJKztlXh0D95uoy+p0U6UJOP3rjHpT5d6X7iXN7qetwrk3fiJtdRez0VAKIS
BojNY6HsCWR4SEA4toV5xyNnA0xUSq+zQb/phojXpK8gT2aByG8pSYuXrjcBwkZ8+BVMCQogjP1B
xzYRlNOqb23AtKWh5RHfkL3X/dickyhJz6xocwPQAxV00VW3UDnMB4AB935OmWDT3VjFViQ81kZq
NqCvqvk7G415AXbGUztfh8Nxon7H4T7n+VNTw9ze89OAS4RWUm4y5JIrTrLWm0vO5nYAGQHzEDE/
APFmUWjVnEV8/K0vbpUZB/gS9KiMsemg0DVLjmdq+fP4f0g7r+W4sSRMv9AiAt7cAihfNEUr6QZB
GcJ7j6ffD+qYaBLFrYqZ7dGou0NqHRyfJ/M3K6DyRUFgl9cuthXmiyCgwyzzkvymB42a7+RaKFGF
KPVsD9THdK3EqxCn8/X4JITm8B24cfqgQ7dyNMEfDokwJsce9iqLjtLXbQ4zdwsSNX6ovMZYiaWp
ORnU0rsGcNNWj60OWSQe73bNey919QYFkLbVUrcx5FrfRgPz5bIItHYdBCJyaoUoYPfAhYKZwsAH
OGGZec+lPpibSZIFeO+e9M6FQvxdytEhwKJi6wdDtKsGq0VvwFIaMMddvYcwPDyBWItOgSRhmtRr
A4i/MEwLBKQ1YXKRq1GQo+gpjHb1gK6B3iEMWYZjvM1lj4xFrpaocra1buet1K8l/DG5iPEdBH7j
tV3spgFqbWqFYh4EDGSrEc2P6G+WSMMJ10EkVNA0OKpt1+AthEWLF4zhBkYscprSWCg26Vv+o9pK
05dkRIUIXTExRvdbS/y1UowgfhgI08H8EYcdyapqp2sq7Q/qOmjgZUX2o9VqFFrM6MGrJaW7KSBv
u3Pw/GyOsfGYtnmKTGtutPGvCRWH17ES1G4tgNBP7hkOts9QAHK0pQE546Y1E36eUjQiYNZGTj/n
BokDBlPcqDIOONswakTEcKC6v+WhKnEYkxd1K4WHxToMhQqsaJWgvzvGouVaUol1bAB0fF0iJ+qg
gtT96jxU0XApvUdx1y+dGngZX4jW6rFFzOHRECAZoRyp3teZZv7RRzJTYyr3qM7KwfTNyjB68+qx
fyAJxlsSpkR2MNldiGOadWsC2I95QgetTD0T+B3k/nAKH3FHidZYshgrS8rQ/i0oXEEcSlgEqwpZ
PTwRjQBzdMDLxlHrDOghJky2E7D7RLULqllEv6w8ZPztoXv0JjClL2h++EaUbkSpEHd1TqFsjRG5
3dZHEZ+JlYVRNFJs3oSg4yj+8aBKSyvBS/GIk/pgDcRlOvSVgZBPA8Ii2PZZVb8ZaqpuUAtVXRS6
wnE7NhJN97WCAaEgdtVJFgrpbkAixLVisV3FVtrDZggxe0jRQbxVIXmUiEKq8NJFhKE0rNPqp7xo
3wyz6m4mUx4fUHcLj9OoTpyyqOJUe20TIOc+RtvRa4CkQ62a2o1Rae23KcwMYy82KSwYNS/zG3Ly
I+FhzqNpkP1gJ5m8Y3k/lfoLb8N+35tZv5LjfuiwsEia3wVBZWNrlpmi9MDSQFdJbF2T7JQ7eZLa
kD6Ju5eGOPhnkuvMA0B6bMDwwQ4SLJFyoMkGVoXSTWbmkL6ROYQmEBRD2yGak5U3ASj7aE3IpipO
NI3Zs5XiqOeGZN/vhqCDlVq1wEGhrDY5GpBW2Rm3CsLys1g9WHQwazF2g4XW/5TbPgw3SW20OzlI
amsDUrZ5i9tI3wRFF78JsFIL1+hlae9N0YDV3jSMPWBK645teYoDMgcB5GAbmL7m7ayqVQFpQnXL
8ETnkbA2iIduCoSsfCROCsuNCr/6BiBURV+6RlolsVLvteLJg2hIiwaRjY5b9aKThDWoFEW18gDZ
zECnL1J3esr3r8UeozW3ikzCJqWT69ENAw9aWANRR9gqPaRRzx/x5wvzP7mcnrwgDjW7RrgDYfow
l4BQ9rOsv+Elj0qjtpuwksN3JYlHxN5qj8DTFFI4MEZeYJc+jlZ6HKM4wtpPCPwJACKSyq6v5+Ob
XwA7cnj2DC8gSGc0qBlHB0nBvdpu20RSdvJUiO2mnYRZe62vqxTKjt7Gdqu2s2+Ln0IlArwxxqtK
SilNNiLUkacBscMGzRYwAetAkz2Ao+jB3pi+hfksmn5xvYmzRDkKYSMrtpX6o4WZJvn9W8DSCMP4
lQYdrDbH8JdEchx5aHQejpGalZqLQfBobBXAlALyHrL+hk4RRKWCyAkbeR+38QLBmPiEMLb5VOgI
GDktK/vYGi3fYRS+GO/A8AqCU2kkWTDvCtAyv5ctEB0uOfuW1D9DZvNILfs39NFQXy6VsnzrSNNN
vxseWsl9R9y7A0WL7WRmyOjE14UsnyTM19FsjTPpSZij3a2vKlK9tXIFo98my1aqIKR36EXUjy0i
S+TNS1H6g6FesEYZG8Kypc2ysvWgIDUr6kF0TBj39aBUCAPJkgjdCd1CtYM2vkkwxDvVvtxuYbZF
PKMqa7prkHS8J6zrbzGR7NB7loaChIJo8LvAgv/OxhbOmBBpMeQbS/NrLMEibdiIedqrB0XD2inQ
a+8lU0wRk4KsMo9mxyuOlzBZ+IdWZmM7sJK6F6SmCRl9wP6EBpKfvlTtGI+ruGyTAJUnoWcB+eRP
7Vbwo5cQgXzeGmTzMxT1PVwc1ProNx4HsxGXaIMhE8IzDncLJY+9lSiY5aMwCdVzkhYalTVurD9q
GkX3SRqhzcpZ0Ww6IIOrREfk205RkkoPOenCx2ac1N5J8liRj6HWWu9Jw8vVFr1WmtzAq+t+g3Ta
GK4tw4eBH0yF2cF3spLtkMU13n24KO8yJGUw6su6fBP7cfk91UbtxmuFYidaTf8oKmLE7ZpAy/L+
WNhwn1Khhklp/Q4halhaJcEITMgcDASgCYLeCOFSjpHEP7WElq/TDRGExAw1WeWAn1fwGnlg1/Gn
gZZGfYT1TE3ZeiYreNcFqINJWpy7ih6gmtP7dcEs5tOqaYaWh0YRHdJgbLZ1rhs3qlGP7WHMSIQc
RQ91krVqjSVKOk3fFLs2yjJKBkz1rdqUGUDDtotQvvHiDtETCNL+AZgWFUJcjDG5hFmSrZnxkPwZ
T4rkTszgB0InL3O3BcLt8ZEBsvTDSNUKZ6+q2IrUDB/gvMDlA41d2JCrMP0x2d0/KPQhYAvrqApt
Vqq6CisJMDQ3ivyEA0p2h0MykSDWBHPlitfbeiA3GqOJiBCsm5UmzzMcO8ZoL8F5+yZhAnEQ+hTe
U5VDRbK1QSlRSQ+kPdzWPnTTPsd8CKZP+TOWyixcQxFK+teioGaBG0QfhJuqULhsqxCXgU7wekp1
ZG1OBajtQ2BFQ3zKKM/RM7Pxk3up0cxTCDk32yfRmAt4lhioLteFeIfgzFTaYkraSIvLVFxl4iTy
qAMsRaBj6cNNWkzGqyLOqXAfwW95heqEfmQteWviKHGNNHyb7YdGUn8ScTJCmiYV1ZZa1zMar7Cq
pERBkr1Oa9x/5dQ0Gzfy0UB5KgnF0PxUJOgn3ji1tAfz1aFwBCi8hAo02roJI9ZO9E54yeHYbiOD
KxUCdzL+ZOIkRO2QO/0R021bTkNZeKQoijGG0MXBROLOUB77xhTmpKNXuzEyLeiqRVWPkV1bd7sm
tfwY5diiqDZ+rU1PkRZ2+AP3w/DcjPiWFKOvHEfS1Seq6NGPrCmrLRZ0aYVYTFOgZF1lyk/U5eRV
jCIYPA9vNGZz4jp6zKQRPau+iPPJJTFhPcIuV5ubpBH65KHJZxJUaiYTb+POlMY1EAYoikmFaprb
Z34iEo0YKHuBd0l2DRxqijUp56OjWHjHBi0xxE+4CtX4LOgZiL7aS2P4rhY6lcguq6T0NbPqn6F7
p6GLeWr2XPeQBlYiTG5UGAdFEOwsJG0OWcwSghMetAWlrzCuvyu+n+4KFBq3apDjl65GyfQS1or6
PtRD/BhoBXkl1es9gbnTW7JtrSzCJi3DoXJIxxTisel9KbzFmgPSNFLOrHCkElLjgMa8uUPQQAr3
8PBy3qQBoz8LJbZvQK6aW/CpsPSU2tJPocw57MCzS+9N36gfFZ79Ki7uaHftvUYvTnBRhxaPSjlb
J3Huf9cJhGCnDx65xgiqOA+cenwrceNDP8mvESz3Ky4XR+beHg4CVNnWkVQ4dm4+tOG94mMQu0tQ
98pfyynqb5HigykBvhdeqAgCwRalunlqNL16GnUo67aqFwLJ/jDfm1MJvneyBDm14XbAzRkn3hBO
WsaIhxIIp0cSesmJbxckF9h7o/6Kx7Y6dPh63ks6gYmsltNLUY7BTa7JCHJRcnelKen2OmkTkemk
cqDbsJhGfzPqGhaWyB2YFXaISWQMD1HUUPk0xEo+RVkr/1bFwgrcIFS6dZzUpvw9JAYk9zmCi0BP
rzG2NftlV2lRe6TmZvyQitbEd0bVSKtXIvpwWenBSkXJDSMGPcQkT43EU5fL3Qa7vBLmUDiqz0jO
csIikhxujKZsgy0i9ANVy7SWALeqPLLCDPz9ClobGh4UJ965siR3lng0cf6Kkre6raqbJKUkjhSc
FtksqwxDKvJ/uZsJkYGCqdYU7UMpl/J9HbbhOky74Va0RPmbVDXSUQf8vSphWb6h+4dRBoI/Wopf
HyXERO6L9VjnI6sEK0+760W9WymdEJl7Sj/DK5mibE3kLOJnORbNoYLteGNohfEitjqy4ZXcYkzU
WtvQj6l3IipW816RfBL4FMYyYlIK/7/ZS96qK2rrPqpaMlWJxwf5ugK7TBLvIOdGJHKSxoRY7Cuv
rUhwL7I0obxpJn6IXiCn755P7HcMe9PL976J7oPrIe1TbgnSkVsN+kjcJb2XPkZS3f/AKwSuJYnR
mqjetyrlPgi9ot4C4cv2UaPq28EizsWVachZ0aKQPozgGyhnYtT6R5S96btca1RGRCpt1ZZ0JdjX
SWzQb6YCyFhAbPd2vdKq+GdbofJHYRtuPHwIK1fBerfBKz1OHnzfJOsAkEV66MlhEkmRdUO3Q+6y
dSBQ9rTSBo6rHyrmcwoBHRnNrsWHo45CQG5dmrZuGikTbh+WL+Cj1RqFsCaiKNBspka4ReVkSp7G
cBqQR077o0xcBw8p5pRb51xpByB/rQRtPc3uNZMgZ/QQSSLzKs1icbUIk1SfJ27tIQ+S3ZHnNP0f
3VTKbJQKGbNJpIoAK6Pzb9qwFjJXwcWxe9GRfdhY/lgPtlcK2rBr5Ukl6ww5/p0tjijBBHXdRbGL
ckVdw+kLKOlOSdOtdGyZOS/iew8AfLiP/SZ+CNqMsjxTccCWYnqm2o4tYigiDUH+UPG31D/9pwI/
hY3ct9GtL+mz7Zwh+SBKiNOjNV6MPGF51LMv8MVRcH4lenYRry6xtBuC6lfVxT3StnnT/dAijUPL
gx58X+cNNnQx9S1kJ6IsX5lUJbKHllYf1DFLDx7H2C1PGP2ubYbqhM4gUmaymFGx6NJ6bXkC7xUM
LjtnagtMWuewcI1ooIpQpowBd2tyDsNTE1HGiJFpd0r+LHiiGn6VI5dNt290vb3ryw58Y1JWir+u
NGSRIX7DfLRDvCDgaaptfq9EqnwzZEKgHMDW5cNO0ZFHdcxKzO+REI0p7nRsFSr9IW8N9Mv9StXY
G322iYhvDhLaI28e+sqPVQOQEjab1h8rq53qVZH62MVqBgHWuoB4ZNpSkXQ7Mtfyi07k/SrI4UiG
XlMoO6il9NbmHho+bDsvx+RviFdoWcyO8MOo7vs4rKzXZMA8L9OmmbXJtCDljplc6lSNUMDmbyOq
XmISY/bIAK0JEyST3FKGaHBO1h392z4KxkeQBEn1jbAHIyAhhYCkVXBxa1E0BcQ/lS645ylvdpuW
eMZV6gRxVrFTLdRj1dxMV3MZFzU9aMhk6YHhPHAMxCCXxJz7YyzSTTU18rMhtQPVwj5fMeLid6B9
yM93SEoNsstLhoCfm7vnETtppCOomSYcy2kXedSHamq6KOSZK2VoBOyoGwKAmETfMQpl9RiLHCUO
EjnFs1L46gt8AMONDTn4baLPUm0rdSjwjmpzM+K1CBF+/uIhOIxmPbxa8Gt13ML0CqWUgIqvjXdD
5b9aZmX+9keoiLusz0kjgU6sshUB/BA7WpFLN6NVEdpIZj9+azI1+hkOmfJWmh2iMynU8x8ByKbG
UcoixS9E983fkOpxHwsH6i+kUHsDj0Dg1BxdQkWZKIjSu6gZ/XwlgcvAVMfAEBX2tGmdSGECA5F9
M3xEvVIsbmNP7Hu2YaQRsKh90d2lajDtseocfoncq3+UvAxGp4tlzp0clxvWeWQO3+RCUnGQE6SE
KnsYets5PDOoFpJaWpPP1ke7l/HHOIJFg5KDy6EkuiEk2m8Vr8lDNARxtcvrzjPcloN6tCHyZoPb
p8joUkzoyB6kDaQKFEIh0iPrqGjxapo8ct8xKuMvSjuoPwOcPEdHQUmRy4SrtdmHXoO9GrXz4YRT
aJtv/k8zTFmbVR1HeBgriAB1avdutjUkjIAM9ANaUOZG0tvoOA5+/wZhtiQHK4rfL6NDz1G9qMwZ
4D6kWUFPXFIA817q6qAd4QrXDyMGBCkbF8OpKwyeL4C21CKhH6HRp5mqusByQ6H3hLGJqMbjniMK
DyHq3lZ+Sy23UO8vd+gLrKuloqkFvF7TRHkmVn7EvoPPKpIaG0hs6nixid5TnHuny018MWaWIepk
eRT6c6YRpiEPMrQxTSjFqTCesmlFEv9yE+coaBNFc1EBX6bBoVgSDPHZAAsDm5eiNIoD6FuH8UYE
JgsR+Ao82GQ8PsOSTRHtKG5zCxaqthQCQ/xGsbwwB0tSeHZEWq8PYQyZW334lZr7EJOQyz1b8n8A
IzNk8FvBiIAi12c6yccJyosprsDZqnadTE5H8lCU9lm1Ca2bKLzx0WOg3KtfAV+fz9gMewbDJmvI
5olL7LqMEeFggY1D5eJBzmd11GattKvLPfsLF/88lLDgAOcwXYirUZP73LPBEHKAJMTQhds79Urf
dO7gYl9hY7a+yh2CTNdyyDs6pds5zWpweldyGHSbVIkjuJQfVoarue0VhsD5juCzsOmTQH8bOrqK
nz8L4YU2rHQ+S7LuhvalMa8IVS7Jm8woDTCy8OBgB0F5+NyAkPhkqU0LO9fV3O/O7VzZQZKEfk/2
v/1Gb8ehQuqAj3H/6TVYS8d3PYdcqlNc2UHn/JEZbA+dx9BFxfyHm/RxnUl9kXhmKiGkOO4Qo5N8
l4onwiDo76+lW28rpAfdbpmB58B+/H1t0OWzHbxoft53Hzg4nYiFmhfRPIZkHoiFk4mt0u7HXe7g
K0hGFY7bzlsX219AWWyMHuzb0X7HLdKJrkz/QmwS9D/7moNqltOE/8lJ//lLatLuxlBhRaxiEFIi
y9vlr5GmO4h2I4iH/J2Af6HSvcn1S00+hZT0LoyMm8ub4+yYgZwCiYc7RtZNSZaXhCE0iOTAmsh5
KtpdHhRuKzYP8GTRhhekexnrFCpQt5fb/Eup+LQh50ahaeuSqJls/MWG1BMLyG4gUVuJrNuqfC16
gsha7U9YmR1HPETbXr+ljktqW6uAx6rN/YDUVK3E8I4nfG78m8IfHq581cwqOf8qhBchnswElwXr
pKrRTZYhftle8zMv1INI6K5FKk5D+Y2pt44/YFOTtc+WnNwJ2lxaUn7KqnSF+/LlhFgieR6La1k2
FxNiyBR5/QGodZmC1MXH28LfskemjgTZNiZzB2js1+Wen0UB83R8aHKxJeQKla8yo8mKha+RKMMb
t6dG21YYGgVXjvyzU2/R2GLuUeEGGN/TWAeoijiP+rfBK/Ryj87uFRphZxkaVFZFZjI/by1wtGPU
Zgr2daO2ota0KWKw2TwhLjdzfpbAoDQgUXJ+49qjL3awbwgNJhYKxF3NvB8z8V03NVJqaf08TUb+
crmx8z5ZONKLJgGBrupEUZ/7VGD+KTSa4dlCKG4kYmxf6V5YxVfitPP1RzMQukVU13TIXnOfP5yP
iPbJXTNZnm1IL9idp0AsMoAlgNrbb0ilXTkEz5ce8acE92pmekH6WnSqF7qgwTueLCytYsjc7lDW
XcVDeoqtadWh/HZ5EL+YMWIqZDw4evj7cneFoUmGWJJxSch/drp0mwzNA/4Ftpr5V6Rcz1rigGdN
0ClkZKGELzaVMBc3s0jHVgn1Hn5nvvU7DF3KSDHdABXSy/2ad82ns4tLXkYvlrgUyi/Mxs+zJlZD
1QLgZAu3Tq0+Stp7D30oEykaG6u0+5Z1/epyi2fLcW5RNVgiFpe4ttxibZmmsS/SYh5BDQ+xC9T+
eOM1LegvWuFVAtEYnTkYy8ubguzkKFuZDjZhuB2K71rlkcq5cgV+MVO0YTJXKsGvqC7OfeqfBcx3
g1heOJrkfrC3NJLXsX25PGCSfD5HdITCIhEoUura4rHVNUg2S4nM86QWpCOyHo1bGuWAca4SHcZW
e/eUHhdHnxRl0WXbGP9Su6Lot5Ijb7iyOs/2HcIUkk6KHaY/20GfT+kPu7yvy8QaDEnDhkztwZsA
0zBTVXlS1C7ZTQ1WB77aZlcCUvbX+RBAypuJyQCuWaeLoS4B+HVKCcvRdd2D6964hxv+aT3/WK/t
9W5n2/ztZr1e80/2zt409m6zsR82/PSfv3QYFT/tB3vDL+/4+wO/j9+7mn+dn5z5h8Nf7vyT49iu
czq5W34ctrTlzj/xf4cf82+Zf+v8L+7vw8vp5fD7ULgF/3Y48OP3Yf5P+M7Dld16vuIQzZhFrJHN
n8XkF8OgtmRDqRQCWmksnAR/yeK09mIM5p8uL7nzWVZURWfvQDQFibvkIGPwXE54qoCgY9V1RQe9
Tjuk4JUKNEGt98uNfdUpNqkq6qqh0u6iU6mC6ZmEiC8amMU93OcdlGFws/2xk4Xt5abOl5GicqTK
Ih3T4aHP/f6wemNfQdnSzxCnTmI3917qsnTJeTkg+ldZ84ui+uX2zk8hBVkfeLoaYipcVXPXP7QX
SLFSKFFg2FOnVgfRw1qaqnu+Rw68u3Ksnh/kNGVZ+AsQlGtEZZ+bCmvdV7U6hmnXmfFOIn9uhxg6
ugN2qYFNQU/f+8bYHUCWvBgAS64ETvO+/3yPKBorZT4ODVk9WzFDN+Kq4rWYzHYWVUaonuX+8lie
5xnQDfjYxGIwC8lsDanqmLxQyrZ5J4yuNuLOVQGadMoR7IIiZb9joSudPkvulFYsncuf8MVKnXce
LxBTJgr4+0T8MJ1pgkyv2vEFEmUWJ+2Q/9VzwpzxW2KU//1Wh2CqKTpJI43n1SJEBGU/kgon3EUa
0JWEvWjdpCnhRv3/2c58+XzoUyV08HyR8+NyAbiKMS+okLA2nTK5clt+tUIsCVkybG+5P8RFXFN6
Sey3EkiGMpdOZeH/igzhSl++2G6QVbnvJZ7FiLPNv/6hL30QgxNNeB5WgDntWkEhT0YDNtDKK6td
mkd/sdw/tbRYiwO0cBPxbMNuVVhr4f3Ewgv+IGgKCjh1hIo8X/uGWGipC9ea/uIMo2l0w9GignSl
LToZtXDYgaXx8JaeQv+O8jlOTGV938sbkeK0Gh7zbo9ScwHPs3oIqiNgmdZaa7E95W+X98PfXOL5
MPz7LYthUPFh88J58fAtY77xm9tc/OEh8aFoR0i8urYJh8fEO3hRB8hgpcfrcbwSG3yxrAiNdNSk
ONc1jB4+z7nU6UquVwxHUYm447YFFxYYpMsd/WLjI0THjYE4DmmXZbKjBWSNngA1EPhj73KurcG/
/4F4uir14L9vapbYUThmUIXjff25P6Xfl2oRK4jwGtVrF46notYO4CV/oeXdXmnrfL8QIiPFQwJf
I3W7rBUIaDqXSOKwihVhU5bmLyWWYepb3//b0aMZXoTYYnGOAcv83KWxA2g3IqmIw0N3xJwMBAeI
/nxc8Qy/kiH6e4N/XpHz0YIYjwjMw/hHOePDEWCpQl0WXUDCJeoN81RQNdv5siL0r2hyl9FaQcO2
WlFdMl9VpRkiCuYTtxWi/v2Iy9wY7iA66y8JwgbGjVcV/R/kp60JiUOsbW2D4nbq5qlGtN9MFOTW
VKOT99GDGujqU6i9IB5a3otVYu1ZMkNDQN53TwVOzO1mUHSM41UEzDaqEg0AuwJs9AyUlJ/qsIm+
UwxsdlE2tH88I2p2cH7QNL08E+ebhcAdoy/UWAyoguJiJmSt6motQo00y78r6iHS/4c/n4crmTCm
jjhksRkL5BFVlG5Rr5/ynw3oBjwCXi534Xwrohj3oYm5ix8mWIiEDmoLTWBK7lKVtplnx8D3DM7E
5Za+WkuyOGdOeKcq86P8c1O422XigPeCrdm5/eOf3LdyB7TZHldEV5tujVqEmzp/+jUsQGXlPcI9
3/SH3m7tl8IV7fffpuOvDXfcX7vpvphIahKk+dDo4xkgLy4BzEXJAde5yc6tQROg3aNc6/4XA/2p
ifnXPww0krk9ThKZCf9XSNw0HnwnysV+OyEfgVGyODxdHu4vLhOq3LJEFMviRGJ1Mdx5BnC7NTPL
BjZp60qxL2JUiNFhFtAFgYdxAFf1hMjGgxoNjhnATcqzQw4134D1IsnR6fL3nL+BdAqOCAkYELUs
Q1sEYFY1RUloYL4tZeqDiv9zVlfoEdRbrMS/IeJ+5alwfq3/rdkhVMariwB6Mdz4CoxKGYJ5TMuf
uDk4kfm7DGtnVl+PdoZ8JRg779yczUJVlZGeRVYXrwXelgpwwIZj0py2iuKdgKXYUtvdqASZyuT9
14GziioTc0u1jrydudi0IrqGjVRbJjktyQ7aFUrVa2NCkia70tDyRuMqI7xETZU7QKRIsjjgPEyD
MSTBFBLZDsPx4UytqhBaRtBpV0bwLAT82xRiXcTmvJFRy/y8P1J4ZaGhQO5KG2So/d8ICuxl6BJY
ga2i+N3QIkeAWWKg0Z6L3ZXVstz/fxtnt+AlZygSSZHPjZtSpAAqo/FijBBm0R5igMuX1/+XQ/mh
icV2lFFZEPOprp2WsM3wpK2YAMEIitXlZs6edcuuzA/bD+eMkjFLSUs7UXJUguceCapBP9WyG5d7
WBAYWH8T/ObK2b483P5plFwSGSxezeJic2ellVp13VA8bHHCS711FsGewv8T0fm7yx281tRiSbbI
+OKAQlOBqa+GAQDK2AMVgoFkGP9lCv6fXhmg9EhxENYtbgVciazO1xhKqHBp9NJgANwhCGI8V+lP
zfT/pzH8t7XFiVX5MaIIER3zpBvdhFwX7RACsGPtysN/eVYte7VY6wTK6CqN9Gr0080QALMu3i2x
3g/BaydIVw6Qr2fr304tVn0ewBxIcjqFOXSYWDex8bPx+rv62rKfV/XHOHXZqcWql7OwgcXQQg0d
Q8stfS+mpNWcGqP/5sv9bTv2IRou6nRI9Ei9NnNfNj7H5CqRoI7i7ect11ERALtJ41rY4vvnDsMv
od5ZaQgT9jEp3v1o/T/sgX8b1BfXTeErPdK6NJhLm758axuIkK8prI7LzZxBBP6O6od2Ftva16zS
E2vcpxqXLeCvwq3ntroz2Kqtbd6Em9Gt76ZV6vqPwlG/cpB9eV5+aHuxzxHWjpD0mNuGEYwz1ZqL
d5cq1/wMz8KkZR8X986kSfCdW9qJ39SVvpdXqrnSHorVuM4eysImLgo24kFzrwztlxvjQ/cWV7jf
k6wyi7nZl3yVYJG89VbqTf+i/kk3iKxAm8AU7j2qbe3KofbluHJKc1JLkkZI+nmx8lRGdgCGpGPK
N5YE4aN0YYlc6948O2f78UMri9kT5CaErUcrEYpe9Z3mjw5a1EiCuGLlFiAcqQWXkYX0n2N1T5fH
9suh/dD2Ykaz1OjCQqBtv1EPY0IjYnkE0rypQn17uakvz9IPTS1mMU0yEQorTWVCv8FZfSMjH1Wm
ppPrCLGp2vPl5q7N3fzrH+72AXeBNsloTrK+F9Ipp8zXXzvMro3e/Osf2tBgDlXBOI8e3KmwOKXN
1jeglFw5W77sCuLolJ+gTlEW+dxM3ShNYGLR4owZagpuVfwK1CvJi69DIZNaiIyQMP9btFE2XZGa
MlGd1ryS7d73fYFt1/Qdk6YbknCrbiq+QS+Ns/zx8jwtHx9/z5QPDS9uvbDO+DPnwAGiSg1JMZ84
SBoPNomPWk6xinTtStruy4X4ocXFFYQNcjiCH+eeFUFOw6BZR4jCet1JKgVw0eKVoZ3X9dn2/re5
5QXEQz4IujlWiZCTKVr/rYMwd2WFXGtjcVBlFVmfNKJLqLO6vAw8QCTiNYDKl6v9Q0cW59SYNJra
1jTStoUbAl13sPpboS9C+JVfC4bOkGb/rAtWOzV7lv4yoCzrEuFe0s0QXrf5tAlztKu+e4gm+k/g
2ZFre5U1qKX3RQAY/PvlNfn1Awvnj/80vtjYfY8PUdjSuJqsYu0AxcHXXzUIRKi8JY9BCSsEmdUr
t82XoZElS2ArqSRQKPy8zaeyIK2CpgwHZPo6oGRnRqELSW5VaABc0RQpUMcQU2H9v3T2Q7uLzg51
YA4wUHjwzzIPYWzrug8hf1wN+YsxKyyNL3h7opfxosXXMCBfj/SHxhfnDvbgijHNryHIKjjT3uTZ
raH9GhGZDY19a2xKz/WrrXfN8+DLtfyh2cWpI/iTbwUdzQoypCbzVLYw9LxyLV3LGX55dn9oaHHY
gMjuqyagoQB+N6q+tollh0oa9PIkXunPMqkSNXieFuiMOcEADKrsh9dAQZ4Y5rbUXoOjnndJm3X9
Qe78RYQsQV0QW2WxV5XaGVBXgsaYjmt/+HO5P9fWxd9f/3C1BjEp6RjjMSeS36Vihaa05+88n4hB
sJyxX4vtmvJaxz680vDXI6mB9wcCBYpncZTmaYrss897oamgk3eeQ/bRVdF8MNG3Vap8KyNMCixq
p4rYyDKZwmQ8JmBBE+tlVP4U6bVC/v9jKP79osW5W1SpMOFrynutOAVokXV3XeJkZbCHLYQT4UYg
f6Y3K+uat8Bf34+zmwuk1H+GYhEc1kmhahk0EjKB39Gc3cAgR3RXv9NHtJBThJcEH0XMU5OOezhe
DiaDOy1Id4r4CF1lb2neU6n/7M3vWS2j2SyzFIN9h70MrJlg0+D2VicV/mvxXJYV7a7OZuozkW9p
PFye1C9v/A8dWYSesm7FKCnQkaS775qdH/0qZclWRdcfxt3lpr4+xP8ds8Uhjjd1Z3nz+7aUD438
WHuIXBQnqblTebcIsLaMp8sNnu9G0o4f+rY4vX3qzbqKepVTYMbCwbKtRcnRh2F1uZmrq3B5UGdq
rnTdvC/SOxPNO8oLiCj6Ir7YuzgGadm6OIpijLe50vC8yj6vQk0UwVzDjiEVTqH187VYWHXScODQ
wfBYe+HGU/c6K54nUhv9RFDcwH27y47U9iqgJV7/cqX98wGmfWDfui7+9QtadFzQO6VW5tenX2LC
VZNDW8fiAUFf10NsGYkOx8jvK9GpksyZ6gdNUNwkuBPHa85M54v483csrizEXqo2KPmOAA72mgQO
AH+0EF01q+4goyEiJhvj+nLnv+w7DEvygeCWpCX2rYfPh30sR31r3Sbq1sdTK99ebmL+7LPpxdcC
AA+veHGJbu2mWsLkCuy+pxfO2PkbPLFXrQnOWgpk1/KOdQDj9HKb5+Hy5xtssWdmnynZ91UeVDjN
CUxpdC1V8tXAfbwjF4smxPzcG+aBA6zTkaMfb8vk2+VOzB+5HLiPTSzWQ0tmABNhmsDIWMDxM/FW
un9s6v86h/x5rP4vaWe2GzeWrOsnIsB5uCVzkGTJki1Lsn1D2FIV53nm05+PPvuUM5d4krA3uhro
RgGKjMWIWLFi+H8hgWHag50dXMAbqzsoRYvhxc8+2dpGS2P9iziMbzFNscwenzt5NplDAHQahqay
qRkckvafvzmt/wRYQhnQjyZ7khMElNNjXR8z6zn0H9Xe37Cs9+Gf02JQGyBDW2F6UbgyAysydWc5
LThxAeAAlYGgOJe+8QZSaP4SGFLyBidp+2UGNB1sLWgkNl4Rv/iL3tkFBHgytQKdXqZgejOEnfY0
Q2VTH4qP1dG/Dr4bgdsYXna9T5/BWvTMjx/mN+3R2g1faZezJlTfggF1+byV1S/KVDeznEvsFncn
tUqbzaCMWp5QO/Vm3EXfzW8dO0q+m91CT5zvnS9gPV8WuiVTPbcim73XEMbEdrkqzP6LusXEs+rV
JzoJX5c18VgBMwkUOu0W2CHTeXK2xiS2RCwqnuS9GTuaYHsjAnpbCaRrO2HVaqO9tho5IPK2mJJY
Cj6Cs/V2BJp3jAyg9b0g/8HzcgSds7E3bo81OQwrLhSM7PThFOe6yEk3YuVJ63U9COogwfcMZNlw
IHR2p/4cWUwtNgxg7Y6kVMscOrMTGtn7uURe9InWwt3oOWlBuvlvYMrAHmP1Vu8a+vjy5+bGIhp7
T2yEmsavlsDJt6KdXi1IG1QJxuKYgSQ2bhLurCpEKYSOGhNFzPufK2TNcqxlJrejoo4g1+4hkXZr
uLi0V719vKzNr88uBg5mhSk8LKvI7z9XAxJL2rRY97Vz1X5V77TdCIfR1+Fj4vmhq77a18Nh/mi6
T/mdeT89TPffam+6cq4Y4HRbr9hf/j1rznz6cwRnroCcZ8uBn7N8xBEuZ3l6vixBXQzwksaCP4MC
rql+iwjtYHz074qj/MCIzZX1Mbvpvkm7/qa8M13IiNAyu833rb+R+6w5yKmKgrm2agPuhox8veD9
mLLJ8dEH4qvgEXRZ03d7HDRkGRNgmoTZKwYVtSXsnJhqnNKIboa+9fCarxKZajLlO3PU4S3xj2lm
XgGrCIJIBEFq+g8V7Z1cQERz+Uesaauw7aMa+CbDxYIt57E+yIWOuwAE6nXVdSa7DbCMmX59Wc5q
CF2ml8HUoJgtji+PVpVNzWxRyg6/233v2n7qTuany0LWHJPhh/+ECNZphpZUtYsQncjGEO7wmPbP
PFWAr2w2zm3NEU5FCVZaBL6SzkDsebZ/azpQNIA3fVmZ5eRFPziVINihr47gYfVIGPSvWXQ1Rvck
rEr5BNyyHn8tho37Zy3l51Zg39Em11uIp8+MsR2buogNh+d48SXXElcCxqQO38LyVbe+R/mGOawe
34k0UTkfviOKRsxbTFdV+lMqN9oJq4dnk7hC644YsXOSaEkwBD13jtG/tAE7Uh8TBoFN55ulf40n
rxpeL3+sVfM+ye8EV857ecrsJb+Le30P2hAQoPE+07aem1tiFm8+iRg1xD3ZUCImNa5BdHSJKQAB
/oVpn2YIghfNlRZITFS2cNa/9CWLBk+Xz2ot5Jz+fcHS5kQpsx64Ew801LL/d4A+wJmO/ea85lo0
UKkPIIthbeCdzw9rUpQYNAdsQB53gDW7hnrVy9fg1vIq27gz1r7LqSjBnKUwT3W/4ruUGvXPOdlp
4UtlR7vLB7clZfn3J18fsrc2AJ+p9Wz5JlN6j5kJE3bBvxHCzrOpcCcxzHYuZO4YD2ydRRX1za88
MDe8Now3hKyaAOtk/0+I8EyuAyblghAhUZu6M8iQJjzdSbLMAn65rM6qJAvgG9ZmZNY+BXXUkpJ7
DOUrirAW7N/DEu3L7AN7l8WstGp5V/K41Hhksmvyq3N28m1GkOzViKaJ11u6VxnWc6xbrq6BMe6Y
jQu3JgxuxpH+6cFspK+XhS/WJd4Up7IF67OnVisG5lzY6J/Z9K8fZkfZKAWsxVPWjkD/WEB3LDHl
DcI5zLGXZeYqIOR0eb/TwRvexR2jqVJhWNctCPE71YZeTh+6jW7tmuHzZMVgIDFkyVTw5N5SfWuO
uC2smMwBIu6htG+BUtt4pa/ZikaZg+FulpE1azmEk2/YpRLAQyN5vQnRbJrSUCh2bcCCY3W4/MFW
9fktSOSPrybAcsvlAaHJgABD0Oe3j3lWDjKVFjD+Npxt3TZPxAlPPmr4xZQVZBImhFgJ6D9pLF/Z
I5c8a2puHOVeC7ilNd535byVJ62lFVQqIXylUglDqfDptFzxgfa1qb1QqNWdz2UZAsxT3YZg1enK
WwtyyuWzXYv6p69NQaAFe4ze5kvUN4baldsw8AIjgloMvMu4p4VbbXjf6vFCnU0WT5WMuooQYlJf
mSudjQ0vTrob4PKuM9OG1qMDLxk+xDQAje0hDqEhDt8uq7pmRqeChShKM76ixIPgEfjKLrrKpcpt
x41Mbc0p2N5gQZbmIiV/4dIB97ROoJFoPck6zv5Rjo+2+dOYtw5x+SxiDKOxDw8G0+Bg2Ahikm7Q
daA8SQqCB6j+vAL2Q9hZrnqlue6T9ioypkez/JYotcfCrqdAwKLm4cZk6aquTL9rTMvKjAILAUCS
IE5k+Lj1hnbBJ9/H0A1k9R460csfbs0prN9yxLrnmMuNzYQNFpPHn7Uo3ldK+X325R2cgm5ZvU3R
1rjeWvwGBUYGc2yB5HIEzfQ5S3vg31vPjzTQmrU5u6oLnmDx6D9oWnE3wlLqqYXke6qiFhvHuuaS
DMSz0U3Phtl0wSVhJmzieip40Rs/4+Ghz/6ZB29sDuPWWt7audrAVjCBzxSwJj5mI1Dzg0Tl6W7a
L2VzHcffmug1Kb918qv/+fInXGm9sVOggwTGJptGFiQoFQ95NxFhOFFKyuDyT/SbIJcJ7xXjYCsH
Gxy8Un1Rt16FqyXcU7nCZT8miQaHSEPRQD+8jd4n6Qq0efv7Z+nZBjW+2dfPG1Fm9eux5ozBggLs
iKVrc07pxqgdWSdwbrZxy4KrpvyQ46dw3LCTNfdjOf4/SUI8S42hsCGSIVcD0cBR3VKGDw9o7I1c
ZmWKiU93IkdwBvY2NegzkJO3TMoqV70LQNeN9qmlIr+rHirfM75ctpYNzX5dISeZBbyM/3OGEcWI
1gem/qWA0s7Jtqxy9WPx2lk2a1TAQYSrfm6soteLkeLV0fSUK+XLgX10iHHule/B4+zFx+qh5F3n
zt8uK7h2FVGd/E+uep46takvtYU9YJXNz6C/BgI4cA6XRajL3xCviFMZgsf1cgofhIQMdodVV32u
bvzdeG1fNzv/sfiiDGDNaZ7sGrvgR+p9YP/A25ro2zpdwfdABpc0Fkhbb1bVh2SWD2U2eybDFrMN
CUh9fVnh5a+d6st2MRiD5gJrCMwJC6znZxokpSmpnSwBSxv5t3Fj/TvM7fyHqbViLzB2FCJlHRE8
Xc6FgJPoFwGQ9a7e/4gKGQoc6yBpxYb9iwf3Swp7BbCGUpF59zpKShhMx4hUrGyU17bMjz7Mn6Nk
wVBWD9zmjX28fHaiPS4CNVaMweLhzsFqztWau3xiFwRiS4tqVgmvZ2R5irn56hP9eoFDtLhSFxA6
HdAk4ROl6lhnhZSG3oevmZu4gQuazOuLt/c+bVTn3oV9JIGtR8vBgslEQ9a5QiEPTx/sXS7pY70D
1+Z4vG12qQvkzOWD+3Uy51Z3Lkiw8UFTl7cs3PIUgX/hXDJxDGShudf4fxpKLv/N+M+Hr193d87+
7v7gXo+L4seHV9291d1qZ+zLvbF/dR/g+GPVInVfjvtH7+rT29uHrRWPlS9wdi7CF4CdLQlqxgZJ
T/vYi7o8OuZKCU93kHy2jEHZqCu+sytWw0gs+OQMoYGnKnyGcVhK8mYReXWsVnvTKJIrVkCjfTBs
Tg+qS/f77Esgi8VPpDHz+r49EMY2qx2NEvHmPkAY7TK0vM/nZz+FTj157tIR3o9baM4+hGkPA4mX
Ae4+Hs0sPpSJfC11H2v/H8u6NoaNuPSumc3EDfU0FoUAoTL438IhzPU0JJVuRt6cQ84Igk3M3qaT
NyRCgWJmd8lURKYH0QJ8L5Fkdu1VUajGQ5iq0l6O6s6/yiI7CG9qvuxEDdPXdmDzq58GiAD6Xd1P
JTSo0ih9sOUo1z0lgeXDg/iWhfsqq7SvnRUBWQ+gYtztLlv/yuc1HOzfpO61fF0hM1D90KmHFnTs
obk1FirfOYFObsPF3sX1Ba1Vp+ejANehg+p27spVUpWylpPZWF13ZUAcQtS8+mM9UMHUSHOWiQOx
YNLNQaelNXrMfv8MIeOhAaJOTq2NqLQcx5mF/gpKNoI4sffwSVz6VmtXxIrQ9l3N/wo7zT5pWAnv
xisNhzCNVHHNcOsxs/KVfmFR2Y4GuBA9XuEAxzbvYs0Cert1dkp3M5O4Wfa0YQvvIgufaUG8+n9S
hJRmcmZl7mOk9BMMiaCodqPXTmD9WrL751+LbjUwagB8gBcqWF0pZ8pkl1EKMUhyLUEyoEN06LfR
xp0ovo5wWwqgdMdkyli6I47BaLXq620bpp6v17C5QFHHLvPN5HTQ3XGQZdXuuu7fy6q9v/iX2+S3
hQgpPVwiqjJAJ+DF3XgDvcpBrtjFGaq7cWwPwAlsGOQ7y2DpzAGaAcO3gdhSBXFlp+asCISRB3vT
TVPJkLJOw4dSlTYqhSty2JHnoUlFC2x1cQdN9w2KL4tNxIyCGLBUdvJtsjVL9u57LUCgJ0IEA4Tg
dJpSAGW8MSJYKAGkXU3q6QOjv8CzpP6/4Vg/Xv5c7161WDtg8eSbpBr60gA4dy32zgaIdMYI04g+
hYN60FlvGGv5VVGCT2Oy3DPyCwRToAtWu0hPNkLjO3PBC9izoMoMvgJNccETOojS036hrR7knlrW
YL06uWX8qLRO8RSgcndplU9Pl3V+d8y/3II1LpDKMRmxM936tT8FFm7hRMB49LfZcM1qGtURV8se
eKRdlrYSVTTME0+X6UySDJ8fcOqr/SjJdeyVIHrdVpU978rBLz157uUrJQq2FvxW5YHChh0BBPfu
sknqmQqaCbeEE6Y3avstiNRDgBvqG4/qdx5BPOGrkagQXID1EvSKUnjjgqhBr6n6iKG8tn51DCT7
y58f3wI4SWK/7MSJJXoyijkkqwMFIP6uGG99fzC1tzL8+jdSltlaXHAhaTr/SFEkK2EXqbEXyNft
/DZDNh+MD1H/dlnM2pnpQO+Aksvzi1hyLiZOWy5Q34koA0bdUYqM7Car9Ih2aBQXG++8d2M1RP9f
ODwERooD74dNgHAsrCiJPTUc5Ocxs5zezcNY+TROMkw4E0Q8qitLqvyzyQfrkMPE8pTC2Yk/xLL1
AEt1mXn9zCPuCBquDDOL3PhvDYzzX+YwSF8tqzGuYKKHK2jqbeubzvrZjz8/L4CwZCIEdUQWQc7P
q+rI+AbZj7xOn3Z+CGOYU1w5vvPnF792KkZIL3LVTyj6IQZOERjTr4JW9owkgev2+bI+a77J5A2Y
tyBT07MQfMbRK7WcdfLLLrNAys5HXWfNM6k+A7iivc5mSIp9WeL7+M5Q3AKHp5AE/Lpdzo+wNnyY
qXNWA2IYBeE9V0JvNq/lnC/Lfnq+q7rSdep9mG+c6YqpI1cHyIuwp78b/5mrMPelEuotyJY9LTF2
RSPtAkvZX9ZvzcqXzRi6oTI7ewDMnOtnNqNjZHVO0sasYVCGAHl9cuwnvd4nkEQzp9dG+8q/0YJj
XzwDCTDaj2wJhP2PsvygL5RO+7G7Z2vh8s/SkXqWJ3PqjNEDtc2jETBs4VaFHbkyIrgLIddlU8Jx
Fe7wyxLeNaFw7zMRy084qTB2Y0VQbhBRvsY6EJReVLj9zfR1+Dl+20JuXLmljSWLBPyOphCvk3NZ
zlyNVVogyyYwTnAGNvetqoMVsWu2IJXX7IYEfFnyoEgF9cS5qMBi7REybB4yQXkF0+2OzYdru5A3
jm9dzILvtDzvDfH2mlk70OwRMUFBQY+NFSMxXVvbmNpfOTe8nKcSg6ncLGIC3jixRhhlMwZgKwhX
5V66I3T+HPOmhdBRzvcDYH8bBYuVGPN/sd3A0aJD+SsgnNiF5NtSBfAT3FKDdhtXg5dRUJzs7Mof
so2keEuUYBb2rMUcIfMASfFcwmkLnRgkal9DfcObVj7WmUqCN0Wy3BpajhyYuXZB0+ytNrrqZv3P
bYIceJnypSJAMipEZzmSa72GVo6Ts3edUjMFSuk8qg+XPXclNiy7YstAPnD5KHZu4VrP2F3cLWTD
8ctg1rwmHi8LWDmuBQSYQTiQ697vbAO5kIRm0SWeGQ7/Rm12KLTYhZJsIwFcMe4FlJyxcnILANKE
W1M2GjuUzICqRlrcgnwIaKx80+VvYBDDgzptfJwVaaa9AN6BjG8sQJ/npwbWnWEWWpJ6QB99kCl3
Zb21Mzv0g2XD6je+0coRIo1riwlsulOibpVvQw9mwMgXzPaNbAABZxt7tdlI0Vb8h+UQheIuGHM8
KgWdOgMeckeCGVsuzOPyXo6z0h3gHHfzYeNjrSp0Imr5KSdRIdJhdHVMRGm18yWtS1BpSmOedrU5
1d8vm9+KfaMVOjFPw70sdjGivohQGlFGJV3bk3U/KVsMV1siBG0mI+yD0kdEXY7O5zmoY579QfD5
siLrn+e3IoKjhsBTKLODFHuQ3JnQrQNZ91lj0uSynFXTJupQXqa0xRrD+bcZakueczjOvKjSHxdw
aXZXr2Y13FdTcqdJ9tabe+39u0S5/5EnDiNMthamgV/w/i2h6GzqsPCKPrDcQK2++b59CKLgGBbJ
4bKWq1JNhecVK5zMhGuClmlgNEFUpd5cpDcAAZbpPypcSrDFZZrCLsqGuLX8iNrab3mLDZ1YvDrk
ViNVyAt61ZvqyZUaw2VfC1Ctx8G4zyhgGtPeifeX1Xw3478U3U7lCk6tK2UgyyFyFX8+auFBrz5N
2pdBP7ZoC0Ry0UxAPMCt3lybW9nwqiWd6Cz4helLGdTByKZLhuWYhiuP0sOUBneKQQvYyDbym9Wo
ciJP8BB9dIhWxaKrehsomVs14cGEFvfyka764YmUxbJOvuRcxkFXL5YzOc5+NNrvQ9NB+wYKQRnN
u8uylFVhVMMYISe9hmvhXFjapkHf6JTdWoPFuLCjq1xZr/nSaon8L4CgdK4+3eYgDWnytWwcw/iH
b5peH3zti434s3q6tqMvaKBwB4jYK72qtFZXMpg0Rs0/mQ3ldwdfcWoHG3fDqsoncgSr0QDKpA6H
ypKqADakgnynkrF+j/6qEYLpUTKiEsZQkhADgorMtBw77FOaHFcrHBjfnWIjnK4d21KbAjqfXvq7
iia1uDGTwyGlfE+nJShvjdS/7Vr7+bKlrJ0a9UOHmjB4pgyynRuKVfZSCF5q6iWxmX8x5Sm9rv2g
uw3ZtHg2suTlsri1h7zp8PhSMIUFaEC4JcI+oj4cAbOWSskO+ASKVUX/zaS4P910UupW1l067Br/
cFnu8meFlyw6EtIoYlosKQr+UAw5nNOBzOUkRbd2W+rHpJlkVwYs6sFub8L0eeyK2rW2kOXF41Xp
E2hAbLMstdTjHCF8t/nUMdWSwqI4mx7lCkvdla2258l+Wb/l95/qJ8pZrOkkuExxzfJ2mZVcC81H
iwWwKj9qEGhLduYNW1v24mEuwuAW4zAZjqNoIQgDMqBWU+pqHgBOvVdpzMBDijI+F3lLqNbzN6qq
07Go+/hJrrst8ry1I13K/NCcariHSJlJlzPK8YmCpLas3Rh+lwewaqjqGzkdhnncGuJeO1rCNsTP
+LvMEOL50c6t3wc6lC4em2BQ3LOXdUMnWAnuGGC9/BHfXfbLwZ6IElOauch0g+ZEyQ7okqwb7AoW
4VcDdm3YhF+Srr6WJfN1KtXrSd66nlaFM3nFZ8U9aVAKetZVW0zV8lZkIda/BsU5O+hd8NXKguu4
GlMXXGDDS4z4sXCcG7mayg0XFTMrUXnhIZY3RtDLAeccZ/FDT6smMJR7qai9pCfLny0SSmOrH7Zm
S9gR6i63E7M359/WjiugIOHY8Dr+MWVP8p+UKNlNwc/LX3ZVtxM56rkc36iaPtaQY/vD7i7fFXng
OdWDlDBvuREJVkUBGG3BMArrgtjigxIn6TRovL2CVDyIsiMpMR3StlauDP2DnW7UaVbF0Qqgi85L
iZaAqFmZGcqI1XRyEF1Vs6l4UgUCBoP700fAiZVdGvl3ZboJl7gEGTHiMWMGUSWOSWtFiOhapfrc
I1Xpldk9gcJV0iu5Ov7FZzuRsSh/ElXjJNdg+0bGGAOf2ycf/Iiit+0/kq9fW2HtapK1kbmtnScc
0TQKVNDw39Xaeog57LkLS29QvkiS5wTf4Lxuhi/ZAKbzFn3jWiA/FSbcTkXH4IgVR6UHjhLF5Dc9
jt1MgfhY+5Eu7LDDh8j4w1x78XJGArkOl1I3+8rnR1qGYP3Fi0hJmQ+j0jIEER1gO90IJu/eL7/k
qJCC0Hahny4ib81dNTUVkI+eOnSuqT0Gkdfbh3A66MZODSAIccvsH8neGdm4EcXXDhXOTSrN8Kgu
ffZzDWM5Jicv8XV5HLl/YbyPnmTruVt4qz4zTwhf4JfLZroWxVjEphhHp4LNfsEHzS4I4kbiTAG5
eewK5abL1H1ojF6dbyJxiMNdv871tyxD6GXZY9jrecK56slbODG85TNDxb7cE7tx+ygvrtV2rFy2
L+5tOXi+rOfaTUxvnTUn6DJpeQu5at6FfdPJXI9O2hNJPzskHrnMzSQFXr61ibslTPCNee6NkQW8
0uu1Vyc4qm26S+OXqtqP2hYL0/KnxFB2qpeQT9VzkyS1tYhSntX0R1BtXAmrf59RTyYwyfJZUjm3
yEBuA7t0+PuNkz0qYf9Tzf6Ux+OXWVAOoWNPRki36FxEKdeawwuasJXsUjPHAMINt3o3ViiI+PXv
T4JxzriRnCakuNY9c4zl7XidHKeH6qt+MB9N90f5r7L398W+2dtHCeKm68u2t3bdMJpD68iyqXO+
G8z1236IW65VS249uI8nWMby/uqykLXgfypESBPqPtVs5opJwZynyrqGZU+dbQ9H8LLxPnu9LGzV
Kk40ErypGP2pMnKEqTwwFepo+lYdZ/XMmBZhlAoylHflZ4mZJkutS5C4GK+E+JXWdJA+KXGzYd/r
cnjWERQWziThTsmGBmftyEFs8GCA/MqbfdLTClYUKiyXD231CzFhSUd4IesVHwOSHCcpzEOEILne
t+YNoKpG+49RJq6cf9G2lnXWPhGhjvaEpphk5IJXOXMYarmFyZfTS8sGhtRt1EzWTu63AHbHzt12
qmY7S20EmMMPCyUYcgu3rowtGcLXCU29AIwRGZN5cOJPmvGRRPvyV1m7AE/VEPymlDu57BpEDPBy
xZ7eXJcde74b335LEcFhQK801U5DSq01h6yCAw7y0qyt95eVWbt4HJVJFwZhaeyK71tLUp12WIKA
Wh0gtgmdp2Qo3cR8zbcIS1cVOpG0HOtJRI2dbiK1RlLpt67J+lBmHtMtyLd3GwBL3D7VR8iHKnVK
pnLg2Ppo/mTYElzuXNuhsjP15KlX2l3osLjYT14UmUyQtoz3FNEhTeOPdTVuZJ+/XgXiVXv6Yxb/
PlE5ldMm17XluXIj3TuP06d+p7gJlEGW6xzla/9q2uX7+Ml+sTdM9P/zvP79WQVfnnSjAaOewx5t
53mos/toLg6MBbLpEd4wQcM0dXicB3UXZvHxskWtBa0TpcW17ZA3bqerKB1EzK/+pAStDfsxZN5p
NyuPfyyLtwuPF65IVkvE92Bv+6FW1C2yYGvN2ldW4/i4njEc9f4m3oota6eKOEb6aXHCuiUWl9Nq
iB3A8Aj9ofSRpoWnGy2FGQZpJWZo++FtCsG5khvwntKry5queM+ZaMF7Ur1umxoyPi9T7oCWT6vn
fAueYyUUIMKmXUwRX9HFeb7cLP1olBpKItUndgYkfR87B7//0GobG4yrulDUg1KPkhqrqOduAemt
YkRU6YGXvFKnm7B4jocvl49rVZcTEctdd+p5S4/djxCRR/u4u6v0ypXG/TxeOVucUiu3AZN2v5VZ
lD2RNNeDMyYlH6ZNDll0M5Xfx+BTH/+8rM/ir0IkYR6GdJrXCP1O8SGbZlLfqMnMnZO6Su86Xv5D
23e3qrvFObb2lF3mOBiAAwub8VEhciSRaaZFuNj23XQTfJ4+RsfpVboOrjOkdRuT6Gvh+lTaLxzn
k9OzCqeUQ8gMvPQ2PMa35W14iO7sW/kQHOejcayP7bfLB7mS5FAjB2RB5vlKT0VQz0ryOgT3n5TK
iN0+CRif/gtP/S2BWY9zg4CfyBmVDgmy9NCPt3Zznfm7y0qsf6T/tAC951yGDXD34PfImD7Nu+lj
mrvmWw2Xjf8SfpcOf/HcWkD92U9YVq1o35xLAwdL7WetIspmgATFmQNP1rAJqLTmSCdSxHK0VXaa
XA7k753+tdUhF/+Qxy/t/Oe306kuYg1WB+BaCiN0gZUmzRnHGz9AOiTFL472MZ8/Xf5Oa4EOYmXw
I9npZGBOODiYt+ssqerSC6dapeQFxs0wl+Hemu0t8Pc1u6aSvqBNUxllm/P8G0kdDx6K6lz4AQ2t
uf0wyc5fHB2tJZ71FrNYuNC5CMMO+0z1eXWHlUYSN4I+URxVKlpx4XzSw5+gzF9fPr+1KM66Lbzo
8LSwxiQo1ZIAD8Hy1KrG3G3ZdVClzwZQIQYLRtEWNeGWMCGtr7Sq61JlyYTzfQHzwDTeNGwYTcq+
sw6X9VpOSozmp3oJF2Ahlbad+Ijqx48ySPiNWrg+SGgZrUgwLOsHiVT8ssg1UzwVKVyI9ZD0U9+S
F+d5cZPkzlcQ8e80HdrAy3JWsr+F6J3iPKz2AHEKRtLPPFECCS8eW8VVk+fKenZ0d7CuFVjFtkgC
18/xP2FikaYAvr+wVISVQXg1pPltOHVXTutfR3oOE/T8j2qOHbQV8haExlqsOtHy14D1ybUVyvFg
xglRpDAgk62exkB15+guh/jn8nEqG+f5a93/RFLnt3HaLyoOavkjVHTAesBDLpLp1irHfSZru1gO
70f7m2z6oG8+cZce40Z1W3O4V8svwajTaopcues37qBVg6KtTkOWXJGhgfNokLPir5UWvjmawVXT
ELCj9t9qrjeCzqpXUn8FY91kLlccKlQaOWw1iRBqyl8a/7HV7uv8OL8F08vlg15VRyUXASnecNg1
OFdncKpeqmbiZ8Jg+MSz0GEEv5l+Xpayqg1JB/BnUOS+60dUaZOFlY4U2Uw+8Vu8JI0/+2Oyy9Li
plW2LoV38w+8hoFP/S1PPddqLuaZUEYazONWdWv5bQ6/F2MGpYV+oBt0NyvTF19+spraM9Nq4xG6
6iQnwoUol4xSnyZBT0CV0w+28ZjJ/mMSskHByV4+1tWPdyJJCG6lpsywe3KsLJqn5nGKv3d/zLqz
nCRcAqTG1MfYED0/yRLoH73JUSYK32ptZ+eHqDlK4RbQ7PoX+y1HzIIC3F0dUr4Ya3bKIYDhx6Wh
82D4+3Qv3ZZb2AyrJ3ciTjD7Mokyo05QS2YAeS4Lb2T2fWtVaEuIYIVO6/QqC+0LpMpjNVylzec4
uP4LCzjRQ7A1qUgDO4rRg5k9L2MhCWAh09oIxmt6ODKde53Yz6aFYANBlnTAGCGkqG7hkKnBZ7P2
l/VYLTHQWSPgMQXMnNTiVCfxPirpOlijTJJlv3bTlyC03BFOZFjzOuLSCNBx/Ghnf9ET4l35W+oS
t06k8sCdHCtEKl38opU9E6iTy4qtBINlEJ2hB5UdnHdj2xXTA8QC4rg+qk9sjmHWWvCzGw1matot
dM6VMKuxlqjQC2BR9h2A/zCZs9k2xANJeVNkRt4nNsbzaWcbjavFr5c1W7GKM2GCdVtjoLAsiLAs
venGmlzHHYaNuYfV0ztRSDDvtJxnDZSL0puZRJrVJzX9DIKAG0pvl3VZSajOdBEC6dBIclPyjxep
41NXGQerBT/cqXa17dxNnfYUDPnejLfMb+sIl39/Yn7mrDr9kC3fix6ryTxHVtxPWz215bcLSfeZ
boJn2XYXKGWNboFUXGd25Q7t1vDWlh6CG3URoFJpgB7xqH3o29EdGwdF0o3rbiUnPNNk+fcnxxXm
DmnviJjZOpotA4aHsVYXfwKhIPOKDZtYPzcQFAF54Bkm3nxtpmQAXhO9y6nYac2HKtqqOf1qpb//
NP+JEC+9tJSafJQQYRy0q8Gb9jrkw/kH6emjfD98A5jaU78w/nJXHv19UrvJz+zfZOtHrN28nOrv
HyFchUZT2zlYKVSGQrcbXEe5HQ3PLuCocUs40titpzNqboldD1W/pQrRI3R6qVUKpKYViLHapyz7
Vo63PXzEwbgRRDY+pLhMoI1R0jC1TCptsjEzHW1pK3tZDx+/lVl+wYlhFlJflI2zSOBBaw/uGOyH
+JjBmRKUuxgS6/zqcrzaOj0hcER0Ecc5Q+BcsXi8m+eHBQSig3tS21jQWXft36oJ0WPInazOZCQ1
8pFlTrtR3FzZqoaujLucmaAQPyqdHccuWrKxiRHenRm91Pn3VtHdXv6ex7tJdfvxePkEt4xCiCUs
qqm6rKOXpjx3/vfNUuXWuQk5k1L17PSN/H3Ac39I03AlZ/lLWxqHy2qs5U2nRyd2nVqzDPt5Me4y
0F3JPtjxFTv2qSbT/Lsz812u3hhbOPNr1eszoULIiGpzzDqTQIyh29fRXob56yr/EF0TP0AEr+6l
L8SQvN1dVnY1G1BZEoPZe9kLEM7USsh8fBWx9hDsoky+1qiHWdKrBcTaZUmr1vGfpHe17FqJZNjx
kDTVcKvWhVs2f+NXJxKEIyws1ijk5S6rwYix+lcjOARbu2Kr9+WJDDHG2hXIqhq2YaTfTOdxDj4y
GTCm8KVojDlvHNlqSFIZhwVaj0qC2CNUpMGqzGrAh9VPmkK3xt6NzW0X3ZfShuuuutaJJCEkyU7c
dYm+RIvms2zsDHnvlFsRad0AfmsjRCQtUKNiHtBmADV56PeS1u5zda+UrVspXgHPaGa7gca043OS
fSt6b+g2PHvrFwgBaiorcmsovr2meDO113wLzGz1zjo5RcGZ5tSZ/WxcNMyfg+Gzo+wb6cHvcNwd
gLx7Wnv/OwNxhP6QMee+nocoFMRXtLQ9f/aG4DUAJqnfakVt2KJYPDOHWp07ZbFF6pPS8r2+RtPX
PrkxttpqW5IEF9OSAhiiZpHE2qcmfYikELxK1xxfx63ZhtXox2IN48o283HixEo1T23lLxUS2X5h
6coNzJ+t8dBsTWOveteJGNG71ChtgqUgOFs/TIdvc2v6G/Mhq6Z9IkJwrtbulc5aXo6D/Ri2/05/
zCYElBGdyP9OSnAdI65MLfA5KRV6WjkJdnJ31Px/L18RW+ck+M+kV/bQL+ek9uYu1zIPRDYt+Pq/
EiLe7lldxy11At6l3EOxup8lwwWmx/3fSRHuorrXYr1ZqqWK9RTq39noTbfAm9/D855/ExEVBCzW
Kk0WTWC/ca6GzDXuvwO5f28/KB+rXfwiA9SbAge6a26foNzOK7f6sEWbvuqsv+1ChOesbAaA7SXn
GyGkNvrnqK+8urhNolvF2SIaWA2vJ7IWHzh5EkiRGiYWeDleUP7w1Wk3V+kzxHC7bpD3rePsqio7
GGb27fKX3DzmxWpPxIZ+kStcj6SdB+VWOfgUNw/qfvg38+JhZ17Px+LW/1Dv82f58Cn42dw8X5a/
mnGcaC0Ej7ZVzHRe3szB8F0vnyRtvupr85AqCn1MeA/AFoo2jHf5k+/e0CcihWBShL0/2EuS05YQ
jYeu4+97PETqN66vDX+3haBimXmtjItq6nRtj7tseJH+FLqErgWK/Be3xDprW8+6zJ2PfToHa/yc
pz83Nwt+YdVcOC7xFp40qyycGTXi28YrjsrnyGVK7YEktAY+584AH9f7P5x92ZLbuLLtFzGCM8hX
cJBUKlWVarZfGB45gvP89XdBvudYgnjEcLvd3u5wbCeRSCSAxMq1yg/VD56TD/NDpsNWfegc233T
Nsxla1WAFaeKG3WVo7e3C0+T95p1T3bzrMcrm82yCTRs8Nd03B2E+GgzbahkviKmuaNRsk2DN5Wt
xOByYvlrQ4iNzlSDUbFgI86mt5i1NB51Px0DWpbFl1xfw6UsrjIAUkCFCIYj1KcuF3lVG7XKNBw6
CLqIKrOgduf3dexW5V2U7OS1Z4zlChHwFTrQ0ei5Ert8mJk3bGQTKr3PzTsA0giR+B59dQZlT/oD
2sxvJ5HFFX1mTr0cXh3MqT0RDC+Wv+jTnVXtQDrBrN1tK1fN+6fVdmZGuzQDsabcGgqMStpax8mT
D/GdVrjZR/m1psou2SR36ZPhBN5ts4vheGZV2BeMNMNDGwg8nBaES6Unjx+RtDKyxa0HTXtoNOeM
FuJNbKgz1WQhHjUy9NCCNjL1GjBxQYy0ATkfGem81m6+OKYzg0LWrztVguwExpRZk3pv4kjsBJ2B
90h56ldiY+HoCHIsvFWDYw9P1mKTjRIwqdaUhkGfduypnJjNpi2L5t+BmkDW/vWgkDNmq0yTcQbq
sLPT45xHThySfTb+I6PPKQDPrAhZQ0WCaMIOVrjSrnY3gNxEfjDWul1OpHZXGf/MDA+XsyNBawZF
OtocQjmHLpq3M7kG6/JDVXpj8d4XjhXv0TsXB/u+eZ5Av2f49n+6sUPYE/IgoLfDy9PlJwx6EumD
yZ/Z8P6ljffG9NVcy8GLUX9mQ/CmBtyNbuClg1cFIs1l7Dtpv7WzpwQ/K4gurnXnLyapM3OCVxsJ
vI91gCHp+qcx/VDUV9Per5b3FsIdknEmWjgJuOHQVHbpOGvKjCLnc9dMo9NX36NgJQYXl+6ZAcFr
gw463ZLAQN1uUhCMar8gFnU74y3tVihCgWqLb5BYupdjQM+/FFkh0rk2FflzGbV3tgFw2dwlxl2L
XrmHUNbTjao3bHvb8NIUAfMKUQmdM5qKbI/qmI+GnY9IS+YzIUdgHUd1n67VaZY8CEUo0E+ArBMt
k0IgDGorlVWk8eWlukEs70JjdqVc29wezEIkAE3JWeHBjQB5GsGLDdKhFFsG6L/Q4u7IUQCdtrJa
O4FedW4AsInqAtg/VTBPYNKEgKtsVBlirTNo2Njg+pxbci9F46fUaKqXgqKfsg7Vh6SfP9qhnNw2
mXSnSePnUNO+Dkr4js669EEyp3mTogOZhiEECP7NEfhC0JOCNAx9CMAjiGSMGV5q0bsjQ0hCe23L
jyH/vP33i+Eq/v38z8/SZc6aSGcAnNFC2aTSO1Ffx+yYsY1huWW4VjQVg0c0JgSPnuT6XIL9lwaZ
K4cRzbTQBx5sZTu7gk1zMzgmcrA+njKv0ojatD3OkqpOUQ+kOnk30q+a9iblI62M+1R9q4Z90/ty
cFDTNaDN1VsBbONKg3kCseyJ/VnwJ+mLrNJAWaIqXxS0rUJWrOo9ov8mhhN1Xt0MaGwePHt4C9LG
D+zDKrHmCaB7vgP++QQNUjYcwwuRlMtPkMzCtMYeQU2mEiVcNw1QXYjvWt2LVPS4So9dlNI+AQjV
dEaUd/PCH1Fr6Ty8RWFXVpF+o20F7rgpoKk6OG2y6clrPr4MtavJEQDvqVMZkT9YgKoEAVrPX/R6
O+UxHa2a5s03PQ/dVDq05Vem/2rqF9t61O1NMsmbEBo04FPO2EtH7vJ8jd3x6nlIHLoQzXFMgjkH
pQgY2VM3MjM6gnsxnGikP46di2uzOyXPRrd2r1tYRJj0vx4X4joZR0nKBpjtJ9AOgCIefnyBuAGC
LbyHdsHKFsP/uhsTLHZToFCfWjhKGbSYUGeYJipnd+k4AjoNwbqImtNP2Srd23liYemeD1HsTIlR
mzelvDeoMZoo8szAaDMaz2uXoauKzp8ZBG6SC3WYIAC5DN5gmgIz7WBnmkcnsxmtg5c8+2Ubd0p3
JESiqe1CUhi9q0Oduqbiq9pPgPnoYJhUZQOVwChcaodh3DQyyiJS6d32wxWIQfxAvnOdJcyAhbpR
KHC+gaNDa92BK4jmOoM5rHkCtY9f2aRQXEo8Ej7N8dei3Kc5o62Mx8nRdqYYfez2sdPQPVY9Wn1I
a/KgNua32595dQw+faaONgEIBxDe8Xn5maD9lKepgR9D7NMSgTzyWxztKkgmQRkosUNXJ8/QyItA
HG5XH11Ju/GnXlgr3lqMmrOvENajWgUjSQN8hdxCABhHU/6evioOv5Tw0SXzd7DC+pOtokuyYDDo
UNvacz4rMpe6MPajMddQrLVb2hUz2MgCFYysOYu8rgs6mnTJ4DVabK2UYK6u2iffc1A84H1oV9RF
38s4wuYKMG9ZdWSqH9U7Tc9oFDNKbLezP0nxRcb8g2IS/34zxsKT7S9DDdGM19tRcFX+Er9E8H8B
WlhNa/AlTT/TpNp2jY6iZLW31Ds7AJld7SqALUnqI39bRDfW/DBOb7oUuHi06sAAnSQTVbu7moOk
LY8ZEOmMNQpNWcqyTwLA+VSUm9vffFV++fPNaIED2FzHu7tQD5HSbCD2MBk0aj4DdUPIF0mLaN3o
mxH6R0E/Oy10kQiQOmu4lsVoxZQR2cTJ84r4OrR6s0A/sUG7bICMZdsULhryfuotuNFvD1I8q/8Z
419LwryEVhDoWg1L4HcD4R9zpMhvjXFndubKXrFmSVgaKsOkBSkshZrsBti58S5JtexJX7sYnORk
rnalv94TdyU9rywyRciCcRW4lk5nFb/N7spudll87KTEU5EqQwXgxgdF3qjaXRjvdRunovfM/tTK
d2LN+I+vw3QA/Tetu0eAcdCk6hXqO06+k328PQfLKZJT8aLpAJTTp2V8lslNLQug04APNqXgYYyA
E6jJMVQI+C1HzU9V3R/lGdx3xGW2/TUNftQ1OGHQPbuZ7d4t2n4lWS5H/tkHCXljjnTA99GySXNz
9nmpTpFbtOrfN5Hq2BKeKON9Iz8NrYlHsX/f3kH3josj3y7QtiCECQN5yxAzJIq8jUD8Kh2CPvNA
MbiCTVsaIuxAPRXFOggviGppUpOidEOwIYyGBK30MBpoMkWly6YWYnpBI/n4/wabIOD80jV2WJai
qJb3VrYy4KWDOgrkoDQHmymHYQsHjUwLJuhQI80kdfNtDDW3sJV3rTVddSwcuzBegnDYWXJ6b8u9
w/ToaA7KY6zrvtGnK1WJJa8gCDnRNS4NuMHzRXwWiUUCSugywyJNUrV5VJMJB+yi/aHZZYdrbwZg
XcXidxAy5ftommNHGuRHK+pWtdH5mIUlTHAslU+HL7wfCAFIQPMU6JFi0HYsmRdZQASrWi3fKwH6
7nsj5L2Uw+DodvISZYyB4GOGNGJsqJg61FwBV3peWaO8ti980cUsCaetLrUzPHQgLjvOu2pserAV
modiBrNC+KgNTi2zO2Lcd2wlOSxsBRd2+Z+fzUhQaY2dJ4iOuE12GRn8eEa7YMtWopB//tXwVB6G
SJxQwxAcnoGMXon58NLkzlRA39eu4K6WQsswziwIO43S61Ms5xgIsx9C8jFqOxSe0uFDG4+suIM+
oa7eD8XKsJbuYRdWhXQCzZgw0i2MyyBvyvwRSMEmk++k/KmOf2ct1H2gubQm57I4ZShNqdi9EcUi
G6vRorxgThipbiJjBPqWAfha5PZKdYE77GrKzswIDq3lOpoINzOGzCmHTZR6Qe5p43OhmdD/WCn/
nBLiLXOCJ3Ed4hU3pIa0eFIYOpgP0I2Lw19ZZKMk5LEcZwanyH+iq4CyYeUsdtulaDe+XAVZwjKl
zbAhaU3kDbb82EMdvc+s/7LY/teloH28NDNnKVh9eforjeemfUzMz3ktkSwutDMTwqGyiOVI7kbM
WjpLFOyLTi+tpKo1Xwn7CZBRsgHxNGSqKNpo6K8ax/DOLtZoqXhGEOMBskGgDANPBJemu/RVWI0S
4+3h4KbXvLhKaGAdlKqFtM9eMtcokJbuDxcbk5AGQ90qjSbBzFTKXT/9NiJ1m7fbqhgh9JzgaPIo
z92pa7smIJIiG5k0G2t8sbttZ/y09QdZ+1mQn6CY1NUnu83dpihcfdhL5JtlgoMVsK7b+8WCdy6+
V/AOSm+49xb43qhCaUQ1Wxm3nq7fpQwyCNCYKSk675qVbMeXoDAlF0aFjBAy1YpbCUbZ7OUorQ35
ROs49yCT5XSJDuLLNwvdBbdHupTYkeU4IQ6qfCp6oC4DAS0oWm6OCARjqGlzl2QWYhpNDa71kJHH
fKp/6yZ7rs2159aly/a5YRGkFfZalsHL/Hb72g1fFPV3aMtuab0W9a5NIBE7H0uyr7qRdsZK7l1Y
YxfnE8HTkdo1KGzCtGkwh/VfBijS9vnKQj51dV/N59kpSPSsaVZ9ABIrmiCj92mziaf3YpqR3F3N
+lZbVIlyitopKQDckp05jdwZyLtieimT1k1jv2g/VRsV1IzO8+d/mnYuUQFOOohBCbmyAbceKycc
0YrubZz2mbbTMr+H6OY4b8PpZxPsme6k+e622aWyHDz/16x6GW0pGtMkO8eNbrBRZEy9FAfCOIu9
Foq9deNaiuUUwbc+2SggsC0y0K0TUPaC0RDgOumZqa5KnCBzEpQnW2vfrH0fn/irKeMkhyru7vzV
9fLzCgjgVpEEr5j64CZTTFPe2t09BWTXpF+meSVErtr1cX8nXFT1f+wJgSgVYVbEDdyRxOMWxRQl
Rpee4pflLpPu4vKtt14M4wDOmWjsUJI8TAR4xvBXMrqxcjTLtca65TV59j1CyKIPkil9wqfH+My7
eVdns68g5XXxmyo5afc+6WD1yV6rCV/k3Y6NpcPeuTPEti48ExqjAu5aVFtbbOH3WVD6ZnAI8CDG
cF0qf9rRj2SNW+P/sGrLKLJxEaJTfjw7oUvYhGrSagadsy92JlMj/wzTjJLqzbR21dg4hLxIurQy
WDHQ8MBqYt+Fdh0U5LAFC7t8Lw/Q65UsCMLIOyOZQNdwHxr3aKqp++eiWEl3V3dUznHHtQkBQsKb
+JXKBddK7NEKGjmf/nd/9+vph/fwErprr3JX0czNWHwvgfIM0AoiwAo8HloXzSx23g168H1K76Ff
Tx1vu3KYtcViFDcE3SNc8UHfh4ddfko7mzM1ULNCDcvYcQ/uwf88/Pnh+wf/QGEWP/HD+///4jcb
uqP46Z/+/fOHHvVyen/vuNvjcfv7uHX3x/fj+8/37UpQ8xVznlHwqRDaA3yD/7SuKOdY1Rp6UHQQ
33Uax/f92Dn92K4RqZzIS64MadCihfQPFORFuh15KFjKJjjf3buu7/oYtEedldFchy1GA511GQrr
wFaIdyPw6DJWxVXspHS/f9+7h6/+5uOHTj+8lSm+Opac/HZmSciMch4qgR3B0v5wwLQ53tpQliYG
D6wgA4SImw5owGUMxYVdJE2MIsj+4LqfB/8X3SAcnO3Koe5EgyfOy7kdYSBKz4ooLWDn8PXr99fX
15DO9HWkzzNFazZ+j/+Cae/ec7Yvv0vn5ffLQPk/vyeK90b+Pyu3pBON1PUXgbXPtsATi6x6OfIa
0JI8ahRECl8uu8cd3EsdF2PfOs7K8E9/2S1jQklqILk8GhU35iL6qf+8wcqEJXfrrpg6ca5cmdIB
mCGQiYCynHCkkccmBOlpw00d+Arwd3zZ80SA4WF8Lv95e0Es+/LMpnCeCe107JoKlI4uoxrFL6Bu
x6/vGG3qxM6vzcfm6f7p/t5bmcSrojNfHwAF/e9ghQ2kq3o1klMYRgYsqO+/br44D2tJZSmjX1jR
L0OFgKsAgjh8eO4BpTJk0KcNIvVtLUyuDh7icISYNOOsVuSToU/X323ow5qFUx32KjpMtKbhNRid
6eJjmpYUuZQCpcNnak/oZ+93nutvnn6U3o9TqnS2fA2sbL3Ly//MrLD8Uy1gbFZglsdHSj875/O9
8QZsB5PTuo3Xuy7BqqDYKXXa4p8Mv/0A4MBpPTxcU5Pm+Af+396O3BNi/ZY/hKOelUdAXul/ppZv
o+7h9AsWDl88fEfFNsoXK/8Fv+LHPf73tJiwnPDD5cv49leZfL3c+CqRwV+qgqqTL77q9G2++2f3
5l/BvwU/sSPwH2tfoPGQFr8ATJbA/UC1HucYwS9FgUqxXgPgwg3jRHH6gRT5TD8w+gfnjqdJ9+iv
HWquzjSoOIIvAVg/6GsAFyesAK1uIq23YLfvppp2Jh5M7Y7aqeFpWbhy7zjRFl4MUjAmZOU2yaUk
sjRsfgV9DGlIcQ12evoLv5spuATwD05uHsZLMezN/ZPzvHve7DwPw//9+/gTbtn5fCG9H/fbo3t8
f98ftx39HboD/bnWZyUWY/j5mDsFRw8D7+CiZqyRDizHU1OKvjQ5qEEjmBaVBwYngHKrMejIZiZz
vAvrPFtJsgtTYqKtBAIdUMciVyQ0ViBV06yDIQBdCjrFLa5z8f4P3KoBkDv6Wujt4OepQJgUYBXR
B6wCaQHJBWFS7FTT0rrHOLUW9RdA3fXNYDkEJQpSe8ReeSy6Ov+gvn1uTTj/FHaeGkYtY3Dz04D+
c/vBNO/HfBMD6NXe4Xn19uCuIJKYxQt7QiKsoJSYdBLs5TadP4PfoNbZzt+z7+Gu2CXPJa036evk
Dt+NlZTC143oVU3mwuUGZPGgBow/P7srmFqV1UFhQ8O7PMbDtzDBs+RauXDFxumOeWajU1OFDT1s
VGkAiEoKrMN2wEPPbRcuhePZSMSbqoqH/cGsYIVl2qs6gNC3deV+SKmirZy+r3Ig0KyWBbQoAbKR
6/xd+gyJISvtieW8+ceZku5hDPWVtbVsAmIzgP4CNCsCc9UC7x86FB6cagp3ZQNBSxBZ/PhHh2EY
vOuXGJyjGnRfl8MIow4quQFI0GbjuzWimvilRqFbHlbMXM0+NwPWUajKQloHm4ZgpkvSwTZreEvf
F5V9YDpxQUS4kh3WrAjrxx76QVNiWKlLMBrG9X1i6D9Z/q9645yNkwutwW+8OiuSRbSxkdhFDzOh
+Rnn38csgOKou8pseH2/u7CDHe/SaaXZFkYywE6WN65Ubebxq1bczZFKIzOlhv0AwcO8crI1/u2r
JCvYFUJbRTU17ANuV289UNo4eW9TFL29fgTGV3uWc2kl810tW0uGzJNigI8SzMe4b16ONB+DuB1b
IIQB83XCscBT8EAD7T1YI+xZM8SX3FkWMtFEr2gTDDUagLEk1tQd5OWK/VSXX1MIgq2Ma8GTNiDl
yKoGAeJDFBrtJPDbKRqSRFOm75Dcc9uw6yj4Wmgi5weNERqA1OSfVzRWGhSb0JaAPfd0rjkbYkoU
aFYlXe5oQI8OfU/7yLXxTBJUK+f2hdXGS2ZcnQutA5ACu/Rl3A81YEhIHYZk31ksBxoW0sKFRtau
WEuThvc3kKejXUVHWfDSkD3JJVI4RjSlqISrr7191DIvrrUVzy0O6MyOEByRLOE5O+6RCwOyiQER
UAlz02b2b0/Q1Tsz8gdY4P+Oh3/H2QyNAZAIFsN4AKB203SGmoPfEM+cnNK8U1I6QnupktwGWJRu
3sfaCjBocZgA+yFCCATsxdesHDpPnPoud7DJe4qUeuqke4parB2gMYqLQwUf5V8z4ttVoHdKJmUw
E0aRowdfB6160eXCbVVlW5RrwXh1AObW+EYMEKgCOlHhCBOPeKwdrBmDQljIZbGX9e9x/Asiym6U
rT0ML2zMMAYcEy6thg45+8sJVKRGhh4khqbF+ZPEtHtSfbsdI4tzdGZBCMVKnuqQ2bBAkt7Jw57i
fvwMEdOVUFwcCNAjYJdGqeSKf7yN84mhzo78ZIVHmYwvWrxyTFoOdhtvOCi4qpBaFnwFNIChssJA
sI/Bc1DMEId5JWx29ZJaL3nuqf2R6AfyS8ZpPmft5rYfl1KHBtFXfACOOFBIvpypXG+qwJggc5dY
wDrUoEv9EXdeAKzhbTtLiV7jAHAME4r2YmNsbbBBUWMFdjRyQJOnOxYmDaaU2na26S2FAvC3soxP
mElxgaFeDmplOJZo4qk9m4c8H3Q9h2SK9qGHQLTGrPtKMm1ftsYh7xrTmfXo1azJczyMAzXSSNnV
+iDfBaza4QKv+WVbMcBEtbfb3ri6N2Ex4oUMR0r00xpAFl96vS4NZYingDn1oADP4oCkP6x86DUG
BmDM9msXrcTx0jSjh0EDRsOEFoF4/Q3RhhKbgDA6uRrSoPtOiJ+XsxOnK9O8OLAzO8IBEwrlkWQV
wBAH/Vs7PvX5DoA5lxnb0j4opV8O/2GLRZkWb2589QB9d+lIoHsNKRgi3AAsqGINwC5DGa+p1y6e
S9nm3Ax379mGpLcAaigW3GfaTwMpaIt2Xst+vR0US0uEXzVM3DPQESbi76y4Yczu4txRxocgOrAa
iklka8t+m3vR9F8cd2ZMmKhIrouGZQmyji7Tqtqr8aaBzMLtES3tOecjEvactAmbRkIOBZWbL5HO
yUFFEhX3LR6C+/8S4H/HowtXgR70HUMWwlSofCmt7Zgea/W1Kne3B7S4jM6sCNnStId0bAxYsa2d
DRh4+dhLtF9Dui0uItw0EQc4GoNGQIi2MOuTmOEMHmqha3e/ZBT0YI004MIDWhEPRY41rZ0PlkKc
0zHjERvdikQWjMZJoTK0VuQODleenVWAIoNgkBxvO/C6goPMB5A76gEg0QDNo+DBNCvwZg31Zqeq
GmpEGh1MnZp9DQ7jMdmpReAbg15TqeqoAfyOkv9gRn5AE73fA4PeVwPaJn8b1Rrz1pLLcY8hqm3g
tKIaQh7Bxh8MSYRKQt4SF6wGyPm/07LZFMpbPjtScSjX0LZL/iaGpuP5HhUl7ASXk1wSqQX3f4bV
XrFkW8kZkDJaNB4KLTPd205fNAW/49poQ01HfNXVkVmC3Mbgino+2GikHEb51STDy20z1wgB2CAn
KAKOSiZuWJdDAuLRZDK/js8AR5M0euvb+ND0v6bgpzYAvx61ETU62TH04UWJR8+AdKYrqTLQ3N1a
HfT6aQIfcx7PwgGxVcCrK9mIZwm9NW9davTlNmiAoPZ6g0wvOlhjAh+dzrlBUcTvmFsqdv8NkTm4
k62EIHix+gxwlUhRimdLldr3sVPihEpBYxO3kmrktCkair1dF+Q7m2b7uTfrrETBQbFekiCxj6MJ
9t6eBc2XCn9LQhM0IXxmlTVu2qgIUz+U9L6lKmRfOxq1adkf6wEFNRdT1EDhJqmgLKdqcuoPEfB1
3jAMeuOTJjOh6DNrblOT8qkMqhm9j0lWZ7QrW+KQ0Sj9CpzMLGxBydToRY6HoKgrbTpVQ/Vg160y
U9Mc859SR+LPiT8A0phUckzBY4pb1ajPOFI3FTqu9aRUzbu0JxowU6H8MlT9mBw6fTKflIjZoweS
xCH0yKhmjxCh6ly11EITHa6g1dAzBaxTlSQH71Fpj+QQMVwXwYWlkUelZvUuCmvij0mP00FghVj5
VWMxGaNPyNuQVCEa5bo+2yh1W/gM4M/cT2y0QTlqDNRmHzbjt0COks4ZRjRWRoZarrVlLGX78xAS
4rmeh7nuIZEOXaiCNsFDFzwT1JasdGXjv4IP8fsumv8B5EKxFOB7wVCTyLzRAQt0Gh/zYguG/0T2
p+oNij20TPYAjmnS9vZiXcoJ5yaFE81o9Q3JJRRe6gjIcbVCS0VUHtFL++W2nUUf2pBDBzAKosni
GdxuqrnPM9hpx3o7RPqmqJI3YBmfy25YSXPLbvxrS6ygj1M+xAqvOM/mVrG+y9Ox1WNnsr7ppTfP
XpMek3pNLnfhkoH6Fe66oBTm+4YlbmhyF9ZxA5XLzD6E1VMxHOrxRxh9mwonMfwJCzZ+xTqnoAJS
S/QAqG6cfrbZ99tuvt6/Lr9CvUy9g1JbQRvhK/oU1DzBSz2lLkATThC5Q/kRxU7crNxbrwMIFsHs
QfgNH1V+Ydy5AZqeOGpzBy9ATllJvh5buyFYM7NQ44Ud7MtA4nOEo6hnFgy9iW6kAkeuwXzR7f4Y
91G9bSP7ztTigjI1HZxIwyWvjetdXEC+HIh0ayW0rg+y4OMA0QjKaxaog07Q9LPz/2yldhnzgm/c
NAecXKJNwKzObSeADEHbgaIv0OgrWWHJwQR8y8DVcpDfCRRwZrPs7dKO5axAEX3MaM2yxgmrIfC6
Uvl1O3gWFg73MXB9HCuFVjjhLBIoY8aUFMNj1Xts/0qjiWo1Ykb6IrFv/fQAZqlp/tcGVxRFL4zq
lyErsyALax0hi8bobaKYn23U+UWtrxQ4lgfH31RQtCdoaBQGJ2uVGhTQ0UGjOUQe2ENtvzIcoNmj
1Th67bHmwII1QPx11sPYAKuBO4FkRJHvcmyQTu7srsbiaNivukHrcvEQBBPNpZWZW4qRczvCsg9s
u5gygrHVzV2RfW+ZpwzH28HBp+GyiHI5FMF9NTSUDYVhKG19nOWCjtCOu21hzVlCIFhqQ4woxyDS
En0REtulsXUkkG9SuzUUwGKaPJsX7s+zNcVKK8GbEQaTW48SekEak84jqMwDGij3gxLQpl171l0a
HVYUVjGgBzi98U86M2lraD4YLNSy1VaH8vHjFD/kfexrayyvS6FwZkcEPg9Ro01yBDuRku9NJYd2
e+bOWejenqw1M2Jkj1mvdzLMdGD5tAfLi1jtlmyNBe4ay4XsgExETANPiOAaEuwMYDOPZQv13TIe
ZrwKDYHuqxAqmOiYtho7pNBp9Eurkh5iOe49rZ7yr9bA+r3a5Bp4Nevpn1ll8UUEnU7odgIIGsXS
y4mUcoir2RJDP26i9Z/yNKPVJRgUAu6MRre+FebUPBpxOLSOhEcFHOKQb73/4PwzpwjLnWi1jpsK
nGIF/UsRKD8borukWLnHLS2Sc9cLK17Jm7mcAkwxGT5sMLsqheIE1XHWHiJ5xun3c5z/y7gs1Lxw
9ebnN8EiQNhpGamossexFfhJJRt3hdaneMXN1uTpltIZpP00sHhhL8d5+3IW2yZrw4Kb6jrtHpiO
pzg3nduztLjj4N2PB7BtqZpY3Y2CNGlnGU8tFRouwhrka1tV3ra9DyJ7xX5STfSddCs8H0tpBu4D
xgj1FZxCBRdKkg1RzxH1dWMMKVFaJ5unHdN1z8zbldm6rlOC/RQvBQaAz7AmHoZIalf1HKs53k4Z
nSV37kOqmF9q9ZAPd3n9dtubiwM7syYUKgkb2pkxWItQubbyjSaDhqBoaLFGVruYcrBV4zBv46Bp
GkKmluY6a3I+rsmQIdvV+gCqu3HX0LaRnIQo7jB92EPmTNV4CDLiB2i5+Pex4gNQyQa+lEfPZXAy
VpThOGAnjHDRD9iPzopcJleglY1X5nBpjYNVBOcTPIIDWCCESzybVs5iiSNnHntr8OWM2u2TYd1r
yW4YY0pIvbLLL0UNnn/AZKtjm8KrzOXYLDMclSaLofZnfZtBYis9sUanDXqwyOiGzZqKyMKJHY7E
vYRPKJ7vBFeqVVGCxqFCtaCzqn016SBHkmowPIx6EnsaqiCbtrWaYGWUC+kF3FsaComGqaPOKfjV
HPtiLPhtxEiMjTRbfhmvQSYWTXCOCJR+wOxmCo7sTbBQkIlg+c3hrlJRIsIT7j/HocKZN0zwtWED
vjoydxPICDsDmy9jW7UKoWN/X8cqtaM1St6F1Y1mcDx+QmUVNHhX/iqSDLRkJjJ/MqA0FIL44s4o
jqG6Eu+L10gCEi90MMkgQRLPE0bcIwBTeK3glDPaAPjCS2XTMf9qTI9x+ljqj6a5mavWv+1KPhvi
8RktgDzikZRlcbYUi3R6OGCArfRN0qEvjqpVHq7cxRcqr+i85WLpeFREI4oIozHrgKkGw+IiKtiJ
pk1RPI3J0WSodW4icys396rqz7HuDDh5Kl9QZbs9yqtp5MciE51hXKhSAQLlcnHXXUHqfh7RACt9
1VFLkmxPtQPo0KxN46IhbN2okQGXgQx2aSgcYlkLuCGlRt3WdDp1dGIAa2ZQ22l+JH2GwVuT+2P+
oZIN4D2T+pJJnmWuXSqvFiEf8Nl38O88O9W3eJCQO4joovU8oJYa+Blo48HIPeDZ/lBZNMjvCeD6
ilflPbXie1taQd5epVPhA4RzTDNLZTap+ABdiUKIeUCHTwadmYGSSC6nHgsDr1aNFfdfJVXBqLAX
B1rZAW8Ho+0YeUl5V4+MZpEv9Vtp/HI7ohZNocmXFz6Q6sS3hCawO8DsgGO2oT4phZtS9TLQrKu9
GwT/+hTKRwV0nSnrAF4CYXc5l1ZaED2swcY22o9zu2P9x7zGfHKVBU4mNL5CcCzE0fDSBOq7fV6p
aBCPpgpFXndSfmdreiXX5xfBiHA7iOoomGvIjoKFmcgNGO7kBtpJYffJejvzTCvRt2E6yy/5mCV+
VpbDfVtWpPfGTop3aRYb/5yVhA8SNsMqUucy1oHWjlSXyKg0g2vVco1gT/qXIDra8a6y/bizXZMc
YsOpV7XtuIGL5Hv6gL9geMHtapvqM2H4AJI0Tqs4TPI0fWfKBwP6C0BaFJJr17jmgHn0h27sbkfw
9TVAsC7MhzTpkzFVCOFC3kTtw0wCqsbfLeDThw/Z8rPab+oVly/H2d8BCx7H83TV5xyPrwVfs/R5
KoEj/n17WIsL86zBgGfGs8xXVPIMSVOYAJ2kXP+w4jtmPfYzWFn/Gaws+E/I9TorZCsreCtDMj0U
3VdccXw1yle2rqVEitIuTjo6Lp+o1V2OB8Sdem1H4KIDN2ZY+wy8WtNnF3cgjNgPwea285bm59yY
4DwlM3BCBKLQGYLBM8Njok9u3X+/bWRpjzw3IvgtQNxhL4YRgmSj9gcGERhwD8vBWoAvjgZPvZqh
AeR3xdNmtXk4Tw0SZ2mYtPgx9gOdDOYaildXqmdFL5BCdJUC7UC4btfupD1G47e6W/mMxeH+/YpT
T/NZQIL8t4+lEl+RJ/ds+DYad1r2EqzpfixZQfM1eofAB4/7khAmto3MaaYF6PjmBz11betBGl1r
jeNmyaM41HDWCPBNXqksmmUfNQNrMqcJR9rbXxopo0OyUiq4bqfFwuLM7GCv45I3YpfYNCiJbHMr
igzeuy6rMh0sjIW1TdUKXJNYdSkequas9sLU6g6WNf8/0q6kyW2cWf4iRHABtytXqaXe3IvdfWG4
225wJ8Gd/PUv6cOMBPGJ4fk8EXOYiXAJYKFQqMrKhFhGMkzl7agbDeoZZmby3wPBXDSom0tmKc6c
RJ1rskz5LTUZhAbqkIHGGahGifvNBGJOj5p52x77Xh2lIMu1EfdBTSvqogPP/ks6Cg0RujDDYyfF
1klWKDLp4jZzuKy4RejlMp59pt1NGwjDtSwQGfeCDV2e0eLQRlXJKidoyDu8Zp1fJcZXVmn0b5+U
y9daBg6AqTDVC4h82NGIUNlEqlk2hxhE5ayINq6NNec20Q0GSzcQguA5PY+Beh91fJ7jzIlbJXXH
8b2WoVMxapM7ApJ/PTqt7RkQVHgbW9Ck0ESUWwiOAT5NiE7plNtm+dhnD//BAKZzgdkB8B6Al/PF
mFavkSzDYrSF+LzbJ+3nfzGwoA0tdLWRMp4bsFgyMotGmTMPxi+wfTgmWNg2PvrlexVf3UKhEv/g
rYPe8rmREipDvE6SzBmbMJBjz1Lwjshdoruq9sogKMbJsTAl2yIblle/z4nh5f+fhNO+Yv1UZ2nm
GLz42feGQ5mycWzW3O10bcIFhTIQcB4R1saUN5TCXHX0iIleubZx21r4qWL6B8Z9tKjRiUN6L3wo
sEcaZjKDvLM25NCJ+OdY46k0fAeo48Eame7QIjtK6daw4OryUEOUJUSeBU13voM5qEbasIfZqdeh
SMlVN02Mj6xUXwvy67orrt4XKhC9qrYoMogBiEdUKacGgY5w626IFUce1GPLUu+6mbUVYeT9HzPC
uy9raFe2OuLcFKq9rQ6jkwMEG4P1Mumy3f9ma/moJ/5HU1CSkh62+uLNzA5FeptVd92W0sRqcr6M
x2JeCiX6C8YylsdTo+KucjBR+rtrEgdCZTbEjDE0Te08qh/SInNL/rEMy11f4PrRxt0OELwOnhWR
NETCMH+hlxwrrBZx96NR3k/6XRTvFfV3yXea9kiUZ2NLi2gtbweUFJka4BoUL11hX+NyQiIHr9Tr
6EFBF6v4xcFLb6YBHfzrK1wNIToAPyguU2CbhANQ0j4yuAJTvMUUciPXu5AlW/ywW0aU8/UkklHA
92EE6uuvQyhhZmLLxOqW4a6iirrklyLEhUyGNc4EN8lEut+cxftqgEY6tXbm8M7rLQTz2kPEOrEm
LEiV8LQaUA91OnlGIi1hCmPGFP3w04zI97C37mTt+/XvdFk2XC4ZAI3xlUCahcbi+R6iR0bQBIDJ
EtivYc4duYpfDLN8LaTJHqCLohWy2xZVhVHDH6o1uUpH3c6sPAOy3Nd/y/pe//tThBAT9smUZRzX
jqUNmO1CcLlruddprZdtNXJXNhr1X8xdLBzHMv59vuoGAsU8/8PpPEJXpgkSw420nY5RNma+k2Hj
uG9ZEz5r3JltP+cFzh3GuvX5hbMfI0MpPcWTCRimYnd9H1dCtYHXAxYGBhskDkL4bKpam5Whw/Wt
GQGqLR35pbXfzJm71+2s3K0Gsjg8IHQ8JFSxZUvHmsR13kPHACRv9bM+7DRyU9CdnDV2reD1XG1U
6db2UUaFTlk0dDCMLSwM44BQMggRNbP5YeROVIwHxdt3gPO2ze31ta34orH4h2oAtqFgiecOIhFM
ykgVbtWmMw8j8gp77KDgouUYnUmNBx2gwusGV65xGDQwo6TqGFMSm1UzK8cwJbiMkkEJOmLaLQrJ
A87ZdTNrvnFiRtQfrRul0trFTIhnUdLcVo0TVgr0djbi/9oNZ0BwCJQbEqjpoJ52voHc0rq2mtEq
nasabPGMZKndFgo/TBl9JGMTP5rxpH6GXG/9qShTP0r0LrJppGNa+/qa1y56dLLQh19G0hcOtfPf
Av0zJW9NGb8lOVYmZg4A0JjDJXdHG8gnEgIaqtjW1nziqruemF2ur5M0Bnzo+dhHCvL3kTwCyO12
kf5aRmZArPmBGwmIWbeIrteO5OlKhV2XSC4b0wCT8fgeS++D4mfzIl1wo0kOsxo73pqK2lqjENrm
JuRxqcNgOREQOn7n80seMlspE2fI3+VoI7RdTkoqeKGe7OlyjE72VMOApAp0T+ZUyu8REoo9lOv2
zDoa1t6g91b70uU+1zIMjgCIuvFEXo0JAPmC1gBCXqrI/NQBhVCyEm7USmiHNrvWUP3ehCIcs4dm
o7ezvlDUFKDaZyLUiTdUysawh4p15qh6JYHCJQbZ0zCB4DSnud3J4Sdl0C9No0G5UST5iYSy6g5G
qzvgKbFwiUf5/vopWls9EC10ISAEIlUEJlhDxROtoNj50PQMrTpQaLQ2vknSgOdzcN3YBb8r+vUY
Zf/HmljRA4Eqa6sYentycd9hZIzwmoNz/xHBy4lK6g554haAm/DIr2RXcQwMdj5XyRFBmuTfJMNO
HkaXuHKy8cNWUk78rqXrh/KZqYlvcqI2BCU17MKIblTKq3tcDRsbvRaiAS/G8DTqC5iVFVzcSsOo
Ju0SrdLYSN2pT0FhC0HevVLPPPbj0Wqfru/2mkVgJEBgCH02lGSEqNFz9CnMAnS4oANJ7jvWoE4m
zekt7+XYDVnbbCR6a/Yw8ARNLdQ3Fubg80OMcWqrGzku16oAiY/MyPuczTexrNxn0RYaYzX4n27n
8mNOIgbt2lRBWo2c2kqckv/suxd99gYZneLvo3KbR8jn367v56qTID7AEXBWqCV8wVwiLE1qfMFs
sOwwb45DuMU8vbaFmDjAO25BFYBD83xVciinM7isMmdojlJ2gFw5UQJrC/i7eubxjRbOEaAzRLyj
Wao19K2XM8+Kh1QlNzziT5MZe2DouMPszkZCubpvmBGBxLWKqTgRHyQB4tnmYN531I43h0YvraM+
m6/XP86y+UJFCAW7f40I/lAlqAVEPYxomEq2Um6TJHW58vO6lXW3A55xwQBioEe8LKABLRdJquOF
T3PMdMmAnlf7eIh2JIRwTkp3mMY6DNpvw/pP6Q6qngt3BpxPvQDUgJXTCmML+X+num38JhOMY9WK
30ehM3Z5kGvvQzkGIEbdCI5rW4s6CujngEGEXpaQZ6FsohGwEaPY1hA37PYzbqLo98bGLsFI/H6n
RhYnOj3P49xIQwQjPbEA3qkSZ2TEyzQsNRnssh+DGRXSYpm9M6zYnuNf/+MPEE53ib4byXL8AEZy
nxaBMb+x8I5OQdswr6sfFenZVL/QqLxud+1wnK5b8NumblUzVxGktaT0iRqY+uhet7CWy6mgFkLI
Am05XlnnO1szmalNM+H4ARuryp7cvyQkoGTXpYmTQWfturnlB4sfEoUozBsvfNmoE52b0+YQAS5C
CJPlo2wB+tVCyzZ5L8kW0HFt504NCTlqU2kFAxwic2hVPHVz8awW88Za1jwf3c+F6gp5ASabz9cS
0zBTzR7ZWtT+MNFv4A/FfykinJpYVnni95rUZjz/k9oPL7i9DOg24v3qdMxp+QOXN+LX6sc5WZDg
5FZqSTwO8XGm9Eaue4cYlT2YiT1uJVRbhgS3HkmidH2KnUvCG9l86bPbusGI5UZOtfZ90EZAjwwS
JYvE1vnmjclsznpo4sxmZmn35K2q+G5gxeN1l17zNB3ga8AmQdIFfthzM2EkaTM1EBrMNKEHKZSB
/W7l5OW6lbWaHQYigFQA1lvRAWQ/NyO1iVF0A+pJcUfeO64GClEhuCIBtQy1jzE6Ds2HOpgux3yy
1TGP4UiZFXOyztzw+9VnvgltxIU7BlwmInRCrfQB9fUcIX9uIeUY96Odjuj90hL6E6UzEMspYw5Z
ydiGbotTzlt6gmuQJzTkZVw3yCSx6cJmRAvzVmKi0JBjpTV0LwYoZ+sco9DQOM7InqqpYkOK/IZB
dyVUZEczt3DNS2AUI9npJghHU7d4lhvFUt9DKlF0fmocit4H0MNmueR1ZYn3oXPdB9aOzalJYdUa
qApYxYBFsOrRj9uPJg7KQXXn9uO6nbXtha/9+4GF86kV1hQbkIODbwETXoyFXQ2Gqxv1DWtZYoPb
3TXaD3VOg2EovESJIaK9NUq36WXC8aVpr5gg8kE1Lg/tTEG7Irep+XvWPrn+MUW37dg5KQ2a7j8U
HE2Ktz6ApguQQNhlU52iFOAEhHU52THDsq0yPCrJU2u6if6R9O71zV5Lt0/NCXvNS2RqBA1JsIHN
34uJez3VoVeJaupSd5Str+vmVn0IE8sLypsiuRcvrTZOLLOpUL/tTHfiblndzRJksbekmleXhYes
uowZLNwa5+EqiueyozHs8PxpORQ9D0YZ5Dn81twqm6ya+kOlgbYruBKFAFzVeaTXCUc4kmRHYjuV
uHnpT+HPWN2AGKwlS0v7Djw9gHYbIoYhnsyxBcEyspfWazUIPz/26b2kD44hH5t247QvfiYGmFNj
woNZxmwUiwwYK/qmCHqQSNjEpO0eA3Dthg9umRKSQDDtcZrLMKUOd8b0mZEHVAI2bKw5HshakWUq
MuSIxdqWvHA8lAkcouq4nXalg7azXSkE8ycbllZXc2JJSP2ghmPNVglLrIUkmQpJyPCu79+un6O1
8H+6HMG/E96Dsq+AEY3G0MD71vDYlrVAlp/zidvNeI+B9OsWVzfwpIAixENcNqwrJhRQxuiOln4l
7ePsWUk2vG7FxXGzQh0VrJwoY4kuPlYA6VTLzWrQL8Xwegx5avsefKqS8dlvoutWju7SfgTSGwUh
CZwb51FCacaymZcsPdd6qJITH0wZz1Qfd0B/H3Kmb7HD0MszteQLoOReOq5Afp7bm+V67FQVewhQ
nzfopoey9fWvtOJ8C8QONVw8wvESF75S0TTZVKvoj0XkvWJ3OcZRk2yjJr1lQ4gMNIslI+ewsYyi
Fib4WclRNkf/+kpW/O1sJcK3GeJUU1kFT6iT0gZXXcb3sfokQ0P9f7ED5ivhm7AedagZqwFY3i6l
ewAiuqQCn9eGZ/+52oSACjoA9EYp/mVdzGgp6DJyzAtj22qA4eyuniqMmmJKySUkByegWhaa4uUd
t8CDKNF9BG7AfQId8ONoVvh92RCl7mzyIZijKPFho/uNmQvw59Rg4HgwWyvMvbROUJqLx5kZdj6l
gPu2OGvGrkP/AoixslG9NKsUWyPz+D0cZuktYQ07WnE1vY8sM8LHtFPUN9pB8bmMCKrAg2SwwASp
zq8wTucHI1OgZEYwIh1UVVUMwOuxIXHmse7CoA5boz9adUq4rzapHAUyY9H3WuuH76TmquoUZRm9
VZMpxzZhIThTzFbpd2gHFv6QYOh/IxavhROA2ADKxBsZyDzhbp4rXAa5jGJiWLRuqwU1kriK7kZ+
rKiXm9+uu9LawTi1JkR+lmBOPFFgzQBfWFdhHgnMUybKDNfNrJ2MUzNCFGnSGU4zwYys/pLzxzT8
1neffKutt5YAQwfZQFUPmRpoI5fVnjz+61CLLBWj0E7DPysQMeWBSu/TKHHU6kCSAPAhiz/o+sZz
dtPssvoTs0MbsQxZMWpt6q8eItll/i1rUnC1eZoGjhl63xAPyh9kC8/9Z4ZLOJ+gc0QLxEJghrsI
6zVBi0YAocsd0FN90vJ97kcfoCjWg8WrudHZ5JlIi1mq7UdMVaTaI96F+zkqbybVCK5/4ZV76eyn
CHvQ1maGbgx+Ch1k3VZLzSVaBchyy5yuTEFXt8UKt5JOYOG4lxawr2SI1MOhHhYxzcFjmZX6U5mV
nmlWqaPlIJ8i5Rcq77tmap4qav66vtBLkZ4F064C0oEJSQBHRM5Bg2lGM1odZLSnF62S/EjOX62h
AL47e7IagI6Bdc9A+SA3NSQnx4cYjc9Wi59a5Yl2yW0oP49G5RB1a4rm8gsgS8S4n2oBZw2acOGO
0zQQYg6GBBo3uQpA+QXCcEy76X4c5TbJxo0TvWpNwWnDS2VRMxXCFDpySZTWmKJvx9KdCgN6HYAi
TaWrMIA3t072GhD/9GuLDNAaSHcGAnEvpy/nfYgZbJmZuYFRUdreSnoP3d6qSJNDMjdGeZNGJDxI
RhZD3aVqoq9wUiXitKkuo9af9w+SMiW7JDfl0qYkzRRIhIbtW5Rq42vPgAuwExrxm2jotZtJkrIH
KUHuU7By4220FjeQEKP/BMycBv0+4fgmbG7aqB8BJiN974QYIJDMRkMopm8QhEu9uk6fUZB60DKM
26aqLY/d13VnvojLi4AdsOz4gwsHWex55ApnNudGZBA7Qp00ZL41QPdydDndX7dzkUX+sUMRpHDH
Ax+4eNNJhEQLu4mUGHbq6jlTQeZbvV83sPzQs0goGBCcX0/bac7LxcD4BL+Q5cdNwcytNQjZXatN
apK2MGFGzNe60AaR6kZit2FChB2VcoKAtmxTE+k2Za+StfEd1rcJUAkwdIEojApROhwVvQcXJNaQ
NLYx+HX9TdH/PqUAFAzg2QU6CIiWcNcDSj4TNZZy5PP5d1WNAqsxXnV5C3J64bpQKAK9DOqpKJ6h
RS4EoHlIRl3jiAjTAJJGtO0wqdhFQQ501HXXWgn4S60aIzqA04G2U5xiaOQBTV9zyh2uvI2ol9Af
fenWspvPN730Qjs/BClltFP5aGcYRpLU+ywGZeNOUh0F/+36r7n4gki6QQcL0JiGc4RIf36SpCyZ
CWLSgsbOAUbddRP49LaC+0q4xZdDMoBJNWgAoy97boVkFp5h0ZwtmoX3UFF8fl6EBKFG9TTZ0NLc
/b0aFyb+NYwWYzIIIVGMQ13UG+oIQJLDgMMCmmLU3hXlddwaLr44X7i6T80I7o9HjsqbEmZy0M0M
9G6ytmizVq5FWMDrXF9IXy5Ic7RsiuVcg4VS7bxJAiWuC3h8kM1euCWevLYY8NHjOQAti+U4n38j
XZ9DuALykNRK2oe2iAGgaPN8w99WLqllalFHxxOKCAu7zLkZAF5UWks8d1hhMdRtWsWJjfkePQ47
LCOvmqHVPn2Mfe5nDXCK2tN1f19BCJzbF75ZwojW622do38HZmPe23wiIN2To7s5/Kqb2J8Ixdwk
Xt3jVuV37WOi84r0EjkO7mdhh0vwRqlz0SDTQ78k7m8VSHjgMRGOhzndao1ehjMs819bIpIrBtcr
jcBr7qhzC1w7dLnHAxQUzK03/eqaMIWKNh8GOhSxmp1GOjoi+kJ6i1KfDJY6I/O76S5r3wsSbHy6
JQSfXco4bjgL/9gSosjY06ZLDdhCiQdv2N+SjDfsTg9LhxofM9oiMfVLgAPH5+uGV9aIgsVCKLVM
4uAHnLssyFNi0H2BCHPIv1hBbKVAUoWx3uTGsBLvP9hCMQ7uAUJn/Dm3RYY6L5IOyjWW0qDTHChK
IFWaEzWd3f49FADjB4Bawwpo7wFrOrdVtRNX2AQeSKsJdPl2Ti2UTWV77jb2b6Vzem5IOHOVOtV6
NsJQlx/S6HauglH9pZjeiNK60dl9cUCnTlJey3JvNl6XPl7f0+VcCX4Dsm90oXHrSpgzX77vSbZY
aBCNwuMNjPvaAJwiCAliyA8tnXzjqWgqMD3/Srcm4FbO35lN4V5VEU2VfOG+nGnmW4kv5+HOUG+0
dqsXvLU4IahUvNWSasSslKomtqkD2GdMdpd+ylrotrR3YsmPzbfrG7r8+CsbKlL+I5eYTJBHgszR
QGX6pm3cmb7PDUVRzBmTev/31k4fosLnm0apx9wgnoZmCf4oTNan9ZGgHp7y0ecdeKWqTWrhPzpp
5ytEl8TEYLEGcCbmEIRdndM2muVOjnAMMcsP+aiyNkx/mLKmt4uKWCSY0sw61IQ1pZvWkfwqQ1kb
sNyK7jMpNOK7eWDmV5iW8tfYFOUNiXW2n7IJvNs5eIlNNgBG3ZRZ/TTP8xgYBa8eJGLqB31S6I9i
4HVQWhWFllpbhaFTapP0Ho9t/K7LCfhthoro31FGL0LXpAWI3JVx5L3Ls7SebB6bvRroA6FPQ5p0
1n1qFWWCu2bBezK1r/q9xXJd9vM0MX+AposUbokiZO11GSQDfT3Mrd9VGWK0pGUaK70wJFT1IHYl
j0GdSonhTA0q1+ANadB9LnpecZ/xfNT2xKC9+U2xoia2w1gexz0Nc8Nw4r7J0xsJIA1sXMc4kMTq
GCQRtdr7MM5Yu9czznatpU8wYY35W4Qx+PuBo8JvT4MJopvCBA/vrJhT6FYmQcc7ryZQLGhmCND7
zLLUyfJsNIJcpaEXKjWknYqBGcek5EbpoOZg4EoPe6T2Gi4S0NtkdPoFtkANve1Kxwhs1YNL6SEa
QrndT4nUglGoMKzajsmUPZXQCLxXlGqMvRFzE7fKRMIRMgrZKPugyyG9rce0eOtVLQY7j1UNGtQX
Z9kHskv9QB1LNx8zawAypI3AUO9oTdN6dAYczE8yqBzZbRpV98ZMi+55BpFZ5+RWVXDPMnKr2bdV
K31IcjcFUhgVsa1NCUMhuU6M4VAntfkWUWaA6zZkQyDNzYQOLOaGXtBsibmT5GX72A+VWkP+FHBt
qzWgfWoopPgcKm341Uc6/1FOg3RLUeLYcY0Zh46kOQYLWG8Y7mD1Zm5Hkj7vrawiz6nV5N+ssecd
aPliw1XziB9oxxJmx5mhPFVZXvshV6bZayeoBNrNwNLXUq75Q11CYsEOraHZmUmPGeoG89Rgnp37
8CdItMbPkpPGhMRHMwfAb0jgCzMw6uQmo6VjJC0xONTHckwUm2QqfuZzku70hKivXO4szc3MsPyN
mm1DHRAC6D3ICvMZZAeD8ZOBpB5aZnJYPsa1VgW1qSnckyPDuOdWoUw2mghzYvexhRpOJzGDeUWe
Dag1qmHy0ySy0gV1B9eEdyOCp3pXDP6gRQvmRo6L2yxvw0UfIxtae5YYGnY6ngW3ZEwnyS9wWD/0
SU6Znea9vCX1chGMUaoA76SKVxVerXjFnd9u4aAMfdfJBMgfhzSOHEHpRVecRLo1k0eULK8H44tX
wmIN+n3AmuK9eJHvRbFWNFkIa8T62eQY6qYblZc/melZ6BUsCFleGFGQByZoS4MU7jPeZXt/3v1W
A3JTvcbOR2+DjsGWXBQK/Whj+mwJ6qLl0+qVcr6TfdkYMc9QLikwaYIWZd/eNeVrMiUAV4123uyq
YatCs2VS+HhZPqAsqKCAwqb3DGAXqbBLHIgM4xU/e1NzrC3qmCWnu7ZGYXeVbm77Au1KexzvTMVX
oa8gx1uJ+vKrL4xA3xFVRfAuXySWgx7pRO9hRH9Rgh+9m75m+2EI5CDdF0Gz47vrPnmpBLBU607s
CfklL6BtokDXxe59+Un+0f9QnG+pEzau8nAcjsrRcKXAcDeMLt5wbZFCWkLbOY2AS0Xti6Uu42DR
qt3ZOvSdk1DD1o37iNQ272I7bVxpSzVn7RguvIbA8IIACLza564qs1RPjRorNsJbvhCqbzS4L9LX
Pzv6798vpK+s7/uky/H3kwlkDWrvTaYtzbfZFmPD1jqEPIvrKtOmxR1LqKjk8i6UtkA8/49z/LMU
kZ67ph0BvSVMoMhlMPc9fpyP/e4Tw5jRV3HIbN3P/eqFb2zgplnhIReHVjyPA8yCo2f69ph/SQ5S
FqTjh+Ht++Tm+xcL6mxb1ZXVeILDsMyA4koQn4+dBI1uNL6JPVs2v9E+lWAKzFv+1brPDyACmO4j
nAXm1nbyIh30jbfrZW1l8ZoT60IA5VYDGFOIIzFp9hx55Wtrt7U9hh4JlO/RVpRZfPziAFpQnlso
BJeGx/kZKPNYRo6ItSZH/sVfFQe9u4O+l4PxW/ljvKltQN8OqWRv+ezqMpdxC2NhkcApFAyD2WSc
hxHLHCGDqmuYZLdZcgdxT3XaV5qbhHd8C6Jxqd6FrTUAqqXAN6PtIdYgmjTsu4pgsXnudZ7kFZ3N
g+KgfQNN1XHyTd96HHbIqL0tONJaJDg1LMRWveEt75G42yl4ASR7kp8p4M5c24jha4Hg1IwQ0PAt
kXwqMCMpbwZE0fX+9/V4vZpXnFoQQhoxwlAJARO3UYbmtnJT+fShtW12bJir26b90uyK4FHdaw9b
52JlCzEuBnALRVsZUHhhbQp03bS5xqQub15kNJa5O9H9aL1eX+DidcJxgBVcBguaCyRmQsBRk2WG
q54R56hXoOkY1SkQNlvszivfCRUjqLFgAk4G/lsI2FJYG2pXjDh01otlPErRxgQuXX7m2TJQftbQ
BwZTP5h1Lwh1e5lrDRL3yDmA5c1hO+tetc0gcSFSZbd+fEi99pA/QorbGx3Mk78+DIF2pyMrLOz8
oblHrDmEHr27mwMwDu8Vm7kvmfOXOy38xGWPTupJkRm3BHMAkA4md+lwSHVPDf/2OMAEviHa7hBu
kixROK5nGAyshyLCSwaDht+ouvH3X8TO5e9HCR5qzuAtBlLufAmkl1icD2XktOqXXD8N7c0Q4aHi
RvGGoQvfFwwJe8WsEOeCQTVagb7uEN7ExjvNPGmLmvvP8KroNn9yoYUCHBBX4YxlM2rCatlhQa7+
OtqGVx1TT717r1ygwBwWtMf4pnfyfWQnd9pj9s3a5y4ygIA8l94WcuLijGDSBcpUAF4vUosX5HQQ
VZfyuhjAQKV8tbHb9VsgypVNPTMghLK8hWjPhKlGRzPu59DH0HkFEPkWyGrFR9Byhe9p6AmhGCYc
9TTES1trFyv8Ngsbu1CgpFA6ZoZ2mvvXJ+rUlC4gEOXRKlV5hKlxfqBl0DU3vbmRkK2tBi9XFVXg
hTZFvLSzMqJD16r4KPSTQuC5OIQNplCBq0k3XH7t859aWr7eSXgoFB1FJR2WSg0gngLojy1iwsvx
EHjYqQnB2y3wz0llRbFfvqHYcWMrHqpiXsOCSbEJ4ub86/oHuiRGECwKLsessZGzERZr4sevxLKp
w53iwI4cqRb91Exna37hsmsgmBT8ryUzrggKk91NQSADCoO/LWd0pB9x7miTLYOUz52C6wu9uEUp
uHVAQYNWE8Iiuj3nH68dhj6ljRY5Oaop6QvVvaTewOn86aQKsQo2MLAIeu2FalSwoRIdynwjGOpQ
sL2DZoht3hj3+bfRRl3XT750l9ml09rpsbj7Ur3BvgMy1zbvcvvnYLOP6+v903S89mMEbzXrvNHa
0oicyUFZEkIDLp3s1p2P1Ik+Wi/0CxukP6UbOgqq4Ha4cd+vhLKzvRA8GWOdodmG2ItM/W1SG6Uz
myffymYLFX4JQfjzYf/ddMGBk7RUeDPD0OSpdm43d7UPYvPn0sm/tTt5NwcvvUP9zFY96rZ3VmDd
dDt0xv6WgHH5FeA2giQsrl1k9OfuZZqDVRqVFUEt201UJ0Hqad7PW0wPKxEIUAFwPEBPWFExWnxu
pYtVJdbnLna0Fliw5zh/2XCalWB6ZmD5ASchrmZAYMXQhHLazwZBzrKzfXyAaPE++pjvpHstYE4e
eZ6132Lp+AMPEN31dGkXZyfmCu9hufHKzO5/0K8umO8bO8KE4S1558cmxr2+lcFvbahwSHqlK6Jc
htUq9Zv8oa2+rm/o5SkAZg9YS3gHYB4X6V4cDZba1AzA+ERpd1bY3pl0Rt2/BNafj9EW1nXZpPNN
RMV4AfrCAUFi8ScHP/l8fZ7UlskxOhMWDzMQJfyx2ypsrsQV2IDsBjJ5UGTifX7uIkbLSdX/oXl8
H+8xv8CD3kcK3+9YYFgOOoaeB71fO3Fyd7t9t7Y+vIXQuKOYrBcfKaZej3JsooKb7pLOHp8KH4wI
zuA1GBR3iMNd6/esO/Mt88fZbg7dxvtgxUmx9n/tiyUnKYkrlY6w3znhIzhyatyWpos53GDw9rMz
RK7sPF33oMsCAerxpzaF5188omAH8SLktKWd7FF1vDF+kNL+SB2wr2LxbuSNXvi9ut0qEKwkI2gD
IKCBnomC206sRVZK2VXmxMDjHn83QkeCuEC/G1mgQRqjJA89yIF4axe6hEroxm19+ajHqnFbQ/oa
GQ8ubMHLJBC9JmQGI3ByVN1kn3uDZ3m4wFBQt9Ug+WLPxi3IoibbcMfPzum2pDRX7vLzHyBEhtjS
wQ5h4AfkNjjNdjNm0I7mV3v88cv0pxvoKx3GA+a4PEy7QB/kkD5TwIEd6eaunR0e2sDmbJQAV0PJ
yY4IFyrefONsJaDO5JOnQ7PZqP0YGTsjG05+eQUAtg6KFYQtJNOKCMFtsrkLuy5MwXl2L0cNRiT8
oXrolMavhp/XffuiqImPjDgFEVq8iFVIyJ2HkpRrAFBTmDLLznpMoa77OGTNYZ7Self2Tewo0/Ch
NtN4SNFDvG77MvIjhoCrE4yOEGUCa+257YGpI6lNbCeorZ3QKLxmi/NhSTzEYAxhLhjRMPSHUYBz
CyzhelboCxWo1nkGQQpmtIe0ir+3xuT0QG8Z6Pj+h0WhfQe8FhJQLO3cZKJ2cQSWRTAZ8IfErOx2
a3pj9Vziq/1jQTgWWTZXKSTEEY1UxF1MgGL3Wnf4CRVDF1qpYNbyE/s1fUZNmjm/JGA4Npa45jMA
bSEJWm6ACw1fakKGASM0aOLFyGaXdJres4fB3qxCrzrIiSFhpZwmWabEMKQ9ZUdADGYbJAjVId7n
znflU/FNcFFtHL3V++V0ccIZT/Ni1hodNjHK9SzdSA5967Cfv8372MG4mp1/bFEnr20nShkglQSe
Fuh+wWN6Q8mhw4cZeY1rNk28InJH6wEDQVIC6MiAnr573UUvH5wm0N74eri9UWjXxOoDOsAgcswh
I1dM/kjvhyXNRM177iG0bUvdrQUSFvPLrGsbd5Ira3zDgZYVnR3LxT7qkIsOkrkIj56fkZAUKhmW
ekeu3AyYhuKPEfu1sUblqg1VHLycDC3U9Bo2Gos+KuBuzTvqjNJnoqVHK1F2aly8t2x6SzqADjt5
X6Vb3bGL4HO2SshKnq8SnRWI1Zr4BeVCajFChre5q6L2oLejqwGaMcVbAMfVD4vcE9PNYAZV8D45
N8kzNe1mmUJbqmKzHhBtqH90M0OBSZqG9luk9dUjl4iW+4q2sDCEmsHYUWY03RlV2at+l1HpBhwK
w9bY+sXVic2g2AMU6fE8B2D9/JdBW4M2kIOAhGAuHWTpU+J814wYDko04v2HT4/KGig+wLkGdJtg
C9QxKN8Y/8fZdy3JbXPdPhGrSILxlqHTdE+OumFJGgkAM0GC6en/RX117G4OT7OsKtsXdlm7ASJs
7L1CguXl3EbdC5y4PZVBwzfxs+JOKV4seSPNQ9a+MGvlxb30yc8jzx7Cba4LzgTczdXhZFcnLd/D
s8M3ya3NXrRxtzLOL+V8zKkJp3p4/wFSbs5pFbi4aTaoReGXrnE0Cv1xaJ/dtgwpBYE+Rn+QdCdV
TY6O4hxqLfq4Hn5prCaaLpNYBFTR/6SuZw8dLhtTVsBrwZ3PfR1MBoVUAjSm4zOhvsNX8aahxtrB
tThiOA4iWwH4AV3Yy1Wk9ANhEcWI+8R87nX1oAxa0GsNfDcserQ0KIwn7kGFAr0ZfWYoMF0f8tey
GWbcwlwDO/Y/gMBlfBIxzW4b+B4W9XG62+u9A3Rt5eCt1e0cN3RQ24BrHgkyaLiZm6RY++RTsXZ+
ck5YpKm5QExQSy5/gHB5VEsVHpZdvNcy4Jbh92UovxlHAUnZpQMggScQ7K4Pe+lL/1GItSCoOV36
l0EhoUkrNh1kaKHGxwQAf68HdPLkZu4TKiG3dhx9bxO3WZGqWToyUB9HPLCDUfOfjVUjIkfbsgEC
vSKeIXPPtmBq2XeeqtGV0tE0gtm0QlLWBlz7jy7O/EEdlaBN2IVa+K35063lFoly0BQ11DvEfl0V
/muTG5feBJZGAwpBQYu6nFCZIrtPXJhu44p96lHChpoz/NSSUHOqbVfft67qtzLaUC1euXkX5vQi
8uxTKoUVV91k911H9x2wkk0ukD7SDbFXk4yFCxihAJ6DGgVAE/OmgDKMABdkOB+akRwMDmGlsjgy
hQakFGGSwY+iZJvCeUTd8GbsrG2trhF8FgcLZUw8MQj4Z3MJu3xEPYvlGOyofGvMU63UXtk81vFa
ArewP5CkAjugA78HvtcsgZNOFtXYk0inNHkQDqjkYK9alfZTyZudkvX7NOq317fk15LEtIQcXKgA
KKG4NUcmGqVt58AWF37C92ax4+ZBo1uR7uDOnjs7NgaZ/WbCTMfd6PGLkqPsDC17+06uOYgtjh0E
ZogHo6MMet9sKRO3ZwCMFn4MU2e4bpBn2zw5IvITduOm5ub6sBe/6L/RzFkvq+2HiscVzv+8aKFZ
/VbVyJV7AwJeK0fe0oGgg5SCiTWQRcwb/lGKZ6+UIwxFAJoqFQ6tU/mYa+UNI8lj74qH6+P6WufB
58Thg54IBGMAOZuddbXaqxwsC2Cp3cGjWumV9SZB4dAoT3nmQxY74o9R/sodjhrQ8/XgxsLhdx57
2shnF3nSdpoqMpinaDmFiHx81FizslwXEn4dptygq8Ip1IDyzmWIti5L5kROAbK9Ezqx9E11QBbI
99dHsnQ/Q90HStuTwsLUCbiMY0oD+HMgo/1auMUWtmIGmL8Zfcgc6gat2adbJosTAMwITmhQD0bs
MQpz0YyaL9Amb0C5yIaVrGVhLeHDgvWHf+DjzrdqWtZGNoDj5BdJLS0fyXZ0dFgy5oGrA5jv2YIk
N6YSxWtdvmm0s1sNWqRI0WDXBN7hvFRqcWCpCw3UIEFDXdx2VhXoqM3aoOWkzvesDpp27QMsHPoX
IWcfmsvc7dqJjWQ7oKaXL65QfbXPQnD3720ivIJNmiXEBP1Wh2Oe68IzUl/pRv9JDGbjxj7CX0Dq
ofYzf1BnA5K0WGIzCcK9NtW8DvDwyvxsSXNjgOwcJbjwjO8ut7zSFFtDCpDQ8x3P7oVj7RKzAb0C
hV6L30TwWGaAS/flqgDg0q5DxQ04XriR4yk+S2XbWsZ0cLHrctRQu/ggk3eYLtskiGr6Ehvl3uDv
Wk083eqe4Tq0iWPhCVVfOeeWNia2I8r50Kv9ivPDBoAS24jEhxOl8bmh9Tso84HwVIuVp9FyJLSX
gOmDOtEcPanZdZXK6WkaG/rOgY1C3cK+N12rji3dEDa85cABhVkZOOCXJ0CvEiU2RVb6DoMAW73j
yScvio2xyrVdWOkTbgMIYVTmvwqJ5wM34yauSgiwA/wWMrDoN6YqGiRuSvvSOoP9BpKTtsuYXR5r
u0bp2oIXsJGXrV9pLl25QZb2OrTnUBScbHK+XCBFU2rWmLS5b7E3K713ot96v4fDwpjes+xpFfG3
MM2o/f0bbnZnxA3XVT6FY9HJgaBZEY7i1Vgtxi08d5BTTVg1VKmQXcwyqwIOqMSMZInzHASSY1R8
SuW33oS28W7q2yrfpmuH9dfq6lSQOgs5jfzsNuSxLFo7QcjB1wLxBluMxx+QVMcr2pM3zMu9+wP7
pdxL3w6ylYNrYVIvQk8XyVnogZWiduO29OP8o4IwjZ7C9f6uI2uNlYUL6SLOlNOdxYmySC1qiTiK
nm6USgErvfdhYLOXRekRha3cf0sp4vmMzrZkRxjveYcZTZv3UfTeWD51/FFVgiKCpK67WckBzKWd
iXcjgek5KPCwOLsc3hijnJoTJIkwHrVB9hJ9L7Z1VYP+ijPIOohGr0hIUY3dDFkjXlXY+dwrpjuQ
Q2NnqGl3pdZvrIRMIM/BHujGGIfhQR8K1Qblm5D0Hsd5tS273LB3PEr674nWFxZwM5SEbKS4VyiI
Czd15YLoBracAbKC1YKB35uKOKRqoYR8OgdIrkeKDw8o7dNt1Hqn110yBGrmKjxoWZzbft1Hzq2p
wKfEgzloeU+ooT5Xupa+m2oG8SJFc4BwcGuVolDNtQjQ1KKJ9zLrCB5e0EwINJsJ/AZH3rZ2REwv
hZXDd5DXIPikW+KJVKQrg0FWHThgjfoN/lE4PA2VWwWaCZRZG5NV+oFCXj/zmrJD4zWrwc7a1pkC
aBwOstEztNQIknpUd26lg8bTpFIfIZDcuyjv9XmFsx7NxEOXMFf6FY2dz0KD8Ncgbfd3QkttnxGX
b1HmGgI3jZh1QEO0gAbv0GLeCkyyR2swhYLKltJXk8aKfKka2a+qHOTJghommFlJHMkNjySTnhCx
+TtDo/+7xpvB8RNai5+y1vKnghdj5JnVgEaJo7i/UxPT+2gXNr0VWq/GPh1gaAm1CSB0mhFitSKJ
97g9cUl3rrNt80jvfXR39lkj48MIeeC9HCp9rza9873qy46Dv84gzypqrDBF9CQ/gM9LslNuFk4I
B0gOfkAq8xtStNEJvBpF7IZcA3UigQT/KZNYu95Q6MW7LoYIMj8QlTR8MYwVWJ226RYPZR+zG0sM
BBixcqxG6BdXVeLZIFiZYZ9A7iZmsO5RzFF7MkTP0TKp4NTm6aTQtfvSbPMylJ0m6UlpBDn2nV6H
RBL3R+sO1RaNwtwE/V+3spVEY/GF46IUOHl4YxH9edCeHTpCNFg9WYn7X7X8SN+y6qR3Hwm/JYmX
xztS/BYjzLSPlrMm17AUGs9yFCknc17A2mbnatE2blXDMgXcdPNYt+2tST8TPfPMpNzqCDd07abQ
u5sqg6R3WsCnrFg5lBaOQCBWNUC70SNGdX52BOYgjkDGF7KwUtE83d+aR9kZ2JWqDzGnlVgLpzsY
qOim2qYOkZR5jVRTUrPWGgU1UulZ1m2ZWT6vd0P0HJE1h7elYaE6B8C6jj71F72RcuhwbFa0BB3M
QD22MoqDpvYy9fhYmdCzVrkMRqolOXQPrK7zrp/0C9clqvvahEFBkfBLWRLl51bEI9j5KbzteQo3
YUWcGkWFzsGaJPtaqNmNCYk4HchChKr6audUEMzDt2z6xKf/WYQZBVY0VtEThx8VXm6zjIf0gyuc
AW4VcZuHUQZdPl0pnpS+C2M7CyHcF/Z9sZKaLzxFLmJOoz/bmjaNLdbGiJmC8Z8LglfI0/VPtZD8
n6eLc9BQVLrc+KMSUYIRDjlwkD6FFzkr9NaF5XgeZf7ezVks27GT0IWQLu5v5ZWDV8NzC1YP6cam
xrala7opCwMDYQMSftjXBsAMs8/VkKHmUCPAjWnGfq1K5DTRPuXaf88MwQyBaxFQBShJzWupDdoq
TslKZIbQ5hbmDuR+JG/P9lrZa+npDGDB5F1iTGnw/KAarL4kJeWln2O/vld9Agi0NYwQZWnaVIFh
hkXxK1icDBDy6sBH8wbkO99AoGorKGpR4GqpZt+wunV3jFoM8gYlvWG8U0LopLYowNZwDA2Spivu
+9RyQBYSLUtWLpvFBX32OpllgNxEiZtMC0HYKKd1Mao8CSMr32ThnL1YbdOPONs1sOUZtM5FEAPq
PHq/0+SnMB5M/tMyw+u7Z/H0AeEQRRwUtaA6fxlJxrKxtQKPrRaVKognBITvIB7tRq/X4yzun7M4
sxHFtSvRIcGIyLRfoHPiwKev0+IN5Dg+zMg4lEmygtdeaoVgXaNABZGc6cCbxXRbnpuqFKUPmQgP
wiAeS/MwHb8xWC5o7Bs0Q/U0yAwtuD7UpX17Hna2b5M6z3SoO5S+NLuwzJ7JMGxTuRJk+u2zOhTM
zOD9BfwcPLPmr9cmBW6qVVEiaNEdpYTdJVSuzN9aiNnRrRUCaQBFiCyD9e4QsQe94SvXw8Jc4WCb
fGYgcTP1PS+Xn6hUu03rBiUVtXzMa+U7jdJNFpV/UcE4DzMrKUieCqtxEAbY2TK9K6BFxfgpBv7Z
DUn7llnb60tgaf+qYMP90SWEDs1sCWQVelaZiVpoM7CgKJq7eLTDpjcOehMFdjZs/iKcgz/TRiUW
bbFZuHi0KktqeHRH6PFpYxqalRXopUCXnp1KZX892tJWBsLmn2izdVG1MGiNB0QTyt3YgcOif9bJ
qTHhSQu46Nq1sVR8gkgA3HKwg8H/ma0QI+H6yLoR0axfhg1hlW3f/U7jZ7eLgkp+9sYagGjp2wFb
Bx8eQGNRPZ0HJD26tTSpfM770CyiEsRTo4c0U+wPDNA+ackf1yd0aRMAWONOuofTI2b2+TLWFxO7
AJ3/Ar4lvXVHqbnV8aRdSWqXRoY3HfTlcNB/Bd06w2Bz7DXIP9VhO97UkfDcPmQCL7o1pttyqH/a
A/OkjESon48pklpbvBeq6hX8ZbCYV0a7Ya1LOC23i5NwUq87gzHP8ueyAUaDE8CYdbvf91oI3WkY
3T6OayijrwCoWaDZQwtlSS3KRwQqj+RTbMb37GDsyUmAfhMaG8iSyd31dfG1XngZcZ50xk0NlCLW
oq8OvvGt2PVBfDec6GO7g+jCqffBnfDzBwiFvWhASh/K7fX4XxvBs/izrZDHWoRiDeKzvXLnPlHI
gVSvEKQ6Os8DDcedjee1Xz3rt2AvXw/9ZUvMIs8ObC1tur7RkLyNDpQekjeWl5tmLcH+crTMgsxy
HxHxLp5EjvxRg+cVIGuw+36s3d4rGvWVao2Xic6rO3clg/wqMTGLO128Z9ldj3El0bRi1W17VOMd
JB98/mtwPTyR9Lsu6A/6DYQBAvL8F5M6EUNxrsHEY94WKrsaakkGJjVK4Tkdb0XxGv1n/bxpbJAU
BvgTD8yvviQVbZV2ilG5VrvrTPcXnFfvGmUodwD9rtx7i6vk32Dz/dG6JAFjE8EY+WWq4QjANV5i
1yftaxZ5OaJ5+9xmJuQkCIIYyjEygtY6xnYLmSmyETqgb+FY/tSV9+tBF8+0s4HNlj+LR3fQIsR0
uZ6jqhefzHYwIOWA6i4cNdectNbmcbYRMjXKcenFWJDkgUX3VQut/hXA1VqI2ZpnbsxGm3J8KueH
Y3jQU/VsunJeLm8soABUiDNPpiTTjzjbWHATNI3OxDhM96Ro/lidCsNrwCQiuyjdm/zZVqhPVY/Q
TWXeGSlsyTy9WUlp/3Qbv1xIZ79ilh+5OSnhP41f0Yu9iiYr6/EQDe3kO+vvMmmCTR/g8eq2a9St
xUVzFne6k89Gz9Bg1soacYf4Sbd8PdmNJQ+gHHd9bS5uCIRxoecKPVywHy7j1KOEs3mEOIoBlSQD
49AssYsiaP5HMO1hk0K2qgVKTQ5MrLxJvuQV2Iwg2+G9gF4viEuzOxgmm+ag6YidVM4BoiBBCgxN
15NvVmHv6doFvPgp/w2Hdv/lUHvbqYpBTyBRCKaM/avstYCiyFQ/lg4U5HIRsGKT5d0ezLDrk7z0
Lc8Dz25ei6v1oFMEzuM6qIi1p1yAMg6/FLqWFX4tYU9zOpU6p64W8sLZukll3cucI5YDYTivJeB6
SNT+zTQYrNYzyz6c/r2oyW2iTSAwDVY+KwpuyxN99htmSRzkQJs87fAbFAA+nyGQ1d1kVg6u7Qgw
Vq7CtL5T6LilvTMcSq6Luwx9twa03BWw5v9nMuBB9T+5vHkurrE0gzwEfohqQeG5CVq5i+2fSrNJ
zA01vAI2wh0mCe27fu34mo7A+bkB5TUbLx0Ih6P6fLnYKhJzi6gFjkg63BKlgt3RWtN7cVkB72qC
BWw4gDJchtAH180A1cE0829Osk3IpzuZQa8kOEtnPTzQXAifA3Rmzr3CYqUnSlGKKc8wD9IqdkzC
Z3T4cX2LfAVkYd0CX4JDyIY2MKogl4Ox05JrTow0Sm9xxKLb9prbCjovDSpLkUz1l4iQTdxkEZ7F
3Y++LN7r2n6A0JXraxl5iRpjrcC+eDTihYUyKsC3eMrNthLKmLiYBAxXkjoLIxI9QiJ9h26fD0pK
kET8wZBZaAKzRNOVjGExVwcgC6QXLN1J3v5yNvQk61qigIeQlPfC6rdcGD/SIfGy5nHUmkCj7JcD
2SvI/7Qw92jLjwaV+bAT+r42EyRqqMW6H9e/0LRp5wsa38VB0dfCX+7sAw2A5VQAzE1Uw/iQtA8Z
QSHMhF581N8WsHyN8Mi+HnFpfZ9HnOVNZeumwzAiYhmPlUeQrtVq+sFBpzdXvWiWVvl5rFnSpCnN
2OsdYiXIpl20Z+3ytexWUpql++48yCxtEqbCas1FkAFHcBxXHqdbxT1EaPe34fW5W3oNnYeaLaAi
bSQrGLyTakj713mIBruN6ntCAx3vvIFKr5Qrx/5ySKDUYKyB02iu1hx3JXA+FkanRhUixb5I9P3g
qp603NvIqj0zu0uU8e76QMl0a39ZlyB4AL495e7z6hwQ8hbQKTifjC1/M0AyxjP2WJwIhOdulHDw
oz2M6wIDxMfsVAajFz2/Vz6Uvw78OXqvPo2Vb7x07gN+hHQKoJKpf325c5VMmAPTcCiDe+4B5HnL
6WrOtrhY0fiDMgoBN2Aus1Tk2Qg3CqgnRw/Go7YpDjRs3aD3Iaq8pZskKDvPX5PbWlq700eFB9tE
8p5jZYpyAnrU4M/klj2U99nQdjBOwKlpBjwFqjqmjflY1xBv9q5/4KXBgv5nIipQ1sDPXU6oKDOk
E2oL5O1wl5BNkzPk3H9x0oB+gHvUNQA6nrtuAJXR5egFJb6U35XxlrIX7r5YzuYvRoI2Oz4Z8HD4
x+VIRrsfUlyn2CAOf5KyfY0FIK7duLL1F7MeCAMD5eFgheD1dBkH/osRVXt0gFL3ZLLQSm66fDOI
rZD3qhkWWkjwULKOWvv8F+M7izs7r1mvSdaxcTpDofUAQAypHotMWZnFpXvofHSzDRZTPtKswywy
20Admdi/pqA79I1zXy9ze8NLqQVVnv/XnjESFOxnvJSgJ4s7efZYMbu8IjXkZv0Rwkc8c25a2wqG
UbkDSdXLNWVjWb+vz+fSUXIWcS7wHzUZbwmcNeHISX0nvnXlmvfEYopzHmK2VPDCMyqLIoTjRHAk
xs4KGb2n3Vtp+VAa0/MaafPKhl66J/54Ak0EMfPLPRGZpVmPINf6SQsZRvOjAyekT7qAQOmZi/7Q
GNlR7Yb99clciTqfTKC0+gQ2jhhpfzeWd7G819mrUO5rYycqv1oT0F46tc4GOe87gGYkE7gBwqwv
ho8hyCCQnmB/sRPOY8z2W9GLwqI6YhhJ7SmGZxqgVoLiL4ZgaELI3l+fwbUhzTbekDnJUKkIZ7Pv
Kbxz8j4UcuUrLZXlLWyxSTkT6S9KcZdnF0loU9VIJHw5pCnfaHpLPwAqsn5yGKNs3ALYvL5wklu7
b8ToD4IqdxD6g6AUkPvdkVVpetOYTjesXBALY8d1DoM1dGiBq5hDpZwcxrQNnvCoQu0jeqjt3nPa
aGVjLO1GCG5CcM0CIgsZ9rSGz2o+Ih2hzT+BHLquMo+KU+n3NDNv0r7Du1W426HVuwA53AkyM4PH
4mL8i2GaIIshf9NwyM1LsMIG4yNL8V6OnCfHuC+cnbbWAfxqvAZM4HmM2ZED44sxd1EzB8Yu9mG5
HhpN4cEAOLAjAUNV5ahDbom1lsc1mIwQ14dcv6fmmpfEPSCQUFEhugf8qY2a4PUFbmF6Z5nkxS+b
7SfHTqqongqnYMG45LWT2EMHuqaWs3CqY3GjF2lN/U+8qC8/soUOOSgpeFXq4ncinpl4+YtRTDkG
TEwn4aVZvlSbah0NNfLhzA0rqLVC0nuoAidfk55Z2hIm2JJYsRO7fM6Z7PQY2zTBC4NEB135VbUw
Z155UayFmKbybD+o5lDFXY8Q0nkC/gNCuoE6rNSI1mJM//0sRpGI1jEcvFqc4neVhElx15eP17/I
0hcHqBPYQx0C6KjOXYaACQUUCGx88RErd0LsIQW7HmHx5CCaO0kCTyod8ySZjlXUmBQzVVg3brPr
63Ci0NkfBlPhKYgmO+psK6impYoNioz/xpwStbOZEwzk1dbNsQCeXM0btgCee8ZHsXVvR7DcX+uj
Gxgr1filjwV2nO3CAQw+Z3NoRGqRDJDb6QGtHFOoVuAZDT/t63O5kCiAuP9vjOmUOB+WpkL+vpmG
VQUaNHFoMGaniL+otpfonlx7FCyeh+ixgYYIhjeoVbMbL46YrdU9HowSSpTqSw8imofGlA+p/w0/
Oncq9NmUm2aTbtdgsYuzSSB5Bzzu9GafnxSwqLEkuAs+1w4GO5T9N4evvM4X73PQYv+JMVskRZ6A
j0/xVIX3g8d3oBd+REe5cbdwc3qkgbbSUVgeEnxKp0qi/YVknFUGZ2zEkBwN9/TPLjsNzUqI/wHQ
5/fEVOGYECx4gM9BLE3ciyHhSgyOKq9ewLk2f5hq0r4aTlbuZBnp39I6d/cRj5VbO4+bQ5xpWRgD
ybGLCpXtaSyaD6OP1O9VXEQ7iBSMm1gBOMvDE5tsi5ZGm57q8gC3nxa8VDsfP5KhMXyL9imWR2+o
padUjgiyIZanhqdYI7VVAr0t9VM92MqdqKK+8VRnGLeVVtHveqylJyuT5UNU1v3RiHlznypCok7I
ALmFJY7bb7iECDtV9R/OmEioCxk1WCI6Ep9nKTnHPd3yW9MWZh1wk8ejX0L8QHg5s2vHG4uhfm2s
xNhi4rpHXPJ0DzkgLXQjvM48KR1jx8p+og2NlThyQqZfFsX7FlD8QK9knnuDweIgd4tuU1mm2Kig
UmRb2FTJHfpD3R6GWJz66sjIC01H59BZNbDBap8THkZGOpSekanGUS/VaEc7F65AZa3WtScxiZsu
g9aGCWH2j16zMmXXypT70jZbdxNbLd9mo2u9Zw0DCkRVlecYSce3MXKiu7rsjFDRGJFwjTAIEOtQ
BDMCklIDfhxqor2RUUfxhfbWTZpJ7btMhf7LKLh639lpHBawJsIrHz50aQAWfvoG+F1X+dQt0s88
MvtDTJTsNdbadl/k2uiLbshO+N/liTkQwWlSm5wiiJegJU7Y3un1+KRzswpEMfLSA6OweAOXxnro
curGnisFASXccNJuE2WUpltZMn1f6HXzkMSk2gAK5jZ+TMhwgHp6981umQq9M4E2n6MUdNvBmBRC
idwEMxB+fbdpVMUluFdT4un29IlC9uqxyEeQfmLgjEEEq6oPalgMsAdNdN+NNobhSqpB0+GgM/C4
YviKbOIxLQ+RVMlzLksS7Y0u4TuZ6OOD1pEcDmiD6SuRYj+YdhXtGw1JzLY1gKoIK1lFmmfl6Jj5
BsDE7Tat6/4hLduh9frUjY6dqWSwn1TkLuIlSBN2XxU/4N7IngnmhXkVE8oT1cw6D3LAE5+L2Oif
dNpo39zSBZEnBXHfi8s4f85JW303U9SCQc4BwtBjCaveii51HyKXgiqQl4RspWJkN07XAzIj236T
FjVot9WgC48qovjdt10fasCgPOsWh8th6qDN74E035dhxl32RBIQ5zNuMsgIo6LwrA+6sikiSZin
FmoK36io716JoN0+gomXCxCeZd10pR7dUtJgAxcqSNFkhHsBy8r2pusS9WOAcrenJ5WBnw4vtiwY
YKN2mwmUIj3oh/f7KuIKjg5LJMOWl6M4GAJE6yEeIYjowhh9XzlWsslNyMJF5sgE6sZmD4O/OPmE
Lnn3Utqu3GdO6kJ/D+2buxyFpRy2lSwoRSG+UyditzgNZaCIbPhhZ3q1GQ2i4FGf98yr7RLio+DG
0Rvecry33cGKtlBty55gSIytHtd66yEQ3cNvr9pA7DA5GWURPyrRwHYWIya2Q1JiI1msCSnJ+xuY
5IGMM1rJB8zZFM8YmAwzuNjsOqBQe8+iZhsIMdho12g6dBFtCaCAMdjOXWuAw8bj3AiLNjG7bWlZ
wvWdzID8Ezyja9frCl41gc7qlKGSJAAoMiGjoXutQfJQ2rwhMLGxk9DSkvTZiQmK23ndKyAIGaYY
/LE2AHF01Tr5zazJYLcvqua1KtwoHIgoP2wjanYtS5PNYKT1B6FKs6ugoAQMpgRq3xZlQKZJZ7ky
vhmaVH93RuJ4NpSqHoCes4+0cesb23HGvYaF+CIzBXqj19OgxcfQWXr/JQ1yJI4+ZJQlFmZlvjnF
tyjzO7FW3l1Kjs+fEbMkhGs60P8m4uTyYJKXuF0p2y1lBOd//iwBUSpcBZGBlLHKwgoKobX5qjmv
1+dqLcbs3R4nOmnTEmNo6kMs34T7lEQP10OsTNOfB8BZVupGOWRlBELAl5KlFZ5C/x3Sg7TJnXQo
UU7BYrtMewdVwiUvQxqaaQdAZRUw3NRo7ckw5bLzzOk8yOxjtCTtbLVBEOsh+w7V9dtxp/hWIDdd
60m//K7urs/a4hvlPODsyyQp5G/1aVSdr+EkvR939+0NoFf3ZAvnJ/W4llJPs/RlgNiC8FuDVgPQ
uZezqMISE1Re5J8D6Jmiu3eUB2meKNTFrZVixVqkacGcLYgKZyDL4S7jD+rWYDsqHM+wHsYEhqUr
D6LFxyVaa5CeMJBkoAdzGSpOM9NqM4SKHuI7WwtNQCYO0IDQQ/IZrbyVF7fSv7Hm61zXyqjKY8Rq
tcAxbkdj03Z/s5XgnoPmGSqNYNBdDkf0lp5qEXrrECYDUdZrspUx6Etn5/kDQb+MQIy0F12CBwIY
skcgC9+b/V0XUse3tvG9Fdg+g1/Ue3OwPHdb/s593BUvhubtOtS8wpUdMBUX5ivy/LfMViSDb2pC
JnfWljyOfKMCDKTZH7r7pgLQiVUJqlYybIx2cz3u0nkFJWrML+SegOaYhRWQagd1G6VMpd5WIISn
Ys1sZvpMXwZ2FmG2AagsdepOSE5XDt9K7TMFCNGFWalF0IzkP90U5PumX7kVF/cCOC7wHQNYxYSB
/OWnreOa1Fr859PqfgpAFSoQOwfyej694z+uz+FqsNlxWdV2LHsFwZLJ7gXyXe1G4lx2zA1nu56/
RcZnXP1eCTotzvm8no9wtj0KEaMvkyEo4x7Zic/sgIq/b/xUgzjst/nLSrhpDF/D4dVhgn+EFuxs
Qg3Ie9JImXA/DwLq4en+B/fpqfHsDEYc+n20qffoDzm39G6tkbi0gIDK+yfybHZdMTIKzwuUe2H0
uU9/06P6U7zGW3ulwviVKomK93mg2YzmbsIjGCGjTwNZ6afidTNuYUIIbXTDsz6zk/kIvwZf3NLc
s27Fi7NyUSxhiaypd4nKIxSYUYuZLVm87nSjxAc9FY/NnXNvwHdnW6Fs67s+9eNvxf1wg9c1jBDf
/ubbnkWenYOmywqXTUupeXdM7w75sba1AmJ7xU+HQXwars5BfcN/xBBM8FdNKhYX8ln02RHEFaLg
ikT06rXD42x3p9le+toF5UHZ8s2a3cDSfTwpNMHVCE13lNMuZ5nXLNWtCeRdRLccyiDWpimh0HiK
1rp+SzfkeaDZudcOYnDbCXutiGcp3gndS3VlySwd3uchpp9wllvEFZYrn47W0d73GTAlGvmLbBMI
CLT6oCnvQG7hMkIBkVhDn1CqbnfTDfCiCF1zpVa8dAmf9ZnmpCWtzmpVa9HNUUbn2DnpoeHQOCm4
T2I9uL7QF0P9m1HMxQbTvCksh00tnfYFltSQqSyirbXmFrf04SGSCSAmQJL4e/ZVbJXnVS2nwrS9
7SjkeBJoya58+aWRWBbsESeUg/sFvVSUo8NoB+gIg4F1BiwRuLZpEWqr+tNLm/M80GwVq0osjKyZ
AoHDdkT5MTnkKH+FdlPX9/DUjXzRShiVWNa3XtXqwBrNTWpx4kuDr13qS1sXzbjJ1wCMS+fP+X22
3NOGjMWo45FgJxsVui0ae6TqTQMXj15bqYcv7azzULMTMS/1CjcSQk2kHU4eOrYGZVqOAD0zAJsn
7d/ZfUrSNLPjqajf1NuyuCXtSva8uELQoP5/f/781sxdRxM9/vwq/4xlHNAcdTXXDgl0gq7vqiXC
HLoiyB2BEgFIZW7ThIUIyIZAKKe1AhB3kPIoG5NCbh/VzWa0Aee2PZ3ykCbFEaSk2wFV4rGWqKG2
Xgy7AzKqHu/cndRuZQRr1nxlLpYyiPMfOFvE0KWXo5zmQipvjnUPPSL4LbHCr5pDVe7IGsBycerP
5mN2AKA6jRuVo5eSAO9R88azygGOjjuKUuL1qV86as4HNv2Ssx2Ru9BaTwcMLAYpgrw0yq2qhtdD
LK5T6DfayPnQzJuv007JTXTDgCeM9SNLNPTcV8FNy/P1b4jZUh2swkC5HPMlQTDxWebL23xDQzus
AutO7pUg/82f5ZOzcvEsFh2gGPbP0GaXWzvaTCmn7wQGG79t7idZyEPsfapHHV55Gp57a/rFiyfY
vxHdGbOF56lbAJ0JxB+HGlz9XNubPH1P66OSrbHLFvuVZ6P7P9KubMlOXcl+EREMAsErwx5rrnKV
7RfCI/MkQAxf3wt3X5vSprfCvnHeTjl2IimVkjJXriWiGMMh7EDPBd/Ij/ONcTZ8ZHPvHK8OkmP7
Tf2mu/RmOpi4Yz7NksqbxGUcIXiC4ooNjQ6XiZP6UKXJjUXyw3Wv3Hb830sn3uJaQ5/GNMREOla/
r4wBee7SzWkucX7ZegmBo+EZI1qIOZyg4auiea7kbpP5hD8Pae7/d0Nahrzay1Ot6tBnwqzpHfGt
6kNhQdfZlszbL5S1+Ixbe4UQMdB5S1oV1QUve3VuyOPoO7sQ7dTDp+4MmvsTf5pcmTtsR98/ayWc
dKGqJdRpsVZRelDRwsPa22m4bSwk3iy/1PaOsbs+k9sGgarHxQiyy2LI0norGc28x7X443AHbNJN
9jCfDC95u25mC7+LqxGEqkHiAyJkESFUp1M2EAI7NLlJilM43udoUNO1N2s49AAFEJdoHpByLvBF
/xL4F/g+ynwGlPAEZynHOUMpDKbj9lRCx1dFTTFO95IBbrr/yorgLDylmQkKJjQnQEV9foZM/S45
1W8gnIssj52nY/MMKvLBBbj9eN305v5eWRZ8hpNyUqzl1AFJX0r3kN1Ey+i/hKmVDeHYacpkNmcT
NsYiAloewf+v6WKQUEBD1u9VEg6YaKjrRFFgAcvohiBw47Kmr1/d4xf7GfgGaBNSZLLFrooidPS5
XHjLwOuzT55y39w13nywXndgOvf4rfUx2cU41Oxde/NhctuD5CGy1f2LMf75AMFHRjOxgW7FB4z+
beg735IzO/7IbqxjemdAXNcq3VMlicqb+3tlUnCOCvBvqyrQBVDa6UuKO5BbFEN7M8dg7KTGBCxd
Pj2hKP4F3QgSv5QOV3AaSIWOndXAtnUbczRT+859urP2yWP5Zt5CF1YB66WrBcmOSo6HzWhDobYD
GdxFheGiCTcb2tReVjoxF/pzA73+L0PboEBa3/CWeuWoPrLx69y9ok0W9Ny5JOQsCyl6GgWDPrqP
ofdLL3CESjHoTMPIixTcnDuVTuqBcMX87uQ1uCnsSvvw9zEAfmUBbaVZCOZCjAPDrNbFHAN2YlfL
aoAL7udokoxqK8StjQjuC9tjUhMYiY1vCQVK4JDjTtSzl7Z/vT6czflbDUfw2nFspoj3eEnXI3QM
B+AHAM3RgTwwuk/XLW0Fz/WYBB/FdcjKUd3H09L5EkXgC3mmVLIFt1qH8T5GYh3tps7SJPP+tkJQ
tm+VZds3dFE/Diy/uFF+mKfhBZzK++vj2drvwOCiPgioLC4vgi1db5o2GdDRUYZfaLLLKBBUNTA1
qjs4Xwxl18hknrcn8LdBsQfBznt0MrYwCAGkwBoBLrS6XQEYz/VxbW/pPwMTAafZCHKbqVnsnBj3
XtrU178z2+NAEEadq6U+2123uO2Dfwamv1+1ujI1ppeLD2Y7qwwI8cv82SCSULXcii8ixWpYQorV
LPWq6BtYMdjHAjnjWvJwk/3+8vfVTZlCrXmMChXJmdFLuwh0gLLr1abHLdc64DwhICQmCnna5mCI
1HDxoc+sg9b3+MpUAgAOsEPHZEJNTiYyuRmH0NiGBm7oUDtibiuCqDjQD7DoaDdJiO77dFdGgzv0
GjIIEi/YnL+VLcELdHCOmibD/MVg2lFQ4jder7vZ5st6aXX/z2gEDyjtqQRVMSyAEW1KTzV7rqIn
Rryy2fcAVSGLkELdZjcABqahgUkm37O9sVCo0m0Qe4HFTDg6wqGwtD6EByqxBl2+gvLpA0kUgLRY
alfQYAxBvWiMzVNOreIeXEuQlltwe7fgzwK1N/BNsp23Necg0IC+ADozbaQw3/us5cyl1ThLvBxL
VxlvePX9+pxvxayFSxK1cjQrIOv33kCmk2ZUDQyZhvN+wenUirqLUMv+ezNAUIHIaCEJNkUzVI+G
pg0NzCx/TvWgHU6dE/x3JpYgttreRgHe6iQnuNKm9C6DSlhYpnclJMqum9nc46uRCOcxDkluJzPM
QLaiO5t0qHBF107pmFh+a6Yn28ljiHdGZ9JUsrzd5jVyPY3CET2wWpt0iml8yh3XvNeD8FPrduVB
PRuPhc8C/QmHwEH2Et8MMqshCwfpAA166EUuQzYqV9V3LHuu4n0Vo1tK4iZb7r4a36+U8WoN07Tl
dsRgKe5MlxEwyOuSILbl72sLQrWUGhWFjhss5ARvw3qnA2NMCklji2wYQqR0Rq0GYhbLxLVXasPG
83Uf3FwQGwStFsg00A8ibNoyTcvRbFD7SlBmUE2vANdcfquED2ihum5pE+CPZybyBYjLaM8WhpLl
WpobS9c/1Mfd0Dhz/jMP3Sq9UxjEhqtgMA60+DSFt7X5gIYuifWtgaJgs6D9kQiyxCtcSbJ4TirU
U4ZHZ0f21dN8qDKXHLvgZvIp4DfuDfP61lMkNf1tu6in2wQE6uiHfx9LQkspUyVENMSR/oXFaP4d
PwNIfz+aL0bWSgLXVkRZOFVxHUaTOqoh741VFfI09tLUAMZ4b5zPRfp1NGzXrLy4PPPMb7sf16d1
0yCxQS0DHiH8tmBQqXHVqpHmBe6kOk/tpxYKlvZ4F9sDVL+ilxnCVxH4Ha4bXX5UvN3h8gNxOPCa
O5ZYEqbIO9FSQ59/RtD6kh11fp647AK2acQyF0wSmkwvtJQce+xRHEPOkJF214bzsYnVfRtJ5T+X
KHExmKUBH+UaikqcEEXYoGdWRpdHbZLfTux+nlCAYO0d1MgCtDDt4iZ+ANP605S2npN/uT6Ty0F2
YXx1ZAsHnWrkNmgYcEuC4KHb62haKnZ9+kz+gdbqF830f64GwibQKm3gPXpFvBB32AQgrwygTg3s
LDKs46Y/rgYknGqJHVp9DaF5r9JVcN58AYKF5M8due+pX1bJobX/AZ6AKx7CJ+QKDUPEDtRD76gM
ahlelJ2m+aNqHTT2D7hk8EqjQ3PR1dbFi7lipMhUK8iBOmnq0REUhDjTZCWwrXNmbUQIzlY2Q/q3
hJHCsh9Uq390yqfrviazYLyPTYYB1cypwK5tTA6223szlyzF5p0bMEJzoebQsGeFy0WmTkk0MNxw
W/tNrUCCcJ70Z6X/kMaPGlSlbpVbZMFn2Rt6aw+trIovtRh31Nxc8jdDNqMb+rVj1K1tv5Sxli6u
K+7VtR0hUERMHcZShR2tscp9ok+PfHxjs/Ngzd8KEJW4NPt6fcW2QuDaougTZWZUWYXNlJnoDW0L
z+ifsia4bkQ2fYJbFHqrRyzEsLizn0F9PFtuQ10jlrzYZWYW71xdByvaDiB4hpkaL858nNzC+gr5
0lqVAdeXAuq1ZVomdWWITFpOdcARIEoOzsnpyxxiwW7D+olBOyXKak83ddyA/gHMgXKToYFLGjyv
kEV/b9ZJIzTGLMdIztVTV9I73r9cX6it7bVUtCAwjBckwp0QxEOzGkb06MEEbe6aJS1Qz24S926R
GmhWbpAOO1Gj9Afz4xh91GsZT97GEgJLAkpwNPSCe0ek6LN4rxUgBcerDNXyodqn6G9QP5vJ/vo4
N7z+nZnlM1YLiAoH1DQpzHQdGsW68b4jzc+uVP3rZja28zszwmx2/dzwZCGJydv0loAoj6K38nGk
zi2rQugwyDISGycjXUR1wPQD2v0LFEWqKWqTQg/ZS63mlehVEPc/oXu+V4ZnuBT6jr46ySCZys0x
rmwKp7FClMFsOn0JWT6bn1n26LpGnbhpJwFLba4Z7te4D1qQS3aEyaxbVkTJYmiYqn1vxzvIU52a
WSbpLTMjjMcYWUQHFWbGbt9YD2m7y+PDdbdYvlQIH5DpMU1UOXRsZhHJ1IVNXWZosPP4gC4U6A8x
ZK3QyAuhNFlxdXM0oBoAUSMuZyhxvHd0aFtjSy2mxnjwe+tgjL2Xy/IM20ZM6OYakJEEQe97I21h
oJXStJGtWbSA9A8TiA3MSHLyb/mZpgIiirQWpk3kXImiUVeiXgFsOtX2YYzKRkoyvyHQfuMOGmNH
JE6TSrJSWyPT0Ilv4wWCmCQ+fdLBwoOyjnJcxiCa57Ci8anDh11izJLhbQW+tSUhIs0ztdC8iOHF
EG6re3JTcucYlbGPk+Z43f22BqUDjgSeDtRVLh6QILIMcydDErgerWBQwRWeWsHEHMlpvOXluoX3
G3zdAtxcOK0guufkVYLUiQMdr2TaE8yifbaoO6W76wPamru1JeHcj5ViBnUVBlQqO/A2uhaFKl3A
jefrZpafEbft2swyr6tDQ1N0qCUu6frSnO/p4Oyrqvaum9geCcVzF1vJvGh/yIucoiSKTFBR/pzA
feW80T4YzH9xAJAB/8eKEOKSTDOaeMmu9vVD1R8nEE7KdOa3mp4oiEqREVlUZU1DmKx65EWmLrRe
BVr58u/1TfI0nV4ULz+PB3PHzsmRnlDPvQc5/x3Qy+fHhdhC1nKw5enrjxA2VVIUTj8sH9FNd6P5
qvRQQW8lSyazIQQ/Ng4MJy5s2GRHoo+DBpZsGaBvK/ahIA8ZxEX4GTRp7z1vzPUMdNU4k8Cz8LUu
4htuFOfMSHd5nntmY7vQRW7d6664dZdY0PhLVgsMROJNzETnz9BFGFfCazCf3KU4NpqiclsWeRa0
IHUUxCRTuRUx1iaF5eK1nke1iojRFPQOiDhPH4pvvNaCwrF3nBaS4C4bobByhAEZHVqY1amCvGRH
xi9hrbRHqI19rLj6SXWiKggT564AHlkyudsL+mdyhR2ooL12zGtM7gxkwF6tkXYC4yX3C6p8Gavw
k1ppt7EpS8xvRRdkDPUFyQUeDZGpJJoLfaqVJSIPZzxejDFz58Rj4c/rnrNVtQeOF1rS1tI2Anjc
e3cloFwYQXOEva9bt2pmeVNuQbPe2TdKei6yT51dHE0wJpjRdIjM/tt185tetJSmkP8EY5xhvLdu
cc4Z+HXwhKi+dVkBx0l2esRxsH5B85FkITendGVMOHoMU01CME8jNQT+9tp6zebs6LTRzlT+5W6P
n/s9LGFSTXAGpBbDsCZo+OHYPdOS4nZKD/1Y3UOB12dx59qztDVDNsLl76tTDyprYOsfYDdO6wOY
db3U7CGFi2YMJ78dp8kDXPshQseWnqqHsO+ei9q6p8nQuUqX75usdzWoCPzDElsquFkXvh3Q677/
JvB+5Gzol+2DvHMe75zIt4gPzit3+nrd0uZGXVkSRj9QBpLBGKMn42diuEV+yFFDAWYiXPrzuMR1
l+8Wbxgg7fo9LiEiVRO4mYxlXAkIItXpY4hsrRbJfFZmRQg+8ZCZipkvnmSiHyIAR4WLO6FkiTaD
62ooy99XbmN0Zh9r07JEfffRcLqbuLd8Hr6ilywgVhIk8ZcSvSLXV2sLEYDGq98TaAnI9xTi1029
WAUyd2ckyRGqCJ4GRVROuwPu8CiOpD7Y0Z44N3aA5Qd29AW61g95fLz+JZI5toR3V9coVoheuSUZ
rvsk1qG/kOxrpZOcmFtXUsMy8DwBKT1UeQQzNG9r08nw8oqouRtS6wBqnf2/jOSPCf39QqLjJhkj
BRGu5dEppTFg9vFrOM8SM5thZjUSIWpXRlfZEN3GRpuiI2vrW40/aaUN8I1Mk3erRgkYKwF7J3r+
gfYSJo04XasYsYNbIXjPR+jKm0856MiNV0o+jvOuD+9NyNkScFD0QSvr15RaF+Yzxn25JQwD1ZHh
qsijFZ9i2xvqM3Rk8v4ruGOwHyFlyHVg94bg+mJuhrPV0IVZbunQ9Gx5qVcJCKBTb7b2EbSWo+JD
6bhExgm51bH+bqaF0zGK4jou8Nb04vnO5EENML7J93PCcK96MpSnXPfHVFJM33SkBaS8bAjo7S07
cxV4FCcfVKeCzTqMjyXjUBhrg9JW9j2GeH02N28aC18yqIgIcqaCI/HJLKZQx5vdjDmwglqg9GSf
44Uxk484tiQhZWtgSxORo0LAEOTngrWpioipkAoXfoO2Lsvy713jcE+PrMSddfPD9bFtZoJNQCHB
AAP6WVVMUkWVY7eqCXNAJJJ9m9U3XdtUvtlF4xF8s9a+t4xvXdK07mj3lW+MdgQJwPm5sGqZ7thW
MEVQB6oAut2XmiN60Rkjblm5l+bOifTg62/obS59ZW24K+pvy6N4wQ6gr1Y4s7o04lAW4EhlJk92
+aXmjxUUYSbuAT0Wl0GrKEvZ4vo8X64qbCJBB8y1Af1uEemk2HqcVCFspoWntc+JzaBDc6wGGZuw
zM7y99W2oHqfRqDQw6FPva5/nsodne8ZefvvRrPsmJWVOh0g2WZjNCbIMGIbTcPaM1FR1365bufS
I5ZZg3suHJlQPBDiWJPEkPHrltHkzwN/LNX7RqYNd7m535sQYlds1rPjLCZG+jWiR435UQUwws9Z
Vou4PMPR86jq0NOEuisYh4U560CtpkwLAH2sHyPmPKl2L8mcb1qw8R5Ctg8bWYTFGFoah0mIskDP
vC59I8Zfh1yMAPlRqALiZYkE8PtV7+N6asdfJQD6oTV2Rli5WXhfoiX1+qpv+fDajnBx1ccSiMEB
CTir8KM8dyMK6keUpIhkPFvzhQIYSlDIXoE+V4i0fYeLW20hP8ace736kQ+65Nr2K/v1/qKPpxyS
K+jIBgUHsAXvZ8xSaK2OHFfw+gZ9HcfPeuRSvwnCz+1+CgpXdV9v9ZOxMwN0zc3uWwHENj9FPh54
Lp6wwJp+CYMI1W5o7uyvz/EGPwg+DYu4KC8tWWLh/GTo8SqnEjfX3qzddnxR+9CNQb8CKL7LqlvH
+Ums9LEz+l2WPqq8PaAC9NLrhq9qDJSkFcJXI3uxbOxFaJhDIsPAcYRYKUwX6/OwBbU1btNWfg7n
/swSbW805m7CtpxmWXl3yxykNLErkSSFRwtTUFXgPB8o/Iy1c/1poiHY9orZprpX5Xmbu+mkEbAK
9Y15KJUCnXeEcOrOIx1OETQyA6efc9sFWUJVQqHQXmhJU95+CJHfejArTkz/+pptfS8KSZaFfCuw
IyK+L5x5iEQ7pmfCU8cNM9VX5vFkJ9XNqHTfy0RGbnJ5UKI74tc5qSExiAURDspEjVulhwoY7nX5
6CZ5BxEWcDDbSfIji4FwonHtI1aUAU6cyG/owH5eH/FF/McH4AfQnwSSVewgcYWmUa/zDh+gNTxy
8Y+RqZuGr6HSypSTLm7MvywhgY2COO55IsPTkstKURxmnkPCtzLn3HNAgRp0eKCPJrCFAAa50FKf
/nZJBbNCqEuRkQwNDWYbIE1ALZtQn2S5G5ehG/01OZdgS1jNkjEAkRVMZtKCEqfEgtaHf1mu35Mo
4nRrhrxqCjteYt+BsdMdhjOTAVkuDof3oxARVHavOnPYYcYi9PEzBaAF3YXW933XcElha5mPd8F7
sYSaIOK2piNIClcp1UpiMyQt1iY9DSBbrq0bgGvdSfPGhWWi3sVdsbs+gRc7XDC5/H11r1JjECUi
Lw3SW677daWBGa5/zsrGV00FsFrZIbA5l6sRCt6X9GDBtx2Yy80JSmtHiz827eQZMrjYph0dk4jr
A9oniDAsFPJLbZpwK7Gc6hyH1DN5ESg1OtJLGTZ4cwZXpoQhoc3d4SbvEDFaNHR+scZDko3I6pUe
s2Rv/G1buNKj8IlTXnxH9Lo91EUJVzSN3nan6guN81Oj67GPt9SBESnqermQXHjk8ob4X4O/RNFW
7mFSpS+5ih0MbPRRrcnJStpzG6nHsv/Yxc09ILAuspg3TaG6tM+P151zMxgvqWkwNwGaJIbIZsyr
MEdeAQTotZ820ACcv4ZmKImIm76ysiIsYAXO5L5LYUWNE1/p+VGN010P1cPclOkZb55vaKhGBRZo
THrxKLNBdcuiAraULtB5DmEz4FlyX49Ab0xcOwK/t+ESWcPx5jyCdAilExypF6eq3ltNkQ8D4soE
xndrqF3NSH1L6SRo9c349ceOCGacYmUIC4Uzr8ocLzc+Qw9wKCEbiR54tISZ7JvpkOC6iyyLc+Gg
K5PCjXq09dJUDJjMsWBO7OPk5IXXNp9TrXRVS4KlkFkTUmyzXaP1zcZEEmiuh8+R8mQ5tzF5xhs+
kr0VZJMpXE0Hq7RIqcKWxZtgVnw8rLsZ14LXkqMJS/MzXNavz6XM4vJ6WW32DKzmwFzAogYgRQda
69SJgmGGejF2NpLOH/JkvAdC+vt1s8vPXltC4cqllVrC7QpmI3RyFE3ux+AvvG7ikkxmOeZwqQM/
IUHtUCzd6SXQdDSZcE9QbmL+ypqPXXs2oAuhH0AYzspDQXbznLth+mirkIxA/4N5pv3RgPJblEge
aZvbcfUxwjwz0LXzKceAufVU9FNQZ2ekIyRGNmd1ZUSY1dwAPGFoMOIsOxlsDJpJJmCyGTfRorik
KEEUJ7YEUixV3vEZsQxTqPHvLQkXjhm7keXVN+drZWj5kLVfEiOs0waGhrpzKw4ufeNVsySx69II
BBeAgUUrCnR4VPGWx3JNz4HAQiDBC0yBUkPVkx34A/96Wd6bESKIQpPIyAysPciqOLLHKqjak07G
xXO5NO+tCLFDQWdpxzsMxp51v0hfGeQ8mvDrYH6+vq+27SDDiA4X3BJE3LA91maaW7j7kM7aQ4vy
wBwK5Y2h2w+WziVTdxmeMKil/wrOpsGzhVCv29lcj2REnxXcIJ6ejdSzqR8vgnRpgFcAdq0kbFzu
ofcWhcUqYsPKolzFeWbNd7RlbudEj9dncNPtlirb/+YDHMG3OR3RQjNhUIqRfy3LgbxlhIb7MINk
xHVLl3dHFC6AfAbCFV28aAd5v4vyGk93bSIos2cVJDMOvDPuSKu7zSfkiK6bumwPRbsaWIsXfA+6
Wi6aTvq20jO7sHBtnDzt4059Hl39sfLqM9Aamdv4w8fI679qsmaKX/nG90fJe7vCgmltktkTNF08
6r7Yp/xmfmiD+Z7vHjXo1FK3d8t9j/9NIb3svpjB6PG3dq8Etm8G0IQ7pK+aZ7mq73jVTeV3wfBm
fL8+M/ryBde+UNiZdlUxKJMsX3gf7+OX+o0GsWf7ToAvONfBgEzcfLJd/Qm8M/HecKWMO5dXmPdT
JBw+swpuz37EB0CMibE3zXrR0iMpHiYDJ4XEuTeuu++NCYdQoupRpcwwpue+Rm4NM4igDqICc8V2
Yf3MwmCuJSFp081XridsqGngaZkkcL2lUGD0qGBRKNNWLg8PVHYCbs2lYWkQaEJlbJGSfL+lgNkM
eaVQbKnKHRXDRYODO3HwF0Xc79lZBjq8hD9hW63tCe5dJlCiTdE27JXZh464uXpX1J/x+vOc6laZ
UHHe2b3Xynj5t+IusnIA2uLlALZWIXCM9ajEWR7CY8Z7CCkpiePmUaBBiScDbkf9YMvqkVsxkSx1
SOQAUboS5SmdBNQlE7iBvS7bDewzrV7HULIPL4vlmMqVDTFx1Jh6rXdMwcnF2PNczj4UmXmWfCaQ
emOT9qDV5Fybua/aA8D6UZDNb8DPSkLyZSlU+ArBgdI8ifEZGOkw1F5tfm3C8rEYq52GBo5Ef52H
CE+ZG0VJ9oz3yAPnkvrN1mZZz4LgUFmlmYVTYhYswJobcNLM5G3Wbsz0gY4StrItL1qbEgJfVfK6
oS2GqiLvyGoQZVPf6L8b7Q6X7aw9UBmB7GbwWVsUIl1lGiltZ1jMppe02Y+FF1WFiwKJ3/EPLY0C
aBYy9e9znu8dSwh5I5q0ybxYHemHClxaRHbnkk2kEODsQjPbtoaBtpxjNwJ7gDJwty0TYHerwDDC
1xJC0XNpPl0/uraC3Xo6hTCgtGFdQ9ccYcCAHMH4TDKQ53fUq+MfaXpM/j4rs8wjciQUaAswygv+
MnfoN8pVuGZU/Bw6jmSMW4I6/q9Jun7twD9mBCfRm5BrdNkB3Zwewna6JR0JVL2RvC62Lsrr0Qhe
YSZdpLYGzKjtUzksh5KxK2uPAlh1fZX+n5DyZ0CCexhNOKWRAkssrr0x7wIzebNmX6d76FWA3Hp5
wpveHPuGKUOtbJ5PSx+VDTo/DbSOQjizx1arZhK13pCbw48iI+N+aQ0+ljWFdEVfhPxJqUn7BqG8
xuesr07ErIeApVLx9s3Apulo6gGIE5WkxZlXT0Yjt/qEsrj1Ck78OH2p0V2LVwIhAU0kSftfeHXx
SkdWtpYNu7IVjiZPshajpqz3wfMFmzA2px8aAJSZ86kwJh/DPHdmtm906xOFvJgKLA8fhxuV/1Ts
Ygf3P+bqN0eLPfSn7Y1R2adJ+NSwFPTgEFh1/rpTB25vYYXhJ8uTQASHwEgE4oIOpADIJwE1laiW
a0Rc4oyyVRD2sBLXGSCEmBlF/TGWx4HtauVcIVWsyl4cMkvCNnagkJTGBSzZTuRVNCjrl0r9GDVx
UIE84/oW2wzAq/UW9nKENBmB2iGy/fmuY2gR99ArBgLO2i3MxFP6Ny15vW5x+yhbmRQ2Ne5ICp0t
bGqT7lPzqPQBmi6V1PJCBnLyR2dCFqt3JUaX1bnm10LAdyDl13cUc2rUj7SHz0IhvH3LZy1owX1V
ss7tl8Tk42S7zDlB3Edif/MaCOZEEyx9jnrBDtIYU0jbLmk9U7vBseoNVu9CgWpO7xBMavbZjlq0
Nj5po2cNL4NzslT0NMnk6fRtz/rzFcLUk2zq60HHV9D7e+sTQOl75qdHwORUl3gd7oju4KvHyvtW
u7H7E+VBdZf5yi4PHH/+dH1GNk/g1YQIC6I1M2eIa603KuBW1ofPSJVAO6ec/F5tjiZp/bE3ZTCy
zRcrWVkVQmkeRU7carDKfOqWuzh2f3x27hI3/B7jsQooKSYAFPEuunfQnXBUDqPsWS9zBCHAJhAx
r3IQ0nsZc9Ff5g2xX9UycQZjueteuvvvhXYEhHeFNHuam7ACopYi6A86xHOs41eI3341XeP75EVB
/RYqru0nx/LEg84dveGT8fRN85Jddcy9wc98+SZc/OvaZwlnat92hs2Xz6r7DOhMM28mD41x8yHM
Ys2rIjZ+ULitPWloXB08OsTdqe0TNG2lRdL/IFpKIEMXTs5XdP6nZ95qzq3aFXbnRqVDpsd5DLtP
Fc+aG423IXovqNk+QZWq301xCoyyPmSOXzl4RHfJqEB/qq6d3o3jJowCyHQ2pyg1uwMI6oxzBU1V
V20U7XFUe+sZiY4EeWGIJx/CuLbfinYITxmLpsgFCLH3sa+QXDeG+a6kTr5PldHZt2VbBW0IjBAK
WeFtgS4UH3lsQHEK1n1giolHp+VEySm3iXNfodHqC0Ry7Nuin+se6p+2nvpqxam1C01Snox4zHZm
SFW/BOjPhawDQQ65NT4lXdY/VPDqwofYbI1C91z6c1fEL0rKLTePC/uhy/kEKgnC+ta15lk7dLVt
ohmlm6xvKqbtHDdR2SEF2auRNzi1ariNE48HYLLCI2QNKLgJUyg09I7DXu2ZTy8gJWoe7HGM71sV
hC9AM2rHRoXQXT5w9WfS6ICFVkz9xDvdOfIyxi+GNit29USx6POkdUeGatcpyoj6qIZDZPgof9kf
uMq727iZrNpvGrX8Hs6Qwg1jqw8X9L5x0KAXDehXlDNy6gExslw97pxyh1wZ6V0WhmaBalbWjy7q
Tfrk2qkOxqCxjR5JqEOitarz8K6FVvoDMgGx4VqNXXymLApb8G9F6MhvKVMAS2qoc1BJSR7UMOtO
cWEot47V5Z1Xq2D0ZVY4/bRai3jVnJbd/nps/JWfv7ZPhKcsmZGKzFTsE/02ecJl83PqP2Sn0P+G
FuG9fl8dE/9tONPjtItdaNFJrF/wdizPiD9BUoTdFXFbOXwJkvb+a4+s3SF+Rsf6/Fi6+qc5sIP0
EX1M9Ibeh1DqRsiU9XFu3kkctMVBWxNVXrG+NeXYzCTKMPquIm43NbcWme0g7IcvRWp/y1h/Q0ss
mllNx+tDv+yMEa6SwgE5dk42WBXH0JVvXQ8c802MZ68dLnq4eCgaLqPPFvPVNNDjz1Ezgk+MSsqy
WzFyfZsVDsbRiPM8jfEJtCl8NTZ3GXmayPjA+kfJYJdoe+FlC8Mp4gt63MW2/aQxaFGPi9yy1u5C
AwRfle18gXwz2TGD4wS0FFzhFSS51bxJXEVDWq6qSknaZmu8SMX9/gphymnHKltdRJ9R4bsLlXFP
lONc7Jt08K+Pd/PyszIkTCwHilFBqbL1+qZH8rzPuFun4Y2pKp/6xHa5lA5p86YLlKixwO/AOy8+
IZU8c8yRgK2sG84GTtbJ9uE/Go6fLsJD0efjbSojg94aJTptF/oH3LGRcMCirx5wpJv0Pl8Y0lT2
taS4z5hvFjNdu38zZbik7fEhr2npEK0HClh4EkUxdGlbhhm11JdoRKfs2USzo9L7NkB4lOySxk80
mTjn1gUKpLwaWnQNYE7E0g93kqjmXdki8pau2afnuEuCGsmO696yaQZNY+BXB5XABeld1E9Fw0M8
GKr5wDKc1Mqt3v28bmN5yIkb0FzZEB56yCRAuEyHjYhCv1tjHT82WRQG161sbbC1lWWkK48Ip8no
Gw1W+ICWqaxxB3QeDLrPxkjymNx2CAMpLgAQUEgVIbaJVdaposCUObBgHvCcwIFpN7PXtNUR/DdQ
g0fWMma2T2pDdm5trRjQz/iPIKIRkX8uRbdYaS7FoEq5gdp9Ft6WkeR82FqwlQkqXKujvmyqvoeJ
ppwA9679AcD666u1dfghYvyeQiEczpqT9c2AB3mm3GAz+2AR/giQ/IdUyT9rIYJITty6k9VTt1eO
WEt5U18qnctnrZzEzPDqQuMZbubsEBpupu05uEF1b9Y9ax7dRoO2qIz0d2vBgHaCNh9aUVFZFQIy
6ScFrQoYqmM8mfDHYoIOrWTFNm0AXgjUNyDYgES8H9dYNLNT1RhXbkXnRt/rvD7U9Y/ra7aZK4QM
3m8rwkZOO5vl3QArCTrBtCnGMZk9NdCgaYntQbOIewVjUCoa/IGZLw4rFf/6F2xG/dUHLNOwWr6w
1iytKnBl67LpozUiWTon3xSjPqjQA2SdLJGwGVJW5gQnNQuNDzzEeMt43/HXZHzrklfeSzJuG0An
pJnR7YoeRQfFQio4ZVjEhVb1uAjOffZ9Vu3vYGYITJq5RhvdcPKNNxBDBXWJ2xvJieiFaxdZ4kLw
cXAdK07devxe29ptAmlR0snuLVsJjNXH2UIsgLR8l0QhpnyY3SY5z/a+h8qL2XqpCq0AGa/Bth+D
mBj9T9RG4937BdbRjRtGy1SAzt2tS81nSnUkZSlJ7W9Gn4X/+P/MCI48Em2AoAvMpPytq+/7OfUn
srNzG+wf6JpGjl/G0ysbmOC5U6eFzf9wdl29kevM8hcJkEQF6lVhgj3O2S+CN1g5UFn69bdk3O+s
hiYk7L4cHGAB15BqNpsdqsIOiHI2OQ0NUpuiRbxohi3HugXE2WwQGqWm1PMOmk+Jfj2A0L8EW9/6
ORTuH1ph5zEIdGrzdxCmS8poFlGFVCVekslLH18HY+zW/gcG4nAB2jXeteuQwrMIEmmqgHUV1QEu
4EvLtjV8tYDv0XeUUcjnQvXmamyV3TqOcP/Qu6yDEQsyIzy7ToLAcgIHJu529LhP2jFE7hREY946
itCRLVC4r5TRmW9mwgYyvTzl9ZjugkZ6Mxs62ara3hUBSLjWEUXrWt7p3P5lit9L6Rw26LGMeeHC
DcbLMPy9DiK8X0HIBrrBWen4W6gsB0oaSRQoaRK+4f/3SkUPlVl6sT9d5TpBj9ldDmpypGuKjZrO
d2y0mYEKTkdXG7rswYx57jswZ2QOAZ1n6aUKnrCW3Z60JwgDuuY0uhWzwHSTQRq334MkfmtKbP7j
ZzHuDI6ZNI1i/gjt2hw4tNEwBDVh+nvoLLfq5YMkWztThsSDru+kljxNUY+pcOg8qI9dGdyu7/vs
r76ho6Fz/gVQY+DpmXIMVEyQ5cKkbfCjD9GKVG/1c347flgfmjtmhji8gXAKzzc37YKBkc4HsZXv
aeGRKZdD7rX56/o6hN9wCcNlhKCsKKF+jG2Un0vVC57ID/ltdEEcpAX2uF8H+3YiuCVxd82Qh0qj
B8DqzCMeCXbEbiy6ceq+96x8gczC32gWRA/z/CMWEUtdTdFU1eAMRMy+SyDyYyM3rzhmo4x7ZGES
O9f7xE2LBGMEcTNcQ8sDCV1cTxd11t51zTRu/KJvnmf+QTqowzDOgP/yzIkk8nsNdOqpU6mf4Jez
M3rty9Jta/VgsBs2nPb3iPELDVHNTDOBmJvbY9LVIDudKSZKBeE2lKdOlk/QPscK9tZFRrzD5PZN
E0zmtUrkq5hKphtPycbpENmuhuFATI0a4Avl2eN7pIbLaECjetpadqcdo/I9pq+GuXFziHZ2Htag
4JnCWeFZXvqiIi00iFJHo72nDunRsBI3rNHzRd6CQXPWrffLcvgzD6vCs12BxwMd+bll+ToNh84P
IURdGj2en11GZOSyMu1RsqBijmx5hZbJIcnDS9CV49hGcYL8Jlr3p6NpxtXjQJJ2shvJ1D5oh7x0
IpEJuUAtSy5kNuYh+qfwl+y6MerHwooUt/RLZJbrvBm9YDKyJ9VodE9rCuVRbjTpk+U121uxpD7r
vs8OaTNmbhxq0ymMtAx0e76P1hfUH25bFED++lUMQ1tuPuc4pk7t4rjC5jeYfWCq6qXmLRs2wkaR
x0CwQ1DXnAl1+Xe/GiZDYFoRtjzrf/aDMdxSs3vCSOjmXSa6TjRqWSj1g2TyW0otBhNx1c/0HoXf
gzr/Rz2CIPhysmzkn6jmqeZFB3nKciv4+RbXzbs4JxYwqAY+Oj6uo1pj+gZmBByjeZrah6FEqQjq
2XYiPcnVQdkiO/je+AI89H3KSK0haAAv6LkNt0VbZiADx5FpnqBGPBBHTlw/8prENuNXkmK85KAY
17Tcrx8e0X25xOXqo7Ea5lJPsU5aN/vIHA79uKUmIfIGM8kCNhPDK9/ImKqmb9Q0xxeEAm1ZH1l/
GFk2yx+gL30jGheZ5RKKs/2kCPCWwpy6Q4PG6QPjQPXUlrP0H/zbEobz5UEM2bgqBIyvIDcz3A7J
q5UVjj/+CjdL+N9enbNhgAADYSTIMFAhOTeMmS6szvsGJ40cTOveii3b0u8q/6FFZ7+xxRSmiuzB
wHw/wn2Cegw/tKgwCW9sMt/SoKNvFNsqH9QJX86T2F3tP0MQVtKu2uBjLJyMHkjyWZfXyIuB+m1P
u0tZ+1VJzM7Kh3Q65IYb5dn9ur2KjGn5+zh7NVhNEj2Ar0cDOML3btxV5h2pfzTRxlX5vSSHjce4
AeRVkehGsYSL80hFayXUsROVGoKNep+OoEOzWYg5iuSOGaMbKkibNbmXFpXdpu8lasi+k7KfOrlI
huecDrYxOLJxt5l1FZnE/OIE6w/oUTB8cW4SyYDGY7XLYeUqtEhV8zbXfzZgI00U/BBKdsOWupkw
eNE0DPujZDKPYHCIqCprfWvC4DHvZdE7jJ7l7UtuPobdR2vdRaByQ1xab7VFiU4z+t8wcP3Vj8fz
TfSpOupmCs4vtAUcBsXHSya5MSpt4y4TRqbLL815jVbFSMMw2xTLLkc5gy17SJijXEOsxzjbGajb
JIdCctMgc/O/V9KCmVmAB4s2krH8g4UxkNCglp6iqVFGQwSUilHllzf8oug2W4LMceEi9k7q0soh
s4edVN6axtabvZntSPjY64fMv1G3ksuiMHMJx5kLY6MeRCPgDB1TToatkesBmmfW1lNM5AzAb4KU
oQEmLtQgzpeFdDJOcIHLiyQd9OqO1XQfssTTlI90ayZNcOYQfXypS4Dz/FuhA/KQ6EjRABXFD0ZQ
QdQQPeDFTaDYCcHA8EZIK/heZ2jc9+pjNUilAWhJfJxYAaXVEMQNmm2odqa9E2g3Qnhz3bEKDtsZ
JPfNYshx5noHSLUinty0bl9cyVuGIfhgZyCc9576OParOTYN+sxm6QUIILGtNkUf4FbPsir8YjhP
qJWAeglt2OfGkeWxlmrjvIfpQzQc++i6yQl6ZVw98LT8MYo1J8TYZ/4rMk7+dDBJ5fYa+kjleQwF
FJlNsKt8DP60HnSq0IuMvqFuhwAt0ewivOmtv48pULH483O5rcF10+ZqhL9fodfCQjuaUu1N9qOX
qGf+Wv/U39PsUD1YYs3mt3AHFYVy0zQHfT77UehuLb1EoKeyGjsJj/LoVdGuJCdL8dTitjEusjF3
mHpv6a9pFu7LrRtd5H4XvwYlm/NfU8up38syfo2FbQbRZXClY9w+ke26Oxp5YPv9a1sNe12/zTO3
H/6BAQ7wECEDwQA4jfhCmISneo2q0bwZt4P1CEF3CA9fDOFGPCE8X39g+JEdafIlq44Ak9evUdW7
QXnIWf4vh3gBwjlEXZNCzJjOWym911Zgt5GH+ZR16xH5ppkne1bbMaGlwp0rpR16pDRn8krjR+of
p9TtwUxqpu6QXBbFy/C8DifaN5Qn8AT8qsrzn0duZKg+BCPO3ehJ9KDTh+kfruC5AvI/CP7TlGoP
9rkSEBW7SoM3ZnhSvnG6xaswLGjDykg28bmmsSBTQ6Qe18d0GLUXOT5VW80ZQghkJY25MoD2d+67
hJ2qVJOJVXTDA7QxxuQEFsz1byFKSkJ3/A8G56RGXWFBjRw9HNTr9K6BaAzd8fpvNXpvu7sU16Le
ZhuY4mXN5SlrfpDzaUNWNq1WgNgaBBzHIPiMkGchH+vLEt0UoP/7D4K7bX1UPzLwj6VO7Xu9dMCb
Rnfj/HqyPLXeSM1vrYb7SNYYpKHWAsqi4OlTDn30DtGM9eXMf4NLh+Ej/VkO95GSduxrRQYGi0aQ
kNma+TzSzLaUS7JF2DfvzBoUd5EoJqt8pQRUX/xUpIu0/izRVhzs1xckSo7g4aGgimJqCJL5N/AU
92hHamF2I6I7cNhjAEmx/ba7NBmGCNQKD+PyGsRU+1H3r0IzuAvZxlyuyOktfwFnIiVUCaCpi19A
6LEbfxvdo0pAGXrBgh8F3UXy1opnR81tLPTGUEcBryNFCoqc34mdNYVDr+h4cFWRg+mFNHoyCy/1
LwZtwqDuC0EKucFTfOP++PKm33AhLoozjrYQ9IWc45qZNFZ+YYDJxK6f24/MIz+IG/4q0HhsR8cq
sYNf6HV4aa7o5biBLTgaUMSBjgvay6BU+/UeXwQlSdUw38Q9MrtISt2s2XeDt25Igq+IYRMFA3my
CaV3mTPXMjPLgUUS3iUsQukZs5t7NASD7tDWIxdBXryVvRScjyXglz9drMlQ80opBx9mo8V2GmNC
NTpO7SkmG0U30d4tFvb1fl/gdDKkxrXMQkZACtDTjTzzgJnKf/hASxCVs42y1fMcIbETQp7L8h1i
vfTVRi+swHdBCBYZ5ZlqGJYw//tiIYkhTRlJYH/goTzVResQhiGyPvKKWVGwizf2TeD5z+A4VwlN
ehJIMmwuVX8l6HiNVMVOJY/RC4q93NIp3ELjzK/SW0QhOdBUw63iD7Dy21p1GBJXV++S9nPd1gXv
Hw31Q3g9xLV4AfFVEVNPLYa208S5BJnqvtulj8V+vKiOtUePliM9RY52E5wgF3YtvYNc2Sv38cmF
w7FrL9gofn03z/Ofwm2zLPtG3poSFFxrhqTYRaN16AvcrS/4+1kDCGhcZBQkBOOb+pSh7DxgvSqo
SLXWZeBqyMx7Uzqu43x3IsCZSdBQYUfYyL8r4yko5DICjqJ8JqaHXNjEXtQ8tjvjLjN7J9Q3Xg7f
Z3swQLlE5LYP+d9Y8X0gkpv3yCGvtfeAkeV96z3+tOzpNbr/mdVe5KDfM0KnoK250am004viIdhN
HvGQH9xvVXO/n9Pzn8SZcir3hTJm82b7HvinOuuibt4s3c23SCoEIecSCZ2D5x4B3Mpln89mPKGl
EC8a3492ZuMHVyCBi3eRlel4klbFLy00gvtQoeHeaK3kcf2bf6eEOfsEEJU4/xXyqAR9b+BX9E6F
dAxYTyyv+ZHK9u3olqCEiXBsLqWDuXFwhNuM5lb0kmO0C1SQ57B+ZVUkkyNIMrCrGrIgqXpHzbdB
d1m14QmFVr1Amk/XwvFm6IWpchNISQ+OWkT1DFQyEIEotEPYv3TandZshMLC87pA5Fw91XzoxRIg
EnNf9N6kmqAAufHLf6i8w4KQvEZpGC98BFPnS9OGMB/GFECy6UQG5jExeAl2XCRZq/bT1+7l6HGw
rqFds24z4m/3H6zGGa4fyHFg5PP6FBcE/XYl3RqWl1ue3G8ksIXu9c8C+Y4bJaggUFwASdI89OP3
060yvq4vRnwMFxjc5a9IUokp2hByJ7OCdeFlKLo2U+1ZfgTtiqcutqXx2G0pCm+tjAuD5ciUu1HB
yjp1ckHPCAt596forwObMwPRtHMD8a0808vZQCJyGcYPLRgOknHjGSu0dlwZFiSokKvmKV3LKiv8
yQIGAxPEFNsUshCQEQ6RAV3/UkKzWwBxl0Vi5Y0PskC0X6FspUk/A3ZlEW+qbLbFFSJwGQZ6HtE6
qiqY2+LZxyW/TTFZGSBg7z09v+kitzEfuuIavSxoqjOzv7dyA8RpoPJGUQ41Oc5fxCEm/GkSIYEW
n0zlNtVfs7+PPlHxXEBwexehZz3uRxSCkvy2UW+r7okVmFy8UduNK11QZj1H4nzSwJDCQScJUk6v
yYfmVLmd2t0zJjF3wYlc26x3NDv8uED8e1NfkNj+/JTf0w1L+aJJOH/szQVeuEXETOgY4VMrI4jW
6NCiAUpRwDVla3t6IX+w1E6ei316mYfOdDF8DvVO3ThvAhM9w+XuGtaisGp2wKX+bSo/xMyh1NFw
ucfjYf0wiNzWGRRnNOCfp2ZpYJ9p+tlIr8bvsMdA6GjX7ZXCnpX4KvC3hp4FJ/0MkjOiVNK0nMZY
HWo2vfI6yfvKOuVb/SnzX1n7dpwBdWNSTyPFwizl19h9EMn1rXsW3qfRwVc3Tp5wRRSU3khezoVK
3gu3fR32Pcp5GrLxHcq86IEP0hPZav8XeHsIP/zB4fxw0ncqSRrgBNONqrt++dhtxa3zn+C3DQYP
DzLX9nU+eM8bGhaqD8kcNFCDBv2TbOWSxQBUho61jIw1n2IgFJkic4L8aKAQMLepD9MmDbMQAink
uZsGygZ8dy8G5/Uei5691K+ivDeg1rV+akTfe85R/w+Au+vDRlGHKc+Qcs3uZNxTanJjpvfhVmgv
+txLGM6sqph1iFqwjrA+TvmzyezY3zj/Ik+zhOAsKgzqAEP0WAktnqXoDXIIVEKVa0zsdItIXfhV
QKJHKfqC0bfNrYYmWq/UMlok9AhjXKVTZ1vzDFsI3GISBK5FMXfCNbgSkBMs9Y2IXPhBFkuY/33x
BqiaEoUyC30lUvgUaY9kHJy43/giQgw0Dc4ic6is8ancwJ9ylgzo6SiGG0lyaXEi2ee6+YriEjRT
/Acxm/diGWkV1IlWAqIcrxtqt5aroZG4vGLSoS2ZC76GjfMi8sUqRas7GgRQKeLvUbTLKKhcoOoW
jjtm1K5a4Pk9upJxgn9mm0TXQqNewHHra3QrNPu5XkqrU68cIvPZJO5YHUDEvL6R4m/1Z13c5dl3
lHXRBKB2eDfiPUOtQtswOeFa0P0yS8XN3W3cNUaZlUHMClVvUj725VMUHrUAPeAPcbwRcW0A8YOc
rO3bLGNw/PJ46LJHvGDS0unQvmv87RgxBlHVPyvix7EDlaKjHc3ejhG+SCnYuavIs7amjoQe2kJB
DFr1UMfiLU6GYk4M/WmYOPj2UefFfK3cQkN0I0IUepwFDGdpShPHShgARpXvJOmVbQ0xCsMzjALg
E1MU9xDYnx/VIjbi3J+bG9mUeUwKL2mcuCRSD+CDuZT76yHP0f+q5gzsefVGmUzQd4CMkY7injnH
wBC3OwePcxKZtJngiq6Vy2yP9L8rSza6o8BgZoPbNbaHDcivSjIffiwhZ0+ycE3wFC2IAQGp7vNj
dP+YH8ECpbxYDnPLT2SS9uG1cqe8E0fCuJ8t/Vo/zyKrAQErsXQDZTQ85s/RG5JZZMpx2AZ6U2Bg
X48PvYQmwuM6jMhtoHd0jh+QpQfVxDlM2HRkqilOQKHsVf93N96MYA1ZxxB0JM4TxP+B6Fx2BaPD
LdTQAdKWDtp+XdDo+OabZu4t3QEl8JTfxyDkSTcOt+hALFG5NGAwEnRGzah1fhlhyLbUXtbXJfxE
Jg4CzjZGCvlcVaWClGIqcSAasGS1jobxyz2YxFTmMDMxGkeHnE/mrmOK7kuCpISCkS1MbPCRy0Am
cASD6cbxGw1T7pjZiMHIWUrMMaOG7vVehbZOXUZXUuMjzztmyn79B4iPhQXK3JmJHywC3LZWOWVa
OvXogbyRQye4nzUi8Ay9trzpOnKiY/Bo7cG6jGFqN/T86+K4FfEKv+viB3ARbxowSQ0U/IAMbc/z
9d1tZQMFlVUY7AKCO3ymJGfSEKNUPuyUnf4QPoah27naBduXlxCGm0LHvHCCN/m1sjE2t1vfYdHt
B5MydYw5IUrhM4RZhsFXIwS4Fn+SSbKn3ia6beVP+t9Pn2CZfwyYz3qi465O6GzArPjIzCOjb227
sRjxrbHA4MyFYRKdlRMwFOMIcjcbI/bo1r1Nm9sJpZ/adwsJJKjeP2whbim0IBh4CPNN12kqUdKm
ANUQFqfEY3CgvpXaUvqs5htBstALzJV/VO5QvZNnD7u4JuSMtJ1ltcisVZELuinwjjfMDlMVMf8m
RZ7QXS/A5h+zAJuKPPUHBtuQy9tRc5v+KaEbX0xsfv+db37sTAJvTJqnOF4Ky/cskWyTfiBJghkQ
KGKG+sbdIPRni5PGXQ3MYA2ahrGgMYK2DX2bqtfAmu6yXL6Uc4q4D6OG2t8PuczH+88J4zwIyshD
WM+72MqYVwTnmuWQ6K7r0Gfw9g+GiGlzFDl1hE18hqHBTAJpjAGZH7RIms11xZyOPmIoqfOrjZ0U
mcbXSBLaiRR0PXN2aIBiLSLZ7JehUp2A65a1yAaoz+sLErT3QNVmnnz6fxjOAqMQEixqBRjp4F8V
HxKkk++1yktOvauDcc7OttqQ5z/Ih2FgkAWHLBIocwL73OQLWYc6kTLirW5+xORzwDAL82/qLb0l
kdljEhlTchgvVb5NCrd12wdViC8VSKc2OMrqddpfqsVda2x0JwmjoSUSZ30y2tfasJltQin3U2Vd
xg26eUlOXEstW1fpMHpZsL2KMcyhrn+V+uv6JxRuKFaI3kZkvnC6zje0reg0Nda8oRWYOCTNDZjX
4HwHn+s4QoNc4HDxM5WkFJ00MnaUXsb6pRbvpHojGvqaZflmHAsMLnzNlHFC/xxidPnOuFOOYQfx
j/o3sjnNwXhoTFd68gN7ciC25m5lJ0WeS/sDzevVJYNRkjDCNg7dy2ihZDMc4mG0A/I5ouqtjtcy
+YebBpN5aHuWwYAIgazzD2fSUe0VHxuaoYIOHmBD+QxHN1C3RKOERwFlG4pWfPS16RxONkatGusw
0ATkWvFHGT1KvVeXN/pWXlxoiXMSButBCM1HOmkb1KCMUHESUuloVJ/U6n5aaQRyNLbRqrSFxJ25
KvWj0a+A1Kt3Ft1p2QupTQdjNt66zQsjR22xJC5yRKYHMw6+giUxejV1hU2gD9Ll8VNZa/dV0p4i
GfQ/4aNaggw7vNVxt0nR5PX0TUP+YSxBzGVEIBeEUEoXHtd/3NYmzIH1InhoU50ZGsNvU5hbW16p
Xckhnq736yjzsf52JKFUMndDGrj3OOsJmNWrSoduSDq8p+0nxGZByy6zi7F0+l/rUMKiGMpi/2Fx
nzXMcA/i7Ywnnpe/4pl+g6kPsEO6QePiGQIiSMePneLHlnaw6AWiYewS6QiC7nq+mKqNsdLTZD4g
w02h3ED83F5fmPBLLQC4L5UQqRwTaFI6zEjdmJwgqJYysuv+Jau/XAgXM5hq0WVGCxw9eo+yydaR
0NjStBV6k8Va5rUurA7K2hgImDHGNrPj5HUoAycB+3zc3tOtxhjhvmH+UDPQFquhv+wcqw865BlG
YFWgyAZUDfZ7Z9hqdBBa+AKFu9jCqu5RTILnD3FkjdhrfBv9vq18S/2dRh/XTUF4zSzAuBsOVLo9
UeZ26ki+8jFeVGPCaWcpjyH0WqoDi97W4TZ2kE/V5Hj6qvr4FRy8tsV+QJaLPAayu44ivrcRFs/9
4bNSGLcqrRzJFJL53s4uzV33KnsB9MXB8WuPt7ld3+p746F1P0AQ7KwjC4OSP8B8alkpi6TNCwDX
Et1PSuIyo7nyG/O4DiP0EAsYzgnqESqLfgyYEAxvUQhu3pd1AOG7GsSw/9tBk3N9jBCIXkCjHRyA
n1or26w69Nazpt2r7CVEZ6ykXNAtcdetz8Y7viHsZENLAKqXuM2Q6UU07iZRaOPx4xLzVwuWqzC/
bw28QKy3IQpnjYJCzh87MGcwSFfFWv+0vhFCg13sA+cqJVBi62WAn9TFPZ6qD2WJub/7Stqvw4g+
KIbs0eeMPl10p3EGm5VN1hWNgVyf6kYjGAOnacMyhS+rBcS3o6dHAS3w+HaC68QboJFh+7voadq3
u+QXxgyTrYfVJiBnpEYRyIE8tzjHp/YzP/oX3SUmVYfKnj5lG0p90m59D0WfarlAzmStIDGqLKLY
w+5lkN3BvFPMV73/h7tzicJFYH4McyAMqxrT3wM4pYLEbob3xvpcX4zIkaCer8+jmWA84T2Y0Rd1
jM6gWUbWgT6prUPV9e8J6+AaFyC8t6JqKYdqBRCGwdsseLCYa0E2trLr+LIuYrcEEfX6skR32xKR
swmo6FkY5QeiwXYalBNVnHHVHvNT/wtS7RtgG3vI+zBqtZ069gCTisekdYfuiWxcZ6Je4Fm/Ew25
KMJivIOzhqaRtGpskQnUq/rRBCPFYRjVncmmV6tQEjvpIbo21NXoRkGnXlAjfe0LhgR+7FnRT2hb
nvSs35FhajbKtaKoCKVH5HcNqCGg6HweqVhqq4WQD0CU3EnIcEWgQPKRnvyIDbvZIp0WbfMSizt3
FXrgJegAowDJeqgkgDa2+qlt9bWKDvcShNtohEQBHedhuRwEq32guEXaXWdSYk//1LbzxUiLpzDm
Z/mMK8I+GtbBgKtPcfUhscP8Y/0QCD/OTHn7/wDzWhchqxzTwDIzAAQK+scxPDaLO/rdc6F5Sr7F
syu6WUAzZkL1EITZ5OuNswBrqTbK0aDNTRbvZf+T9bv1xYi+/vLvc4thYauZgU/wIkXZIiC1G5qP
DRTq1lFEW7ZEmf99sYochWM/wxC/U8THTt/7MogdOieleOE+rCMJ1wN2E4wO4jZG4e0cKe2zgtJ5
6m3UYjBX70jr71Rzw28IP8ofkK/oa7kc3e/UWgaIj7Fvau5DSEGvL0N0XkxMCRAVpoyqNreMvMJU
xhDjmiLsMIFkObfz4T7+lw63Bcp3GlwdlTIV61CDXaZ8DuAyW1/Gd00GXFEm6P0MOquTKjq3jhZ8
20ExAsFAOSfXjsgtGO1NNOwT2aX+saxecEKTZl8GETosXR2vzPVfIN7I/36AwVUQwGgObvE5BzBL
mlXU9o2non4duuM6jNjs/sBwDjuQI6VQaqxTUUKb4m5IH6yt0EV4iKAfpiKtYKEpcf4NC6vzR1KD
Dw4JmhxkdNWDHh3l/FjUXryVuxTd8uYCiPcJajEGcYh0GLKIan/V90+jdNCa1yo7aFv1se+qTrOF
LMA416AVVltZDGCQ7Jh25oNlR/YY20Zo357sl5fJsb2T5xn2gWzVN4WneIHMPdT7Is7T0QRyjNrf
BNKvMtq4xoW94cvFceYfZ31sBQMgyE2bufW95EjXksP2wZXpMZcdS8ezBy946N38STsF7tZ7Vvgk
W/wA3vxzWhnhJMFm6LvyEFwXzyA8bOz44TdIJW6Vu4vWrezqaouWd8OAeNLIQh20eqRAVbMQTMqo
E55oe2KNqyXvqbHRDiYCozPPHpI6mCnnWeKnwNLSdnbGQ1LsIlV1WlM/tlN1gMIUqMUGu6nKjeYf
oVujZKbbRxe1iuLu+VEkjR9FforQtIgcn8hQZrAJiUA7eeND/4zakf8bsbIds+tEPZmJ2wz7dX8j
fOAvf8Fs3AtnINEKKj8dfkFQXKuDOwWu3u/K9CoMrirYV3zv48H7L5jIm80FMBW0ctyq0azYNFFr
4VGDScFeQ4fFbVTeStVlaIA02wANUJHM6msbsPOf5VPGaCvD7YEhdnBRcR4ipTTPcgOwVk6kXxDQ
rFFKsfrLdpCyY17PMwdo094zTISD4zwmeJCoPR6pdJLxy9D20rX9v/RTzsVAmaiYbka72/n2tzHo
tCs1yKB7eF+Tl7Qi+OZ/zdQ/p74WIFxkrubT2GR+mDkalOHDC4PeIFyK+439FbnBJQr3VdNxMjtJ
xlLwzrBNRmxzq3VbdAcvEThb9WUlk3MFCHpy12fIGgIDykzhVmOO6IK0QMkLffD5YPLBRkLlgpXQ
cHWkoHqOTeu2UqRrYgyXYJzY12pzWDdM4cb9geN9a5JFsT75UeZ0ersflOFuguNZhxCFFdbMZATh
SYzH8kQKhuLrXZABoi5/ElBEJKHXB2//gIGhSjhPhOEmHzEzZI9za5qZFOTCzptXRj9LdDGtgwj3
6g8IHzEPqIRqvQXCAVq3TqXJ6F7aMGMBExZOi0Ih1w5KCBgBdySLoPeD3Mc6wshmmZ19SjfR5XBZ
7vJLvNGik+n1uPEmz7gOL7a+k7Bqj+5qsOeCaxYjvtxFryDfQ1kNEy9Cp7Ns3LOn5Ir1D8kxceM9
Wi3Wt1No6X88A59v1BMQtAYN7GIEj2UR/GzB1JlYv/LydnOaWGiCf6D4vKOijbSPIqxsCFI3iqdT
NISuOvQbJVhR4yBI2DHvj9o1OC95LqrMSKtOZmCThTj0zjppTnAR/K4O4UtwV/5A4pHc09JWf4Hg
cK7Z506RH5OX9V0VLPXsJ3ABYWvUgc6kMoM29uhr9ujL8i3GP2PThVhHGnnraKIEK1WgyIHmULBF
ol/y/A6RSeoT6E/DvWexDdVJx9RPPpoWWxMNOk45JRD+Cg9KekuqZhc3W0SSgrjpDJ67XeROjRMj
qeBbtJ2E0hQ4mDvXwjANkW9kaSMSFsUrZ2jcLVNjqjlJIqARct8g3TA1HhjkbTN8bgkudiTgTn7z
D1fbGSh38egjtAgbFTscljclNEOmzeel6PlyBjHb1CIOCwgtMinFuiTpztd3NfVIGLiafKX7r4nk
RblkV78IZMXj0AujlzBu51EFZHUcE13b0WUPDc/gbWSPtNvSDhPvuaGrcEezjfFd8RjIzxgo4jM0
Vj9noMLqPvRp15d0n1WP2uTC+DC0szmjLzhFUPAyUQmZi+tQjjjfERLp0Mil2PTxQv6tvTEM7ByY
qzvJo+60lxAa9XoZPfkbh0ngEfGMhxaVaaIvVuWzfmEsNbmk4uwOu9FTP/x31ZtAqZEVu+B3fm3s
shsLln2M77buHeFyZ5lAYoLpSOevHXnUfKZgaN/xBzsmz0ZxFTe79cUJ14anDUaSkNI0eQapVJLJ
QEzQsdUq2ZvDTzXdjdBpG/L9EO/XoQSh2hcz1/+guBPD0JhKjQJQoeKmEiZRDla+H7dEBQTRwBkK
d2jA3NRYrAYKTfaDelPTrZkC4UdZ7BiXwYBSb6GWEQBiSKAFT1G3C6ONcSfRlY/O/rkAM/eCf5s/
DcMKiiwdZh7NSPYwxGtTxcuSH4kP3cQTwWxysksjFdwUWxNDonN9hszdUxJJwXJM5mlLdteiLA6p
0fgHkoMQhIlKFwIJm+ktISQYAtDYia4dJFdnE124OcWK/ZR0KJQgS5NCOQGcLS0Y9BsovLYQeG5B
GYH3g7tujIKviOmrP6D8OiHWOyZzA3o+3RbGrax8GsPPdQjBJXgGwcVtlR9MhA2ACCjGyaAQC6Xt
4ERtSMmvA331TXKv2CUSX6yru0bvFRlIpOwf9ZZdxP5ox5gorDHDnjTEbchnlb4aygPCcGacsiH0
FIq+G2rLCUgm9PAYdcYO+tNuYDypvuxk6s8ITCtoorQ7Pb8dev0mBlHS+u8WOISzn80HKVEXKnqN
n90hn6EWu155ttAvmXvrMMLvAMZc9BRa6Oblc5uBFvqQAcU0zmhM2nNkWdl7ADMEObNGQsTvOjx7
kxsg7JFBWPr3rxMovc66vRiTpvI33lgIQWbgJYrQsZU+FPJlnm6s7rsh4++bs1Cijr5yLPP89GRd
GVV+jL9fo1BrsQAyc8nOkl/X91DQXQgYNO4iU4I6HbDOYeaGD73QMXSfRvcVRBOSnUz2Q+AaQYBR
iht9cllnm9apcdijDnFmx1FtvdxNW65RtFzoZWFkDEsGARxnM01YKvGoYrms+F0kxqkZpf3Yqlud
0t+vxVn7xjBAeQGpV5AAnC+3SXOFpQ1DEm609Ud537nyc3bhn8wrvXIa27zKfuVOdplebFE5fbEk
nJ9lIJtQMDFAyWahcnyOPMlyK5UyHHBvGBNUvPEu/VTQbng5Fmo3Ky436OVv2NRBU5LUd8WQgm1h
ypSKuEoUFbcKUlM36N2qIzBYWLXhkt5Xvb6uOnTIG22W25KaBoXdsCR89M22fuynAt+OyAk9qH78
9/fx3JOKOx8zKvPh4+3TL8BmH86OFoL1luaDk2pj2k70rZYI3IU8MtTxywQIQ3HXQfOlf5DjSyup
bYs8rJ+C2ci/fRv0rYPQDblZk7+pWJulhhZX6BrQAuSZSrP1UiuFOJVEqc3U7DRWKZ4bKQgKEDNu
tWYKpCZgGnjLQeYDA1rfRjoUP0XPfAVHFh/Vd/+D2OVJQr7dcrQjhpleO6TbD31v5/ZFdqNdh7//
vovmDP/rIl9c1JIyWJVsAb9IPwPj0o/2nf+iZ/v1TRae8D+r/IqNFih6UnaxPk9G0/r/SPuuHclx
ptknEiAv8VauXFe1tzfC9Bh5ifLm6U+oD3ZaxdJfxO4H7O4sUMCESCaTyWRmxEOSOFIFmj7p+TrG
qsmAfQENJSDzxo3ifJO1NRomqdLNjXz0Tm61Y0iUje5PCDcKyxR8TrBxGZNiD6AbzEQDsQmJEOba
UpeKEEgthoQWRnAiy5Yc/rg+oMszDghkVkRFmkjCf5gB+V0FFpEepjGd0A4glls/dPPe0kw75Faa
z5/LboMFGGHePUHmG1T53AZZlU4mH/txk5WumbhSsNVVb1Ccor7NIqfwt6aScGKGFb7Ks5GyTaC+
kJlYVICXp/peHCzhmdij229+pUfNOTahFTrG5lXaWsEOcjNoaKH2aOW2afcuFKZ5n7NmrMupYBMd
KrqsynnexfKmwosm2Qahd31p15zOEoIxHhoS35fmrtc2ddphB7ouHLbQL4uJJ5h2XWyvw628P80T
jDMe+SoYE5s6GvIkUXNUkdoB9ermTpze5Hhr1rcjWk+b36ayS9UPKvSozErsQvxRa5xs3dpmgYND
MIMKd1wImAPDL/UgbhWMNwO/IJqorU7meJhVBGMuAJbBzIk+k/PNIk6UJrI+l8gqaKvPjmLEJUie
153dIpD/wDmOLY8mAWY/VqUgln6Chhlonfv6IRsfJLIVkmPQuIXuBCSxyhqFbviH83y45ggWwOze
TIwuaLoOwGhWI8JGUj7j5iSNzzXdS/++hh8u7XuQ7FaMR7giOg+SBoVXjz/oJO+FMOI4T96I2C1W
5qk+zs1cIdis9ek2zQ+4ifj6p9hsUejMQVvb0MsxMbutRdlenYjzmFB7ZXzUzT7u36/vsLXDBz37
4kwBZKAInbENSjVomzRo2zV9FSUrVfQ76mTB6gtIV4ZDMLngaeTR/a1N4pymwwMrqt5NlrB7EEIl
InMhXpY8Ng00uWxBfC4kayT7nseCujKF0qxB9sU6Aq4bZnzgrZcKQQdWQ5D4lVX9iTb65KUGeOav
z+T8NzG7TAK1Fd7/cLGb2XPON3Ig+rj4gkrLjvLIksboFBR3aGY6CRLdU+UUiopnagiPr6OuvAah
D+4b9uLZYmhxymvwH9FAtuiLhmik4QTRizLKW0HQ9zV9qoLw0IW1g4AXHGIqjqhateIpR4nlsxqH
W7VVbVX6ef3DLgwL+X48tUHQF7SAUGJmoppC8WVUu+dwLChMK9r3ErJKtRjt8jbYIyG/u452YVIM
2vz7Ik5DrBPrLSQs7a7cCdJzXO21PryfoFlSoJlCMXnah7zRMYudZ1MXRxXw0nrwMkO5o3oNForU
jZr4NBRyylnmi+zE+fjYAjYTaoSGEUHXupMaJGCfqvpPafwaeE1rl7k+Boe9app+FNMcOA2RP+ok
Dq0qzoUDmIRv5CwDi+ow6C5k4gp03meZ28jdH6GhCcfv8UbLeNk6grq6NI+2EjzZdChqdVv0GA0G
4QCtLiNBYQsxkKcFYfW52RBZz2QyYhlDesxKb0jucYZYevUa8koDVg10gaSeI/WCQfJpABKRX/DC
JQ1ejjKwHOJ3iWkFPc8Zrc4gxPaQp4fcKfIk53AqZFuaqJvXsQQS1F8zeJ5mko862rmvbz0e1Pz7
YuvFVUJFqgCKGtKjKffvsYYUaa/vKo1HWnbhzGfrXIyK8Sl1LOS53GAS1YDcq0RHUX77qZo1Z0Tr
u2CBw3iTWMX7eh/SGp2xrjI5OYR35ZA6OWyjTJ/QJJ6BtgOt4rwYhjeVjFdJjHBoiwpTWSrIWsmk
sNKqRXF+4fQ5REGvr9tl1+jXbIKlG6LjKCNhs2hlVlCRSEDT4uF3SiUblVy35hDsmix68/MMadC6
/RNrkIsj+U1oiihkqZ249B28Yb+qaOi9/kHz6M4O0PPvYctMOsHIad9+zXpuSVAKNUG5n4a6qxWe
oDspWnXrnuMA1mYcyh141EASBfEIY1FCkWrKkFdYabHoLXQBuRDucSZaOThSOKmhy7cFDHAJxphV
2gmF2Q2ItbPyoEB4VLfV6KbPnMJ4jnQrJa8hXjWuz+llqpTBZEwqK6cGvYzAVKV9Ht1mDSaSOk38
mCB+bR21OAbiNondurL85jiaW6nfh82DESHwO0QBrxR1bQcvpoCl2hGEUQmVFJ9Ta8FHn9S/dDnZ
QG3k317bvkaNEknUlM+0poz7k3AHUKICMLGBiiU9f0ci8v76zK4dHUgh/oVg3B4JFN1HWxAmNq6t
Wj3UOPwn4U5KXnyRk0/hQTFGqpNm5ufDxqhAHBRm97VQetQ4aEKOGzdn5tYX6HtYjI02dehnKSp8
bDgiWxycQECVIU+9dB1kVqhG7hBvEcyAkoGYUS1g1yUIRBFk2FngH6iSc5Zo7cwFdflfGGYsVZQW
fjnVtT3lx6F60oX6rc5PRdpARGewQpVwb9pzeMS6sCUis9smRc3FuAFimw92WGzJbwxOOY3U2kcC
WLnttuOptK0ahwxqPAJSGNwEmBCmQRzatAPmUgyamxgFWILRu2lzQm90o/Ceguco5WJ8CzAmiqFp
kAdahPFFVHEHcM6HGaq8aWX71OsCyZI69Lu8FOQebbggdwRZfMojy1g9nMFm9XfAzN4O8ilF6hcD
hqYW8T8G9QEM/1njqgJOMOr6fWWZ6m1tvF/f71xcZsNTwwCFaQ3cCgVLeBIRu3uIKJeyR8sELWuZ
RXVwsKmOhMjgOvTqdlmMmNkuedYJcT4CmSLFL3b7SR82He9Gs760c7sFAickb2fTXoRxQj+JhRC0
tS1PogMqB9yamvbt+kC+4ulL+/kGYQL7nlSNQYamtiUC1QyEOK+EbCrhJlNPXQTFzlcib+rmZBY/
G8KZxFVnIH9DM/tEKBNV6AiglbSxW02ErNUTEhHUqkRbJ1sqGLwnkrV4Rldk6BqgSAjVOowz0Gge
i8EERIE+jd2xIZYReT7trVQprbbZ8vvS51z3xfR+I7Kna2fKaT3mQOyMTSO7enE3JhM69gonD2dq
JTTMUjza/es2mvm0VWVoGKFABIJ3jFeYqiyb8GRf2an0QofQImln9VG7a/13pf+oy2l73YxWJ3aB
x3iAEg/1cd/h7VMj00aZho3ciy4toDNMutug1DfizDaQSs512FULWsAyDiAbukERZ1iZCC+C/9ml
ZWg1yugVyofUZW4vU95FZHXn42kZxyQ0zCW2IKoNIZDWTJjZSB49WR6epYkeI/BlmeZ0iqXnSBq3
Q4DPMMaIIoBD+SgRXsWEWGbtbwqd10S56iTUOZOMWiCCdrdzJ6GivLmNNbOyp3LYpHL7MITK7vos
r55nfyF0Vjupo7jpTCEgoO7QaydExXGyMVU0H3MindXQfwHEOrxWMzLkynB26b4doaitxXsNmi62
OfeRan0Z/5k2EJKfTxv6yItInJexa7adfm/2r43E8zbrt4vFeBgHl+vNJI4NxmNAdq6TFKtH2WmS
7iMfzzO5i3ZqOcC9quY1b3CBme2PUvSWhhKAO7FxofmFVmeQKm079KtUgzXqW6U8lQYntuNNKeMD
zK5IzFgAaC47BhoG/GBj1B3nirwKgl5k6MTgXxQlnq+bkqfZYM7rlqMcYYjoRh11FyQ1nKNp1eQX
MIxjKWV9NGMdMEgsWy39rNBdFBSo04o93x84YKtmvwBjggmJNEZRjQArx9wa0xPtVHsMftQF7/GC
BzS700VAoQdSheAbQFF+F/cbCYMyTPBbct6YeGvEuCSN4gBIYhiCaOBiHWSPoTh6YE1/vO6W1mFQ
WoyuVDRCsXReJS3CrJ7gliD/ZfXKiATp4wB+mf8NhXEUeUKrADn1yh4abSuR8Gkso02cE444yupJ
hqbrfwbDuIo2MtKgNQl8LC6UU7hR/dzVom2De0oJaUDetYg3d4yDMCu/V9sCcGjhg3YUlTsrjniP
37wxMXsVWYCQ6AOmLkOdllPJJIytaMp+RKk5uQ0qC2s0y/SKq6RT+3R91davBjiqRCSMEeyxj2hq
K4RN34PKvmpcrTpMrQvGU0spTrTYk8aJDastKytAB/h14NXj+Bv3q9VkscXyYCrHLsGYJ0m2UpRY
+gMvAlkNKRcQzCk5dkKTphIgzBzVkBgFNbY6HC3aUxII34+tp49eGvzrQsU5pFzAMhvByHOUnXUw
GU0wdgNtX6Yq3VyfvFWrXEAwm0DTo7YWaywaKY5VlqOC7cngKputhqoLEMb0QfloCiNoMW3kNqFs
tqvnxlFZsWosmD48NMl+ErbXx8UzCmYjpL2Y5a0MyNxHIZaR7v0i/7gOseraF6NiDixd8fEYZcLn
lqiHyqtj7hebVj9GoAf5L0BQQERuY6ahYNYo1sPeVxWhAqk8etqyOLBlsCF3Q24VJo/GfvUUBnP1
P1jMUlUQ2mh0AnvItAMuT4NUOUrjKKEtSv8l0w3Wjr9QzBLVKZqlcgooSWlvlGC0Y/VhyPBsLLbB
Z1elOwUP7z31eSJm6yb/jcusmyomQxcnmE4ZPr4FuxZaBoKh5+S5Vz3xYnRMhKEkpPeVeXQmmLnT
BwpWHwkFII3m0Yq43JKkdWP8HtT8OQsnOLVdS6QMg0oDt8M7QUc3Sv2h6u3/aItMoCGls7aMiGHJ
ZWMN892vjPA2kTy2BU/i+f84UP4Zk8RegnJTyPzIBBaBqlG/C8GfmuQg0bMn6EmmyeNE/gziU6Hy
On0vaRS+/O43MOPuIeCQ6lMG4KiGPEv8p/ZJ4JmDaDUISMCCvsnoY9eNFulMp8eVk3ZgnYGEr6xA
g6AzHga1vBszkffwd92kUNBxvsZ5Y6ioF8EaN/Fz0x00874pwn2cvuj6R1LpnJVed9rgWZBkPIBB
ffUcTZFGSqsUZ14FsdwIkjvFYEVKbeXSbsh/QJbVIqH9HxzdVysZxOTQAc14hCHxZTmCcq6N/A16
BV0oE9fK75LH7r2egFvgMB5AaMc4rn0MzQAnR77LoMAs/Eyrbdbdj9JGknHW/qra5zK9R7uXc32M
q4u4wGb8gmqWcqPPZzqoflIdVVPJS42nzdb02gANWLyeyFW/sIBj/IJOaymWGsAF2e8yOqnULs3b
XOMMavW0XaAwXqEmsY4mJaB0ybTTtPaX1P5rKcN5T/6FwHvWuTmmYkxoHgEiKisnhF8TlFmYNy29
6+uzejqYeAZFQZGqEpmxQbBOy02cod9OHoqjoCpHPRNf9Mp4uA6z7twWOIwNomsiaX0FPkbpX/FG
As3BOPIUyWq0wBUrR2i34IALweXJwZ237UV2dIHL2J88CnXdTsBFSZtVdeXenxQLl0fHzwcrTyo3
JD/qPPxJ48aipWHlbX1jGKBxu/4dq3a5+AzGLhWoySl9M/uytN1TlR5qVAtlkK2WBR4n1GpIs4Bi
jDMjGu1x+6rsNvulwXCqGJc7FNL2ryAq3f5Pw7rgga8TP0fpKbZb5QVhBHETh4y2qHJCz1UnMm8I
sGyBFoZV1FXVQY+NHkZajhu1/o0SEIq2wEh0tOa5EmvO7l49CRZozFqR1kgaY8Baif2HXD3r3UEm
L70fon/kkFNvbHg6MTxAZsWS2hfUopiHl8dWoNu5cJRQol8Vp0xxNd1VeOmgVf/1PUK2RFcLQ8h2
yCE2vQkiAGQaprh5um4Z6zUICwwmqPBr1JHkAwYlpuI9iXpi1WnRoZ1T7hwpHU6QG7wVm/pnpfST
bajTc+1PO8H0kT+MbqNq5jOr0tgtUsW38w6EKv1YgEOb+ALnFL5kKsBXossK0n5z58JFZWrqC42Y
GZCKTRW8F9fBBh1OaKEp6FaO0YdYJvuwazYqTcAhCU8V97uhIf8lCbT8CMY/qsgH4i0VHyEV9z0U
rXS8aGY5Lz236oaXMIw7VJtMAHcyVh4HV2V6dX0z9S+6oNtR+lbHz2Kx1cpdOXG8//oh83f/Evn8
MPPRSaeFJWwhFqe9gIeilKqnoEx4wqM8HCaGM0wxprGBnYu07VbxC7c0UF6v8rLu6+4IJD6GiHc+
neWUQQdWgQIpDMfQnzt9surMaRv0Ho4uaHJEndfuvbpoc18yRGBA+YnC7fPpC3pj8BMVi5YmdmqM
VtHeZHhNhJLCEB77fEtQ7SpA5C3XOFtj1U8sgOffF7esICIQhsTTvz0a5UYY+k3PE1ZcPRcXCEz4
kYaZhtgJUzmYSCpMHtV9JzG2hWpwDuDVUxF0eGgoIQS10cwcgjmLDEUP08jDB610IzzdiwhDVRct
wByoVStcQDGz5g9yJ+b5DFXeq1Jv6bUI/uLYu+5geSjMzGVBCIGW+VovRDcET8wR6ga5/KyrJxPK
ZEHTayiob2dAwh5VR0qN5ZHAFxxENyMUJUSw1dS3JHVjCIuVCueovyQt/vLGaFoRUYupQZTo3OZo
2iVZYgCyya3kqD2Md/pTfZLvfE90Zs05tLF3u+APorjr87m2qb+aZf4/LhvKyFWSx9JX1mnamYar
oQQzvpODQys5Y8x5x7rsozwfJPuwEOV60iHyxeG4IVbgGoEVWKo9Wfpdts+gs0cm61W00ufSCxzQ
EKCEX+C8Bqzth+VwWZfcNEqkqzCfafDa+DCOSEM9mZWjSz+uz+vqS+ESidl5WkZyuQ+AJMcHuOR2
bB1FPGgaahSUbaV7ZabbJa9l7bJDgplhZhOaZhfInYAZrq3iOCGuR0uuNQRQmbHC1+bZfzg0ioX+
CeeH7wa852yFZ0zMvpGnJBK7GB4bPHCe/6Tfxa+1Y7iRi2e3TYAFvY8d01Htaqc9lI7w0YCYYVO/
UVg3BLm3iJMI2DLj3VZ5rzxI2h4i3sVozbXPPfuGTmRohrD9p2hompI4i3GGDSc/GsBMwDu21hzU
MtRg1r3KsyYVRxweuW9pIBARso3PLXlfzW0sUZh1rlItUqf5iMrg0CHBZqRHkCmo4S+lRfFEKkAu
xC3F50nc9MTTRtG9bt1r59cSnrkrCHRAcW0GeLUU9slkHPr0DwhJX+uRp4nLm07GL1adWOQ5uL9t
Y7zTpOexe2z8P9cHw4FgrwVxm7a5EWAwcjLZciSD/HPypjR3rsOsxjOLSWO79iaThFrbz5MGbi7c
yHEWt+aukm87ze2lX7F0KCRH1LPddVze8BiXF4RDJ4khYAPtrcK7WSfda/LrdYz1jf/3LsGGapqJ
ru6MYpWiHpV7HUiZeuHNNPtDpcmfsflYm9H2OuL6Rv5GZDbASJIqVX0gVuXRFxEFZhCa4JyNqxjS
zFA68+NcVCTlEEmW+nmTyW14KkiP9AhRi/bn9ZGszp2kEhNSzLKpsXMnogII8gszSqk7o2CNEP2B
Or0sKBCquQ3wWve/4TEzlwXTmICiBneh8qFSb/3ES8ab2HzP/PsB3CzXwVaNbzG4+fdFKG2IUZyI
OsDGbkIV8q5KavSCc0p1V73RAmT+fQGSBF2PJ2+A+H3pgubIFiOC+7d5i0IPjtnxFou5SOpBHsuJ
CChQQioEJStuM32Ow6MiH4SG87a0OnfQ/NNApY2uRzY1bzT1SFMfZ7kBHuCx30umE5W8rvP1mGyB
wphDrspUSOersXkMb6vttMXr1S47UugXxRYebgsrcpRdbgvHzBMzKz2arsxZv0vqlTlqWXwDYyVN
q4JeI8EW6H7eQgMneEFN36+3J1mDrlvpdLa2MezJHl9Nt7WV/aTZjadyvmG1Q2j5DYwRITc6ZHWA
eWjBWuBkva09DId6023jz/JneK+AvtHFM5jkXt8g6xHbYuyMRaW5POp1CVxIJZmChc6/Q7OVf/m/
WsXC25LoyVb5iVfSW4oqZcPNeEUPq5tngT9b/GLz+KqaJCQCvvZ4JCBqePVv+tjF2osepLge2oP/
IJ9A0BF8Xh84D5c52GO9ppqeY81BaR0hhaAeJ8HlSrxyUL6i9MXojATF34OC0UXVZ+wfIBmQQDx9
KjnXt/lj2XT7wni+jv4FjKzVvhKTeRLBqZqGxm8FYTbECSxR+TOFIiJ/EXlbXsnsqjP6XrqvDN8C
Vc2nKuxGoLb0l+CrTpqAfCQFzdmTjrxhVHvXV+ySFvN8m34FpQu8gGZEaOf86WhDAAkkZbbxhj/Q
LWictNpq3Hfxs7HFB+Em3zTotrbTe+Fm3Fz/Co5X/GLRWHxEo4BnlgqwmxJCLUMveYVqQ/H8v5xb
i6llPFIBevgunO2mrHJQHpS2prw2CS8k5C3gbL2LsaRVPpcpAEWMf9aSW7dOGf7UEhdCkFbMI9K+
vJ2BbBJt6qC0BKs+6KeZMVVB3BVGDoYFs4Aqr9AGyPBqhSjbKYniF5DPTe8mSckuUtp+G6tj4lQt
Sr0sKjeJHTSTb5VTEr7mFRXvcl+OfUfsGy3d+nXSqlbRD80+H5QhsqANojgGukh/tXEX9AhlsuFX
msfq79CvIq9Wh3GAferyp9FV2i7vx+QwBmY7gAW4mh5aUklgLhCTd78uox0kmmvclqM6uxHylhwT
sSvurtvUxTpgZhDmaZD3VA2UzDEzE7Si2mWz0IcxCtFG0Cf0E5Rkh5fxaqcoeHMZTdO3xkLt9teB
L+9xQEatz0wEjqbMi06UKKNgjjBAgy/ftzj1MleRwaMj7qZ94eE6LD7V2+uIFzEtAyifmxyo5EBa
/MW7X98rYAQ3eDIRFx6XAWDuv40aNKYAO0K9jwsSw0JArX4kourHuT6QCz8w46BTAB3fOv6HrUMU
yq5so5l/3tRLt22TU44i+rarOCW3l3EBcPD8BmVkMPOA54950KGqHyPox8EBkt/eBfH4trhRYpse
/G0gW2SjUSvfQIaDc6Nam8YlLLNOadxIakgBK9V7UM4Jyq+xOKboI7o+i5dFMBieJIMgXpoHZ7JM
t2jm6ZoyVKHD0FW5aIdh2B2xzfs/USvUW1FtzcDSEzp8mrnanvKhpwhLOsRCqIis90jRVw9pUqD6
vhGm7LmK1OSuTIX2kxJh4uzSFdMF/TBIR2YOYlzHmEgJrWFl3Cc9mI/N3okEuCfeA+H8N5wd42Dl
h6YRmAehMqUQg/EDfSipfVfBpuTRriRXzt2ula0676yKWwi/ssCgDNF0cNoTAlZbZp90ooqc7xez
fWF1+Uc13DYFcsucOVtb3zMYJrzv+r4c4hEc/eOGPAapJdvFg3FIb/27yG7+gCghQUGTh4cUp+RE
lpfhwjybuLpAWgSqaiYrp6EqSeMnCbj7pUftUd2rruDGn+r9p3bqAquzkx0YgtvtmFl2tFPscRtv
eh5jzIrJnH0Cs4sSjUSyOc7yAfm7bh5jXtHBZU6HGSOzirEYddr8XGRrP2epGB86R52lOpFsiaHb
fuq8W8rKSXU2IGY5wyiFLFkICw137bHQcVPxb6aNCnqNPfpd7kHJ+QrqXvtFeWreOZ6CN5fM5hCE
VElVGUOt3uJdvotMp3tVoQ5jSbMh2c1D4v37s+pssEx4FCJn0KWzSoGJIlhRcIOBlwvhjYlxKbEY
6002jymXk53exVu8fl+ftvVt/r0J5gVdhHglDdNyGjGGMg88oiDNPbzqYFjmtQqv4iB7BJZYSC0g
yjvH0TqJhh1aQuwMchjaYAXmD7REE7RkXx/PyrGroVbgLw5jgDroPUdcbDI7EO7Q6InyGqHlWdp8
pF644QUGY2mJ7sv10AFjCh5iH1qumZsbKBHpt810lKv7KN+J5Afak64PjTeFjLnpKFYUInN2Fiqa
ZnGrKkWbFgeFt1S8KWSNLizGhrQYnm8+avS2CiD8y2MV4mEwZjcWk5/JDTCq4GEyt0VvQ3yUFzus
7h4Q5ZoIXSG1ynKbtaYcBWqNCSsJZGM1h0Rb0F/PTKyG+IynNTV6qdLH2scNCne1Nn0SeEHg5Svb
7H9nfjXkZ9FD8ZVZWmyvoi6hclrA7NvSU4z7LvOgSeQNpe1nyJ1ArU8cbtLCu24oazGhRuSZag1W
ihpCZgUbLdSrMUKMWzmDA8HDzymzcGUjdmoFt5pNj+LDIFhcfpN5D7P7YgnLLGosKDFmAfJg+gYC
6tvBCyyrOgx2+1Y+lgeD81S6th2WaEyCxtCTaawkA4+F2ZaqR1TWmbVTdZxNN3/zlTGxRDgVycyw
mVG06i2njjodzY5aCR4wB8/P3q4v3GpIshgTyy4tCeUwlTLQaivYgPADSxbfGieEQLGFdzpo0bwF
DnXCh0dljyL72OlR7Mrr97lM+cFol1/BRCXF0NLGD2E+0+1HhNf+aQtSrkfi/pZ3tedb1YaiZ/5w
GDh+dc0nzILIKnhiDBReM1Y7USkpTBGhYFo5VVWBEQ/8yQ/XZ3jtQouxfYMwNtpPkplUI8bWeJ2j
bdsTRFR+ZDe941vdpt+Cs4MDuHZYLAEZM20rici1BEB5I6WevxmegvvibZhsSbcgSfIfjj8CLSoJ
oftX//H5MYtiPJWUc7wX5Qieb5p42/NunKvLpOBGAEYzJGpYldiir+I+GuDSZgWhcFZABNF7xxnH
musm3yAsx95ghkY8TQBp6JMPOZuIyxfMGQbLsdHjDjfGGU4goaQWxDP0du/zVmO22AvnoUI8FXzx
XyT/56uRjQbOpR7acI10A/6etnvvDE9JdmP/wrGy1dGoYA0FPQHkAb+uWYtzplViIxh97J3WHn42
cBGZZXhw+Zb8GO0mm94PNpeZbXWNFpjMVjJB/9bpAWxt8NQ/yaF3TWfaFDfpqdw1duBpO16L5bxV
Lqfze5DMVkq1ptIhGwi6l03wkD1HN8lucCkSutcnc9Xlf4+L7eTUaBSizBMwnWegCMeqPQ3D6Tje
jofC5G3iPBwlpZxn7+fkBPf+jVzgkssreeFM2deBs7ALM5D9Ju2BEt+Ag8IOUe/SuZHHO4tX4xwU
hv1jf2yc00pqE8QDcNR7CUd/c6hcJCTf0k1/f31xOIb+JX67GNAkG5mKerBZOHA7+U5Q7Xz5+TrE
2qUZQRMYmqF5PDMNMHbWFg3YEyYI3UnpOxX2SPo6ReeO+oNveCbZJPIfQ/QKg/OcuhLPAFUBmdK8
fy9aPrSw9XXo6yDsJh3KPBpoe25LZJ8LTt7j/xiegRZpmUCARGQsT0rbtJazBMpOeusWqFj1zddC
fIP2N1Q4JReaYNDPFSBeCTq8YEo+r8/uiteYI9K/6PK5T+ySRBRMiIRBxRadHuZJ4uV1VudRR1YH
vhCpYtaxp0ZXNxB+wPAQXifCn2F4EMJjyAvtVwwRAN8wzDiaUGnQJAYYJbgJ4psu3Gq+9x+magEx
x9tnti6YZZBkkBeTQeyOclUaPF1H4A1iXqwFglAFFZL+GATeXayC/EFFPcRZOI+PazGXDm1FHeyW
Cgjcv64rC5SpNhOBykCJA9WiMzkOXgFzxcrzE1K6wBs0Z6rBGvQ8tM8+r6RuxQWeoc/2skBPBKWL
BREGl3XxpibGo9iVh9HILbAGuhDNcOIhgyHWm+tTu3L2n8Ey0WyUxgHyqhj0pDzU/k2qHQfpXak+
lIkTKl2uIVLChirKc58YhCsYb5XVfYlSZiNG07wYWklbnjJdsFIx5Piny3mcaf9BoIVyd6SDLzI4
TVs2+aiD3y0HvXJ7pMNjX452r+zEZtMZdzlPnXNtYJCfhcAetrEImdPzhRsoqE0pNVBcD10V6TkJ
H4T6/foicSDY0jqt1XPiF4CgUNOt1Del1Z16dK6DrAgnfOmXKeDjQkwLvb7zgfjgeUHyy0xADQGF
WJPa2R9ioddMsZrKMj6Eo/6YOLzCmUs/ew7KmP0oUKPvB4CW4CBEhZPT82L0ldsqIEwVj5KKBO0S
9umpBMVVGEHNwC7d/KnzwCHvxZt8R27SXa1bhZ1vlfzF2FD7vrfITbwhNzwJ3Etff/4FjBPOVEHP
xQhfYHQWFXaa7HZKh9vIy/UVXIEB69D8ioc2t3lXny8gtlfWkTbCANtnjRyUwTPEp1bibOTL3izV
BDPdTG4ki2Au+bqXLzyVWMukzNIMuQYre0hepA416LFkI2FvRfto4zuppUDG69i5gZc9cgXJvvzw
eXx9js9suDKd5JogBLHb/eRBitFT36UTynVR8W4efxmbH7+uT+vKwXAGyEbarQi6utgEoP8BZuNe
tJOX7iBZxNWO7eBJf2KrtziQl24ZD6VQz8IVGU5TY4VCY3EUKg19O0iNCY/xXXnqHiG1q9/MfJHW
tCEfkp04pW8rGvdesWZF0Ls2IRsGtR/Isp1bkSaMupT4Aawo9VPU+PgPqdie+kmod5Lo86hH1ga6
RJu/ZmFMiaHFk6AIiZ1H4MRU6Y8hT5/k4N2c5O3Y/Lk+rSt+1EQ1CupDEbfO4pTnYHFMQ78ssZCk
COxB/DFAoFGnj9dBVjwahF3haXT0RUsa+/o5SENTGATyGAOkzzQLMbpxjxDQ5FjlGgwKcnCmGni/
Vy6WKTIzNKv1SJ7iCRcCMNTkpQVWTlIQ4co4QtFLfnm/GEOSSeWsa2n4XjK9hVUPDqYdeK4LyYNo
M55beZXCUJbBCjB7G54a78ZQj5PhZ5igP5yEjIRBPitBmvVkiao/2pkv+ncQeYV9GCHeFqxQo6iZ
MrvWIX3Yo5jQROoFjwEQ+hbwDIXK8F7AG2g01f2u7wX1JfNrRPFoqqDbmCrJ5HQKAhEx05tw0/ap
IjkdgpKbuurbGzzvV6dSGoP2QI1IvdMnHR57GidPbsbwoMuZ+CGPhXkYIrPetTBgcJVIGWIadVIl
tF7irRYcrwHR/2RiMXiTao6fkTBq90Xtg2oM8iyvNDHbg0qSwdOAcU9NqJFR8NSHTjaQbq+muv7W
lWG5kZMxlMBY3zejIwUCmIgjCFFPYloH9liJ3Q/Eq3HtyYFU7Fp9QsRT9UZ21+dVMx0gHdT7dwQK
ubcx6JM7uwcZJ3hI8rDYGVo4vtC2Cj0j6khgFVIjOygL0DdhpEwgWjALOjoBuB+gDC2Hwm0q5+Jb
Uk7+fdHUEURBDLR6ziyzjkHHvtp3Kjj28UAX5uhyToo9llEBEz5Jxt9yKaP3duqT7ClqZYoHBU0U
vbyuoz81JAplD5x8OdLihtEmeIAI2jdZ7Zv3YgrQXNeFZvwpBZXiVkGrDhbkSpQbdDPinbHRfYHj
d9cchIH7Ji7VCgg02fxURCIY0KwIhKl0ZOOFZKiz5vE/rIKgGgaxIrCgMnPuhVQjjdBjj5oUwbzv
ai9tHU1xrvugFR+OzOo3BBNwEEh26j5oJpD+/0g03YlbaN/mPepf/nXnMar6l0iMSxWLtqC98P9I
u7IeWXFm+YuQwGAbXllq6+p97xd0VnbMvv36Gxx9mqlyoUJn7ozmaaTOskmn05mREVhMPe606lAj
217T/lm4IsCfZ+BKgtoQdLWk/Yq6kXRIvmftn3yTgdk/27LncMo8w9e21/ftstqFpqyqaujFQYoO
XO3nnyaCmVApBarg2eQYAxoZSrOdYnUbNYXjd9mvWFmrvP8pBckhjyKbguAQtJKxwnObXVaWYTDL
KSnPaNnkxw/h8MnObo2Xl+Cuu4kc9kzvEq9024fse+hBSQLn3V4bYFy6TtACpOCuwYgr0PLnv4L6
ATfmmStHTzYM4pDtsNqvWXLKUxPSVQ8dz0GYDUxY/gYDkuR2dL6js8pt8mDlrv5Y7qNjZVv7tULp
2tJm/zpJMYo85aLpYTfQUbtMR7vP99fdZs2CVGJuRq01xj83JeJrHd0N5PG6gaUUFKkY8jGNQ3gC
NLrna2gwBC3yZkTOLYjyxTvOP/MwQFutNMHialtTnW4yEC/hFsoYZkSa0I+I2yQk+1kFegz/jeqb
Iuq7ciXSLC39NA2Rzn8a+EMfzHKGffuq4CnAwhXk4JLXnBqYf8DJ1zOrJhGkhEZW2ZO3hOTb0gI+
fCwOOVmxtBZnpKA5CDVLRgVdTb+Idn2wz1N0Bxq3UW/DcHf9e66ZknZt0HjQJT5a0GLw3YZF7gjY
uXgz1NLNQadw3dhSUJtFtVB0gRqwJkPkykB0bW0hfvYFOLoiu8DMjbGzKt2mw76P126EpQ92ak76
YLWWGGOuwNyYAcfVuaP62+/sLn27vqqF9q9pmugjATmAwgume84do7NoFfYFZNpar/X4znr+BXTQ
D4RODLABjadv1V1/A5b2j95y11o8S1c4knyUbYlBLlGzrB1amlLYDpXGBrbbBAJQm4R3fYkrVuR3
55gHKgN7NroiYW6b4QMzntgae8zS1zpZiVwcyaZqKpMRK6GYI9n2elIB+qHdTtrMrpT58fP1Ja2Z
k85YNBplWqcwp+s/Uv4jR6ZfgEc7jN+v21kqEkCf8J8vJHd64jIzNWV+hUXfrBcVtUZ7OqJohkvg
yD1AFTrbvDM30fcVszOxlnyZm7g+cZ0D9wrN9nOnrBBCKr/V0JTDTZBRx6JPLXnWwNAWRG4oNs24
jllbOt8zsBrC5iCiBKP+uU0r1MI+EAb2VOSFU0z6jWjb57YvMk+r7jrAhxRrBQ+7FL8sghlAioyI
A3x7bhIZfa/zniBnAU2vp+gPFPxcthnl6r4wyw9m8jWU1KJF9PFnkBSGPJm0SNY2Rl0myDPFmHIg
vbRo2iV9pH2RxFdCpzRKP91mQ5utdAUW7jdQaIO9AnOleB7JFy8+cZ6wHh3rPKR70d5yv9xe95mF
U25B7hCuitlLYKGklSnoe5pGizaemiSZRyc1hKZmPQDuz39dt7TQ/pzHIywgLjCeoBlyhTfKuhHC
liNQps2296D78s3q3NyOoS+89shZOIDntuZIcHJvKyAIIGEFW+Aoze6yW/NnuGFuuyEbcu9A5fhW
/a6ufKuFCva5TcktNVGOpMdhc4QXQvRe2Hi9uYkTOfpteNfYB4DwV3b08uOdW5QyP0XVQI/aToDq
ATv8Q31LAqexx/1oQzrT8581Jz20e+5et3p5Fs6NSslgXxMBybF5mdbzpNyAprBnjt6gPQSGleum
FhLPM1sysYnIOsqaAbaU3K49FQtzuGM85zex+8Af6+dgZW2LG8px4NCmR1NUVm+GfluO/o6aO1U7
OhMiTGy8lMPad7sImfjLYDLXoAdvQsiRzb/ixDl53qPsOLU5RIBSu/LdMHyqR0ggCCehP8JuTe/g
4tb7Y24eimCMQNtU8ssxgNIX4ZAEjAO0vLq7YuYPiB5p8tdP5dkQJZzNxQv07aSn8uTjraxmMFSn
ELa/VdJNhUJXbnklhJeue8biFp6Ykm7yvBgsPugwNSpHNSE2yaA0lB4Cgj1MjvSvIebSyqQoqUd6
qFrVvIVquUlC/ybo+931FV1mlJINKXPNIiuLjHbevfErZ0+jhvH0wTbHQxMfqmmT9A5YJtNiB7ia
AsFKFr321hNrHtBtBBLhZeXXzBt4lkpIv0by0Zi0QqgGfk3VOW11Y1BwhFmt3WFIqGA3YJ22ibop
65sw99pVApzZUS6Mo7BsQkYdEBMZ4amwMglMEMsCXE0+E+SCpOzvlDa0TS3ZjlCZhA6pO1RfuQVq
28LP1j7Fon0ThGVAmRD0c6XPjXrP2EcK4mqrMcwOYnJIQS++fVUZ2kyZvlMAw+4y/xskJT8MdSW7
ubxHsPXgxEAZCPkGIX+gKSfhQehtx1ITq+/69z5nrk8qzC5mGEsu33yL7LngXgFqfnMcvIAmH32f
ez5rjlUm1nhwlkLH6U+Rjhn1ITaZNtiIHL3YIPRU65eOu7MM/suOnxqSdrwxMxX1ARgqeQGquDfd
3BK1sGvxwlBoV/Du7mo7Lh50yEKtePpF0vxnu+f8Z+boRH3jPBpbapN0JTR1/xRo9AKklT919THT
vHigXhLfh+NdRrzrRpf39V+bc3g7+cSTgZPVQs/EKSMxlR6JRj11WZz12yqNhs/OKvqn6xbnvygf
KSz0n1VKt3Y4RUXWzckJNX7Gyk1S2Iov7HBwdPU2TtdGqi7u0bM9BfH++fp8rRxjUsyJSS4O0EXe
FbWP+PHr+pouMhHJinTfdFPVpsa8pnFoHSgn7rSW3+bRM1i7HPRMVnKDBa7N+Vxi6lpVdaTjhrSF
KegURasiOaChaYeTo6qP1EihL/Fisu9x76RitCPjQ/j3bb5yPpb95R/TsmZ6PSg0MUeYbqCO3JNN
1rZuBpKNaE19/jJJn/cU+BUTHw19Z7kHwatBmSoCS5l4C/1NNTokuEUrx9b0A6D0fHKmbmVxl1g7
yaZ0GvgEniZNwCZLgM3hm1Q1HMU/mvFGoTes3E6+xxQ3WmV3m4PKxZk4Wav0QaPOVNpUg11MpTqV
ta+aO8oQ3J2mP2YthtUa1083eDdjftQHV+Z17138pigSoHmqo9sut1C1Oh4TKzNy+E312vbxY9T3
Th++pcrafbp4Gk8szb/kJNo0Q5eqQw9Lwk/dIgxdvYs2hZL/h6A2vyXByQbuXRQhzs0IrRuUiGhY
EFSKHbBWBrYZII7mhvGVaO3KFOXS9qH4poPCFP8ZsqOaZZVpigpFWYXkzuCDqaOBLKtSPvpG61z/
Ukv7d2pK8k8dbc5AR/8T9baschO9oXYK/Su3YHR73dLluxVH4dSUtIec5mHXZTAlctBsfxHrgRV3
bXkMix9oHOvTl6q9af6OdO8iedIGzAau/IKlmHryA+SqXz4AJ4fZf6Q+4meWHVTzqIEDxCQPWbQG
M5m3TT5+p6bk8F36Rm0FgXDqif9OwrcEb3XBOrdAl8sswk1n/L2CDnbXmr0T0FqIzEsWlZgpSd35
+JA53Vt1+wodOLfs/P9yEE7MSFmTboZppEGiykEWedMIYzPBRDTQXZWRFbzhwh5ilAHj/0CgQnBR
LqAqUfq/z8WtvvZS37BcyOmAMT7gD3GjgGW8gr4l0L7VSj4xv0akj0fBQ0JRg4Z9Jus/5EXLwiwL
BVpCkfKktxl3MoAiVrxxdnfZioFKHyBIHDUwWZF0KkGEnOl4GGflG8S/VbC4grLY/zKtEYq2ma2t
ze1c9kNBHIJmBSbwKOZRUNY8D2KlgCJLVarCiczC1jHjnrad3U4cwlGop/Z0Z5HJiwhUoKmy16EX
zHng0SbaNlNsV0F/F+UYk2K9NzH+ogrNNs10m1rJJrYSt8gtJyFrY6ILkRA/2UIQBL/YDPo5/8nj
0KflUGiAEta1W/jIRmI7jX9mzeP14LTka4DCo9kBlglg/ufQcXKN8C5XoqQzBLTetpSgRBjug/6F
JHgTNTuOc/z/MydFXaFVk8qn2VzwKqzQ1qy7uLsP/de87+zsvzwDKNo4UERDR0XX5KJMVpTRUKtM
OOC6SU27QgU9TjS3Jm+Radd0P4lb4f99CgCQPwB2mKIwOORbznc0IC0dwrQXTle5jY4qb/orH196
dU2+aSGon9mRAlKQWT0rNRwjau466wAdagoFSm1y0mIVRLWQVM2RFUx34HDCe0P2xmCoKiOCLa49
DMaDMjgED2gSOTPNOLU2XHNFsamAF4v1rdn9uu40S/krnBOmGQaKwZYtOWnGeMyycfjjpI36Iym/
OIXgz64AmSAFDqjdpsPKuVgKhacmJUcNG3/Ia4avyGpQEk/Wc6avTWQufsCTVUlpQcj0sacdTChl
eCxptVGCctNV0S1N0vcuHNcYjWbHk+PuyZJkyDdhaV2YDXaRl/3PKrzn0BVKw+AeNbBDobfPSmBu
LBQqG+OjNtcS46WH1uk3lDlWLWFB2NHCasN6n5ReGYNoqnhS2p9+8GaGR1E8a6ZX6S8g4l/xnkXn
/XefLemgRAoh+WjCclXGrgKdpqkJj5TF9xUTr3WRbsb+adTDrRJ0bhI/j/qb1qVr78y1zZ9/5Emc
TXQ2ir7A5iflz9R/bMvehbh4Ft+DkjXt9vmEt9h7vYa3XLpFMJlmAZ5qAIMkX7XjGKhDbsBqqLl5
88zrB7/fxPlK2rB0h5xYMaTCQBL7rVAorFADd3qL23UzaTtCv8gMHny5/jkXsgemAuWpzyNcmPqQ
Tk3Ex9zQQDTmWOarkidbVryNlvJcqbmtCHaMKUDbNFyZHFsxKj/VDco0pW9gFCLmonul/k2MByXU
NYl6BEGxzdb45+aAKp1VcCbMdPMmCpYggjp3F7QxrIBUyFhAGlI0xCbVflzVBVjwjjMj0sGgGcv8
RoeRaXho8EpPLejZIAdbU21YW4zk+5FiaoIXsx3zOyC/qIWjsVvb1/1iIZoyFYRt8xsVjBeyq+cl
RtsTjoQJDV0jfbOEB8XVkcYoMK59nMV90w0d1zuKKXgZn38ci2DuQqgwVfj3U/er7J958EzXSGYX
ThUW9K+V+YY6iRhTgo5SqsCKwlEohbKB6THfK9vPQC+dfk0WbemOBThRwxAmQ6yEvsK5ucpES4nM
5ngG4pPvPaYjgY5i9JFPO633+narrPnF0idDc4mDZwstf1RMzk1SYZpGOieDmG92I7DQW9wTwV1l
HksjWgnASycYU/s4SkCXzmMI57bMOhTEN2FLZKEtkr2lvYbiw4TgFW1+QCq8QgS+7pBLXgL3AJYV
CRPwj9KGjiWDIG0Pi4B/Qw0FiglGcNQwuUvSv8ZHYTLgxJT8vkfPIaFlMptS+lkQd6eQdx16BpMw
1/oYy6vCE8oCqhM9QSkVqzFWXQwBFc7YVOnP3A/Ed7PQlI+e1MVzzYlPvVGkwU1Pw/SYThM/spFk
zVaDjvS+VAq874gxCe0BUH+t9aIpLDtX1aH8d333l04Pkh3Nmuf10G6Sdr+gw1C3IxfIUFM48obV
DxS0jSkoG3QR2n31ed3eki8DugI8B0HOD9TFuX8FrC26ooa9sCntRACm/jkgHWfqgxmFK768uDa0
fUFDgar1RXMDjMyi1ee1TWWlvQ8kHD3Ci9sqKDAsOxV3SSqiHRa/hoVYaKpAKhhTfBYmtCwUW87X
6BfgBOsTwJYL8UmMW2KlLmWPBXkkZHDD4VAbHvp31/d1Ya1nNmd/PImCBp+qzjDrwoHwjz2lk5uN
3+aCHU1TuwHwtkHv+7rFpVbdmUnJxYexDwZuzCYrTwXZp7HNpu3csNT4rtAwnV7sreAWRZmm3OTF
Y2G9Xf8By0sG7aMG8WnkzJLr4p4H/2Dagt5BvS2EWzdPJlj0dWjxoqgdjCthaqk4wjUdjVn0ZYFg
kKNwmOplhLJuAZ4f5r+ZuTo+8cDQnqdoIJqjd2nz2TM92REjo79L2lrfrCHsvLoD9YY9oJO3x5wG
/UAcx28DaZv5ZMYJTbaKMPreZWUXhl7VseSdhsrgZkyv3ViptN/BpKOKpWmB9l+eq/iC/+ygnK4l
mPsqfA2OGqsAppKdsO7Gbt+WjoIRwxZDzz57K8CigIYI+zlUa0rzS3fpmX3pshGqCfKkAF8wmPZx
4hjRexE7geqM0Wuo7wb6UaxKlS/kWGcmpfjTR8j+yew0hDyG3S91ujPa39f9cvY7KSc9MyFd10XX
pdOgYlfDEKTCwGeo2oYC/25lu2xyq9lZvesWF4IqyCnB5KWDSxZcqNI+Kr1m9ZM+Fc5kHUYoAXem
bVXfI3/LV7/ZkilUbTRAmkFbg4ryeZyxqgxzYQHgzIPyJXKXTkBpJJ5OMnuY1iA1C3coxtAwSoMs
VbMuKkRGAx4/8OgVTpOh45cfkel7cfyjK3fXt2/JDzHihPcfwvU8VCNFMq1Tmd+lWuEYLQUIPedG
m9pGaoRuXzdissdaJaE9WGp+ZIrZ9G4WY3bNLYMh+1sgPHqsp79kjnknYRyi5oba6SrQ4uHwWE8/
RPTRoOc4Jui6TGt0bIv7Cy4o/oeO9oIYGLj1oIpbLDudamH7HOR2TMs/hMU/lBRQhOu7vHTyNHAc
EWBaqHExIt0FoW8CJYdjUWKYLgANEAgefJOvmFlwUKxHm9WR5ptBfnSohmo22pQU6Kdiy3xbJc/o
n1rJd32NaGbpnIOaSwfBFd61RMY5dzmm+QzwXzsmCFLyt2KE4kB9AKVvpgzbTIR7RP/rW7jULJ7J
dkH+YqmYW5KZHEylqgqwxuMOUn+ryRbZuq21kQ0OiW6ACor1KcRboL/F+QqT3p+GohzTTgxzqXQx
FG2iNjoMG0rnlC3IOBQ3th6o/41AFbLsN5F/sMotnXYQLqmNh4p/RMHnJO7qNaddTDtOf4oU7IZm
zLqW4acokCajOJe9BoxU5lL1W8xrR692JDsGk5uPdqAAW+/MgsHXv8OSK6OkYmAsCKnHxVgc1309
MPQSf9q0vJjehyGY2sTndSNLUQkvMRwZHQUOTMVJoZbwhmQg7oeiORot/SYl3/xsa86OXG3i8VDF
ncOAfb1u9WJpAHfMeqrzUwyAdjm+T4XFQL+DEZJYgBACnO5gZyDlih//QTufuROsgMKAgVsIryOc
ofMwhyGOIMz0CUT+GFLxjNvQJXvdzW/GTQp5tQmiKaE7OJg4dSA5nm/dbwfH9NbqvBfnV/oRUuEg
4gWtDBWDXeMWzOhgE/hu3fhufRvtxd66Ne3yZ/LrSOzkvnDNp+u7PP/pa+ufv8JJmNcmM6ySCuun
bLQHVbf1NUTlny28ZmIO/icm9LIyO1PD6jB9B71H4+sr3rDPH/Rg3oOt0WaPzTH6yh7FS3M3fYe+
e2A4mud/u77Oi2AsbbF0sfIJ2l2qjh9RYUAofojVjabvsuwoECuvW7oMC5Ip6eYMUjUH3xNMcTv9
xLw6G+zie/Z67N6U3+bOeGoSj6888he/ooF8C5OrSLrkbk+SD6iXjxhZDrXA5q3lFOGP66siixt4
YkL+ilGk5gqGzh2Rutp9aUfZtnEVm9+/xNz+odrhb/byXtmK5VReti3dvsC0kt1iuobdtTfx2pD2
RcaATQbsBAUDMos6yNWhpI95oRdo1hnagfSH3PBG87dAa+mvlz2z4QJHPXNw4F8p9NE0a8donjtu
4khsrDbodnlnVZPNc8oCl1uheRupWXgXWGEr3Epk5V3fp+lzNOnRIc1IJrZ+pSmxXZaQiiXMT58J
uLKOJB6GEZWVodwxcJxGX3XfA50Xi1iJPBZFIwH9QUSfU0uJQZ9aE7aP67rEDqeaslYfvQxAWB/X
MVOjAsAAvO/5EfXHJPArMIRh8Jeq3tjnvmPUtbLvm9lg2aBcQXpjS8cW0MiuNFcypctQD/MA2UJu
FvcY6FTPzWdg/4mSAgyaESHlpuFJ8GGOegHZxyrfXP+gi6YwzAOoFyQhEPbPTQ1WrMV5DCpNAApG
m2t5tA8LhkZzN6wBa5ZM4cvBPQFdJhioPjcVF7oi+rQGv/xY1DfCZMUjiRsT1TcdRBTXl7XAbzTX
9lBOxzYCPvvn+J4E2SFq2r4uSlxTTv5i3Yvd4FLNxeMhsuvYTo6NB/6OY7A1XeqlHgLRe75dGx9f
WPDZb5ACn5ZA4ibo8Ru6+EjpW8g/URFfWeiaDWlTx0QNWmHCxpTf++09uCvi6Pn6Xl4G07OtlKdd
qmGqIcABE8Y0bjQt3UEWyv17E4AaGhawIhZVZXgLBwqwNHyYUGK+iRgHWUeysoqloR12akMK2B2q
vXmjwEbppaEXP2Sv5lHdk8DTDtYW2XphT2sfZ2nnTk1K57iOeAjqBphMJ8zwZ9BvWKktXmb/gOWd
WpBcLIAcLRqXsFAd+XPokArCWfQJr0U72/QuCEMd854fckddKzHOf/g8iTk3LPkdXqERimhV7piP
6UPnYrjT/KQ3BMof5p57Kcxbb9pbd+uvDtEtWkaDh6FzihtIJmVgtGuaCNJZDhORbeQv8QdI4DC1
7TJQ4wzfrzvmwkXAcK9auALAOmXJeDKEFyttqwbAR+1+7DpbGwJXBU0Sc01/O/psuwqKWTrQ2FoT
D3G8LFDUPI+SbRwKqxAdCqVI/dThkMXf2tq5vqrLZAEWTmzMfnsSHCu9UtAEgA3Mr0W/u/pdDdw4
XDtwF8X2mcQaRRs8lDBhf9FkrGkzd4ahq+G/qofimc1uQTalCY3o8W+725IpaUFhT/yhUlBdzuiN
ApxZFj4zYMRDy9YYdGKdclp5di/sII4WBl3pDBJHMeN8BzHmbjHUjzOnKO5LHVylBobXxq1RKH//
qcAnhyE51LeZTlTpnAWElTxPOjB2g0F+jECwNkV3IWgBa6N8uu4VC9Hq1NSfV++JV/iFIdSpgamR
lfZQ5/djW3xeN7Hg3PAIgho9qKysizdsaWTI6QqY6LvAzXz9IcG0QJis6fgtxXr0f2ehJXSEKVZ1
/nlayOb0QTqCwLPftNNTlN4o8VtA9tRwzQiCROXNNDh9fFekUJR6ub7GP+BWKTSiLopvhaYdnVmI
z42zhnLM4hlQenqEODeEBI/m3ku2yRaDt6M9bqxHBe9YUEi19quyXQPMLH3FGSoDFXK84S9gl6qi
8C5KKAiQswCchzgS0X9IGQF6BbIDEHcTYNvz9dGWCp/haeFExRsVh4k8rqaKC29GSwXPGmq+gO5f
1nGA1BtZpjG8TelN0ruWnW86e3iMbqdHdENLZfON7NaKzWTpUIPpCKgI9D+B7ZUO9VRQ0dASC8sw
I90ePmqvAWQ1sjHF3NqZfd+5ZGvdFTv9zt9Vo2fuMwfsldQOQDG+9mMu5y4N7MDJjyHnu5xMWVWk
NX4MWIE0y4476A0E4OxoHuINnpPqB3+KnAAPpMi5+7niwfPfvvDgE9vyHWTmkZbksN19JL/HA1jW
vNI2HtrPH+bPaTtAUqLZ9UfG7fiRb8Ws0rRaS1yKFKfLn938JBi1pREX1fwthGc96x+oZGJenW7h
dM7gKbeP5LFYwaxfVvXAhoqQhHc0XHuuHUsmcdn3QYUZEa3ZjqEzevUt6l73de0lD8OKsYXlza90
dElmDlYuE/KOQSKqqSoQCJOdmin2hPIs5rqvf8eFUADqCwCK5kkUlASkz2hSUUaFqcGFMLXbohdk
rOFf/hRSJE8BTBiynzio6ErIPF2+n4d1LjgIu+/qbfhu9DbI8DGj9PyQfIReEO9QkFjDSS0djTOj
8zk+8Q2ihFluZjAKINY22AHMjvx3V38W7/yW7Mg9IFPVJrzNbjREv5VM40+B42LFiO0oC4AHEvnf
uXFuTQNGezH3iimsbXkb780DmLGH7+QBaeFj/ha5dB99Ju/Rc7xtVq7PhQDFKMH026w9AdNSrT8r
tUoP/RC5YX7rh3dRecut3z3Z/bXbQO4IMCpEXhR55OENM4lyyNEmeDqXb5rxwdK/933UGWZw+dwa
vSg55HXbjImR507RAqGVuCS/19uV/Gz+CtJXwvsA2DMUNjCkIbdjCEZOGHi98NjTtlr20ptbwd8N
tlfpk09TG8MU9vVNuzjQGDuBGUB1ZuQevtC5W6gqJG6RmoFap0lsbXQLLbd5tP3/GZFee2UBNmp/
gBHqQ+YNg7J6vq3XPs9F1JgHaAxkLnh8gH1PTm1VrR/YMCToMwD8GupuD2DF9WVcuPEfC7ABoglM
p8q1yqYtiqgjYJwdSsvNS9e0njQgN9Xv180sfBLEPQz+UaLNnJLz/z8JE76oCmTPBVgYy8bGLIrd
j+/BXydDYMswAP0CnhfkMUAonxtRahHSioO7KQ/1R4zIuzTXtiRYeecvLeXUipQMjGnvtzEa4U4O
BRqMyG61qL3X+Rrv/aIZHfuFSrKB4qMU27oBpUg2gVauS+mxGfRbDm5ucFj8vRtjWgeRbGakV1Hx
Od+zcVIIqyhQrjXo1hDGeanb4Ou9/vUvygT4MOAVwdkHexDQXvIlIcocdUwGsRFKN70VeWIaIQI6
013FUFDrQW+yVu+7CDqSSSkGxGZR8qEBTAGMGY5Qvaj4FviNm0C22gAhd7Wl0cptNP/FszCHWhnK
trh8QUzNgTE530k+CVbQmT3SNGukEkjIejAFJMWWTeZT9x8YKGZ7M2ueRmbiRflqCH299dtsJjYE
41ObegUDp+1WxI7grwlYz7XHMPywgpV+4NIqgUI1DDzkcGXIvBu4S/ooq1Bi0qtDEIIecOaTvKkH
yxZr0LmF0ISexjz5ZBCI9Vqy1+RJOpUCpnD17zPdP7Zp0uK9+Lu11ubWlkzNQ10q6PdxZchvVCMX
NYZn4C2Udapda0V7a4ZjcyzqUrGbYPwPkQoq05g9AmoHLNzyDdUTs9Z8jNA4FWEeuH5tE7qXYEu/
fuyWvhX0d2Z1MZRxLxJbC9zG8B50ToSWcDfhAQfmMX+MtBSIq1xsxjz/+C8Woc2gQ13dQG/q/AyU
vOrSqgRtpNnRX+k4bIlR2lNQgZjDTDY1WyMfWV7hv/akl0k9AHjEQ9grsui3GjZOnQ+HAWRotVI+
smqNbGohJnNIC/2zPOmIj8iuyzTBhpp5j+n4F0B4NiLyru/hohHkfKByA8/zBbNMLkbLBOsmbuSE
7Ev9semoB8L7Fd9Y9PgTK9LOBVlbJfGMYBhCslEr/6Ntylt9+hFE1Ur/d2k9aDHNbP1IZtBxOvcJ
fRrjeIpHROLuKe0tCMoqdrgWfBduGNTk0F3GP+gTyle/ERtj5SszG5equaH6rkbvPnpLuV8/ltG3
jD9e/0aL5jicHDzwGJvUpTWNQwjy7Fm1vZ6KA0+Oqf6z6kuP/SpAy9rpz9etLWSBHMPNSAKQ2GAX
pbymUvtWrYGXdBLL+qGkpqfn0co7YMkdkJ7pKHQjTeNykx6HSDVIjViLx+tebXO37ccvVHKhrUpX
7sklf0D+hGFtzGpgVGP+/yepYKSBuz7naNbH4ETVdSjs7GqSrjwBLotWuB1PrUiXBwPkLLdKLKhJ
jeynMlF28Ae9ehCkG181ZeLQvGfFFr36FCVJXt/EBTqEdl7F1j2x+u6ZZR7pu/3ff0lssYUXK/gF
oPFwvvY2BeFNGoIJU7P8Bz0qHoby9bqFxQ8JFXYdAQQEdTL+mgQ0t8ZqtgDYcnTo1EyLt4OulSFG
lwBEa8JurT60ZBLlBqC9TRQ34ELni8LQl+7XFEE4SrOPXn2fEv2xmLlEUFzeXF/dku+gGYPiCG4z
MEVK9wsvO8yIQOkEc480sQtq/Laa7IAid7kSHpeOHNrj2D+OhjXmYc7XFDV6LqZZhw8Qi09RYrYc
IxIri7ksckk+KhmxopH6IcNJUMqdn/ZbyMixyQloaLPYFaXuGOF2dYhzKXQBmIK8A7PPGGmRgomm
BBWfKMApRdXsI6bvp6g9+umwGxGX/ao9JEblXv9qayYlB+kEG/08gMmqKjEPzOzB/NFAhSfwPQDn
8ug/BGc8ljHrML+YURk//3bdOHZGMDP+N3m0bbn6kavFQRRoq3Fy24yRq2Tcu77CpSMAnOOsa4Rm
ISZKz02G5TTQGCplDkcPxZjUzZjlN4ZAqdykK9WUS3Tr7DUcDVBMraLcJzclCcc8hGhxBqBICUHx
3jaQK/BgEyc/Bm4r+l3pP3OyMfhKSF06e6hcIhmfGVIuJtBCIB6nxJhRTTW3tTx7APH5xgeu9vpW
zk4vP6NOzMjTZzUmB8F5ADNqFXhB86ag7lyKTQhWjy5euYqWPhslyMDxosFcl/zGDqiixSSdE+QB
DOC1b/60yp47SjOE9mgl2+srWzzvp4FS8pLA6kxgbvC1WKvfRdWTMLnAdFe/TWmwIVP6OUz0o8ru
Y7amObe4UAp2dTAiWyp+w7l/xphS6QG4mEH7UBdIiS1iyMsYxM7YyvtwcZF466PEg5OHkWrJlCmU
ceongJhY05jaobH0IL1FslkMNijtLOi3dHFt2qwnyR1mF8InEpL2xoTSy0qd5nLNeM7hMOKXzBpB
ckpD9Z72BbIAB/Vbr2f26As3AC9TvjawfumxMASWVvTh5neWbEjvetrqFuqbfn3M2deQgREm3+Gp
ChzNyuG4PIPnpuY1n+ROVLMKfTBgShsru7Y8SyCNWksh1oxI11JHaV1qMwAo872g/m4pHZhsVhKh
JRtAcCCQoF7CEMrOFwKRoEodAoAEEsg1sbTbZTzd6MoaTeeCGQBOcQlALAxZg1x6HjXcsMUf+raa
f7NUY8t9HLmgCFYCyYodGfivKwhxvY4JMBCL2GGhbGpl8Hy6pv6yaAaDaHP8xU0jk8EoFuix65Jh
10a/c1RTYIKJgdGzaf2/P8YaoCIY2UBxBZOh8gsnKCuc4RQsiREU3TLTwwRKEt+aInLN6ouBesuE
lNS0hpy9zBTmJgdecijiAvAuU7OwqA5jP4JViNm9FFX1RgpcbCo68yqkoyhU2LLA8q6H5YU4MWuh
MQurZKhCyumCHsRpO0UCilHqptO/p2O/nZCejLTfXLc0/6Xzqw2O+K8l2Uv8SAT1MMBSY75Chwa3
jqdgwnkavijBbe6Va+2DNYPShZM2wgd2FgbDupyHIwx+F/cbRt4jbnq18sHXlDwW95IAUYIZMaAS
5Au1xUgYHepEOBoDuiJ8HMjoqr7drelkL/kJYGD/s3NBHlqJQi18hoXFmo6a7rthTY4fOwr9yKx3
U1mjx748d4BwAGSB1gXnl2hZGhWtaaHT6SRV84rSDJR3SezmetGvZMqLtydEEuZmzIwbkcGXMdXC
1CyRSKKictBN8CMmQen5dfjld/3PySJvmAhxiMgfNFTWrrvn5ZsHfA2oOuHgz3eZDLngU9iHAZhP
nJLdkBHUZkGwYuFyH7V5RAfpFroA8wvuPOoPZYpCQ4v4VWD+zR7VPvaSJrNsMPquMU0uLQa1Y1A/
/okm8ksbHbX/I+27euP2nWg/kQBVSnpV2eZ1734RYidR76Lap7+Hvvf+ouUKSyR/BIEfDHg05HA4
nHJOJgHSHO2eYeUYxp3w9fYdiHKnGdQuaKGCn2TIekzZxV1MG9AhNAF81Wi0BSCmjSszN7qNNAEP
WJZu81Y3DoE6HBVJOlhWs5fU8rmu5+tKDUPAFcPXtNEdakg6wr/+UKrdLpAQkYWy1gv8zjlaEoIS
4FzhogVJGcJAzsUNTY/WoTQCZpFENpWS7+QIfX9E9qreduMR7BRJ4MrjVzgbXqKErt2L4MVWdh6k
1SqyS4DrxsOd80RtFaACOTHQSuUQ9qYTNg+qogoC7HUh4KwEthcKzbz3AeVrnVdTCHeHwxO08paA
h0wXAe1+91hzGw+MZJWN1eLOOMsNtJk+J6oN5wN2xI1084kx9B+AJvIst26d7fTVvD6wVt/i6pje
Nk728ig9RYfqw/SErXVnXZ2sAIPnJt5kJhrr+bCeJnWhaCkULsfUB/i4ObHhj27cAcrBaxrqTUHz
oFSN5RityFWtLjYeakw6YjgevgFhd63FBmTrif1jGjsX+IJXWSRq7lw5x1Dxjxh24yxOmVE0AHGj
EBOXqDRl5KaL4vfLfm/llmTFSbzfMa5jqDwIiVVXc5pL2E/SPOjBTV+8aWjtGh+s9k3XdzQQxIor
D3jlRB673BYqdVNnBVOcMMANr2xuUkBCIw2vAGzjoEsfNtish2dJiKC8tpCoJwBKmLWRgHrhVGra
V3ZdNRmQrnagDLTuZb901Xe8h4ine/m+36ZfPy+v65qFLCVyeoKls8wrNFehOCPfTlp5ANLLbSy9
/b0UFO4wXooOT+S1OM9CahsNplnOkJomv+mmfd20HkZnRGkXFevDn3oQcuDYo9MSyAVM2+Wu2UM6
WmOJXbuNjuOm37doOFQ+yqP+hYlmUUu/SBpn9oAsC5Alh7Rug0m2HdnGW+WquZpvACY+ogny8hqu
2QbQQVmPH7qMzgoMQ2JFNeJ5HDLwQGntL7xdLws4701j8LMLCUzfxeqZmCKlcg4JAD7J9t2b6mJA
AKVVhyheeuwPs/sD+eO/r9ehowU3DqbO8UJHruxUqppghLQnLXyU/KQYB031h0xkFyuhKJqbUH7H
jC4bl+HOVWA0atCMA6BV98mtdf1Efqp7+2Y+yOCidwEL6mEayJVEAFRrZwstVYwxDz1VcF2nmgWg
3S3RAACfBfSaoiFOqCHDIcxQr8TzrHPrPzHMcBbbBoI3M2oqBo93C+T63kNEWLrWE7oK0615XR6b
F7Krr+z9LHAd3zla/rQtBXOnzagwQFDl0E/dfowQPN8WxwFea6M9ImX2qzrWIE4C9G6HFkNUzl+l
g0+pm/2YvMkx9sIG4LUrYvk53HEkgIUOZYLP6Vrf2JmPrdtfAdzbVx8ZpM5m9G1P39XH+DZ9dVMR
7uyqcDSBobAJK8ML8nQTQmKVNrKEOJ3kioJDrMWQ63CfRl4R/GqAslEK3v4rFo1uM0bECGwIVOC4
tc96oLPaDJhJi2XQRo2OOtx35V1sAUIhidHwLbgQV2wZ1LmsxQM47RhGYPovjEyaeqNGNghglkUP
YlDrCyAYcBTqX0+A4eZD3Qg9aOxZgAz2qZxCU6ogigEc2FmNdJgHtUNJ2hgFlaPzplSIQU8HQwiG
00PD76mYJDJDkg8Tjuaz9WEeO88EJRVormMH9GKjC1SIg6o40rW1CUXtEGtu9kQ2d17rpJlqkIbg
2Ljt7/ylOWZ32lVeOxaM1AbwjQscvupZfr3s3VeujxOpnMFYaQ2DySC1za/G/qUUIdysHADQyCMT
BWIqjHLwPYoqNdMS7TjALmz8SkZNJUU7yZPSHqPUV8PtJBrJWikeYwsXArnbqkpTu6sqJvCKbLuj
cjSv5ivbl3613gSSCUe+aneXl3BVRdZYgswJqOn5Jgn0FBpDJ8M2zXI8UHvcomDmEPu3Zn7inekE
irmVTRGf7Oq+AZsD+BnAXzvDYR76oh5SPEsRwjN07uEmB7bNZb1WLRJqAQkJjYyMXOb0NOhUi0oD
/9wQaXEw3WfxPpavO+RqqNv0z+rkWPOdigdh/COj2x7BlSjyXdNy+QXcZqbG2I91AThDNZilg2ZS
9Vavja/Lep77TBW9f3DQwOpDcVpjH7HwYbkEfuqxBcobTR+BHUuSQzdedfqtJB90/ddlWSyiOL0b
T2Vxxw0tC1KZM/880R+mvi0wdzIelfjaTgSbJ1KKu/VYBpjqJQR1GBCzbpLg2Q4wqfVQFsdRFVw6
K5kv1KRRa0e22UaOQGcfs1hBW8aUVoo+UTeKrX0ZvQKq0E1ykJiZgD0pjO00fslh9hjYIhNdu36W
9sH560ZLFZwBWGiSyr6En23f7c1YdIuvhFLfHS8YgUOPKILFU/0mW57i0Wa3D97KXWW5yph6Snxb
l+Xmsn2sKcR6a/6fpO+VXqyk0cxxHOXAXs20eQcgMiAeJf48kIfLYtYUAvgNeglQaEdZkVu3LFXq
hKKo5oYoWZp2+DkCbFxGggnjXIIIQVmRhb4kGxwGGLdASM8tHgCM80wLIUtNqitKw7t5IoBtyx0k
aTZp2u1k7U7B5HFWq4493qjKIyHNMWwNp9Y+mzQVqL72hF9+D7/EXY1cfkvxPbMRvJa94uuNcjCq
4pCk0V2LckmGsQMTSRk0KQASrfhrb4NYCUMhyFWoDF6Oe3MMvTqlQ4dZgKK1nVzZj4oLbJ4MCPq5
hNTF++WNXrEnC/EM6zdHPy6GAE8tdyZhM+VVDGmAsetwErMfcy9AdBPJ4Jy0EZRpZgdR5TZx4czB
tphCDwRhzmVNVs1ooQlnsmFdjbLSQhMdqGDdu4Tp3cyLEv9/k8LdBVFlgwuYQhcyAWETvYF7ZFlV
6+mylPUVQyYCGIOsrZI7EpYyJybMELB0CgATQJeO4cjJFriS9QX7TwgPfRmNdJDnhm29dF3ot7m5
SyZ3pILmw/N7BuaMND3Gg4Gxgs7hUwOrCzNIRhMLJrUa4vJuX2n1kepVBlJ21R2UYKsOogrS2vKx
Ogcmn/AYAKbhqcwsMdPGznHdWFaCcqp9lPNia3fK8+VdYnt9elfjvQaXxVw+BPFN+nVaJ8pUAZ0M
0e31NGNCM/i8LOE8GmDJPMSNACQDngtfMo2GlqqNhteTacW5N/RgYk+jAczabfExTAmFXwxzgf87
Nwt2V6OHEWUxYDfzgC4GaQ0644HuAnhpP0r2VW1r90lDroHOKqpKneungmUTeT00V6C7kO8UmBFa
dbaOWLyLvd5+1zU/oIdB/6Cy+7cLCUFI6bMxNThX/o6JA0WjbYlouKJvI3kPmn1IXxr1MItgfs5t
4kQQf3m0ZWoa2YD7WWneMJ3ujOP2sibs6J8aHQiXwBvMknkMSpLZ/iIAaPV+LruOIKIZr+bujhRb
KXptwl09XFXqVdgKkpVrO7QUx6xlIa4Mi4Q2wBoEVczkTvJ+npptEH9II3hoRX29q7IwTI8BA3Qp
o9nmVFY/M04m9Me7s/zSWclON+b7Umt8qaEOWmMEcce5k2Doe6wH37JV/GRfs9DMkLokLNmtNAw5
WJw2g/UcVP7lzVo7S2w8Ergm+KHz/O1l0lvg8gASJy1/GdNDnRyjCZ2KgjTlms1h+ArIFQhCGRDn
qSaKUueFZjIpyj0JYpQY7i+rce7D8SiBA8cr8tsLcUtF5boqqhq4pYC7JdWzGnyF+q2W7PMpdVJR
XnfNCpbCuLcC8sgRpRmuJWvWQXC5N8x7w6gcU963olzAmgmYyE1hdBXh59kgejdYQ2FEWLi6Bv5A
s7VT9KFEosBkVYrGeBIwJstujNPtiZrSQEU4q1xbup/sylHtB8mU/zr6wRYthHCrZtWDBE8LITMO
Z7lv469ZOchKKhCzujloH0BsirzxGWplUQG4Po0hxkqNqxwYGDtkMFpHD8cPk5JrNQxywRFalQhI
Z/R5oRUEY1Xc6hng6pMDXEdB/pNd563p1tJeGiqvK7eXzXzttCKJ+P9EoUXjVFSvF12blIBVradd
m+5rIAnaBkJIgZhVe1iI4Y4rCYya0gFigswn/TuNHqr45bImq4uGmgyYHlC0OOuStpNIb9Cw/w3x
3SebzjjIdoC+ULCGC1zDqjJwPjKmmeAd+NnfCGg5g5ZDmaEFp+ikuQnmBEZ9Etzfq1uzEMN+v3DW
WT6A1Y6JSWmORLU7xv6kEKcr/8GVIuz5Tx22sAs5QEQDzW8KOY0Rgd7Peinm8F+2fyGCO6lIVIcF
ijvAtA0fjPg2tm/nUZBvWd/+P1pwZ6bVbVobzJBbJd1E4RVNt3UIOEC9dHrh852ZKx+QLJaMf0YA
vHFoax3CaBEBHmxg44AzGGA+CLW8zsz9fta9mtAEeLr9Lp3t/209+agBhG9BX4eQD/dK1ade3wat
qLogsHJDPTULADzHqVVBRtbYnhndyp3tmKL+X4GN89M9NSkHRVYhRAk9u/N7a2OoB1OUQFq1DcwW
ow8NGReLH37R5CmKlBFShuorKJx68vvsPgtC1wRE7mUvtJIfxqW0kMWZeqQM8Wj2kKVulQ09xDfl
DWjUNuPOnB1AeSB4uKM786/fzkwoBrGwWLigeEjRSDdb5CAruFf5SQMEYf7LFHlw9t1nJr8QwQKy
hZdIwqzTrAB6kQIsGJ+j8iO13d56tAYwHegC+17JR50qxIxzIS2IukzJaihUAQAodtT34qpxzGtp
G3v2Vvt5ec/WzePP6nGO1uxBnjLoeNM2EiCZYwqyltFF/D0Yn6XxclnWOYAXnn7LrWIfs9As7cbW
aCMIk6dd7stu/KK7oW/e9IdmB96lZ8mx/d7vDtJW2zYPsVeJQjPRRnIG2oZhL9clljZqjB0aGPrx
1UCHsKK9q9V1r/7Di2OpLueW0WqYNqEOaWqhf2bmBDI4Vd9MjbK/vK4ii/luclusK+aUKjQvYl27
0G+CJ6PwTHQ9zclupF5JdmWMOzTaBbJoiogpcOFc8E2mszJGRsXg2oMmfentZG+PT0bAZGK0306A
95S4dSOIQAR7qHG+uQzmNgpTCKUAhc8BV1UPLrAS1PZ9yEsnHwTp2dWr4M/Z59tOMCZVpzJzLwXF
HBFANZquesgkU6CVaCk5F6NKnTH3OcTI5ZeRuFV3MGmAHOAuGtzJdlrR+0GkFudkwqwC5Y4GecF0
bXY3Zfmk1o+XzZJ98iXr4FxLX2cVUkkQMQ+P4/SpCVlLzzsmT9zJWQeyFYQk6SHAGruXeZIeFDtx
KiW6B0KhPxHjKi5uqwyjgjkRnTiRaM6RNJZay0kM0UQvX7ScHhMQm5nmdMj0+NDYsjtXhVMqxDdG
WXA/rNs/onxwmmNi/dsZLA57AZwQqnW4jBJJdzP5S06ibZTPG8YflzfJNaBLBDmhVVtBAIGxKDya
AU9y6rY1TAqOWcJOnDH4pB78QtGBL/UvyUFArvwnhjvYOrUaO5mwpl3cb3LLcpshvu1j1cu1X5Et
guRZKUPBehZVXk4rgpdfrOcoiAYfUuQwYgCyr6+bXQhknj1uoANoaJX3ZC/qDljdv4VcTk3SdFoP
dAuEfZ3idHnq2nTbAdBdnh21fAW79uVTuHrBL8Rpp5unG8kM8kYUs4PyRULvsPXaluAy2YCh67Kg
NQ+2zCNzRwJY8UUpF7DLUU23UegN5T2dd8i0+LbkhOCFGjEpeFnkmm5LkeyTFkdBz8OqzmLkCtrs
d25dSfT32D0DItSNJM27LGpt19iDl1FNYZSc55tqaN+N4NCCM0s3ZgDMiw/VOgZTuVFVzwoNgbT1
AvpCHGckeWlqFW0hrkaUYur7LAJRpHVvoctoto9W6Vf5L0qIQOzai2SpJG8rUdaZFaO8GdHRNG77
EhE7GlaICAhvzaEs5bCbY7FvWomx5w65JbccPlLZlaO7VARczP4Ef/mwnLlqAUmYAeKdikD5hIak
hs8qrfKmr4IH3OGCS0AkgrvfilKqrLJrcGVXwRHNEH7dih5vqwvFJlEBecswZDgDR6KnjgtGcagB
IUGJ3lt5dBIR1uTqwf1PyNn8FZJTsdWOcEjmNH3M3VMMOs4YSdjxs5Uek1i5twBZePk0rS4dOlFR
7jRtjLJwu1Og2cAKWuxOOn009p3+9ygWqGkt/j63NaNcTL3EgraYkJ1lx7dRilp6WEp+MP1LPgJY
oxaq9+hF1Hh2YRL18QAcFOwR0B+c0JRyJ6bdoY5ENa11Y/hPEM+lTc0xU0HmyuwNYX71+n/nhQUu
ddUF/NGGv+tBt0rNGK9PdOBjiD5zLODu0OdYxJq90liJHQIUMLYJLSdAQDg9n6gFq1aPdmR3ugdE
RnDvjV/lAQDjwSbfF6/hdjwU28lL94GTHUQdwKu+fCGbc66F1HaTpUHHiU3ThFnkRnmMwbIxBpsg
OHTSbDfgBXPZ5FfuKqAZYjoawOZoyz/rsCmMJMJ8GzquMz/uPb0HdJfTlJ4k4ghdew2igx0AQGi/
ZbAS3OFKgQRGcmKjE9Cgvj7lWymbNwHYbbNm3nX6L5TLbwwktZKJcaKL6v9reqKRCL3GDIkBP083
lszyUAwJuml0CtI0LVMLXxlS26Fp2bk4RIUnR4CMvLy4K0cDtHTYUhVlCjh8zpoK8Ox16DOG1ZrR
vgiBgVIgk0H/fnRUPRHDGQ6YAqe5NBFvoMWyUXNHp6EziKbrzqkngFGzVIa7hefUnsOQ3cLGbX6T
3XYb24n9u2IDdL4ZpEssi9Z+9teAXzFEQIsrfhmDfZiyQI8Dpjq/E3yLi1ktaDEFCgp/WQBGF3v+
HCag5Vzeq5WGXFAWgIMVJVhGjcOXEPrZaElOUYUjk36X92j8grTuCjSRxUGaJqQORukOOTfzSkEc
56pz8gPAHmgRI33qxCGol5K/B0Jkn4ShAKAsAWSCL7JXkyrnowa9e+PLqB/TMPVAEwTrncAHawsu
vzVjXQrjLieKErdcEQgbwxHNUZIxuSppDEeKps/LS71ys0MtVInxasM68z6nqJGIsVvYazP1qZtF
eNpkcSx5yiTt6yk2Nk1mKw6A9351Y/l0WfaKkz2xYmZqC1MqelKTmJUJjOlOUV21v+/aBzU95kj9
Kf7/JovzeFlfK/PYQlY4DseCEqdJWlfvW79Porukt8Hn1ws2ccXNAdcASWc0BAGg2+TU620gklIC
XCJs310FvPGozjbo2nls0c9ATNEwwIrNoOMacFxoZQeSgsn5BKSEM90aGSYRjfyyab+0bnSJJAvK
YatiQMiCkwAveta8xUqlOAiAI+qT6q3oJRBNNne28PJfcTPIdLLuBUZ2AFGntmHGJDf0CAg2oEc1
fKtOkweZRG9zGiZ+DMjqPABTeUJeS1zSTj+T6yDMNUfuZtBnBLW9T1tDFASv7ef3oDEW1wByLXco
c6NS4rkGKkCvgV4TPQHpfGN0rpICh1VwMlZCLISJqNKyZ6SMKv2p9gXyRlGbJqA4GahyndAwAF9n
NwAGJg0G4M5Inahd+Zy0iz1ZMV6GPmsDnCffRN+Lw4ietiJKQtCDxI1T+6aD3I3p9O9v5TZ3MJrw
s9yaKLNnLsz5OLsH4+e0EyWp1/bcBD4T62TGXC4f8gNluVR0DZ/QzGiTomriJDR5vewH1sx3KYPb
xBAstL1uQEZgzc0WDWLKXm2jTzNvRdmjM22QdkAUB6YadJEAGomZ02JBwUcLNKKwBFK+rL2aU3vf
4mxeVmbNIkHjQxhyKPp0eefd92rd9swibcDuDzY4mYuOgBa1aBQXAyaAACQirVZFsgcz8orwAHxq
MRrNEEPoee6OIxgIDxiHxP+PCYAmlaiktpbhwOD0H1lcLKXHpE+IDlkTapF5BLLDBODDLtjJu9nT
tPsJyYdG8i+v6TkTCYPgXkjl/CgB4GDZjiAPHvKUPXBGM7lWlbL9CAJrura6WLtVAmL8CobRqjZh
R4EGkRE52Iey0oN1Jiu8eVYVDCxKo7y3lb7pAbbdgg650qgCgArJVr6iNiT+EIcgFuyGBC+KTNWq
XZDG4XNU6BNYtKUuAn1wb3xcVm/NKlXgRgH1EwS6hG9xk8eBjsAJxmVUUYLxMAzFSaGIJeLMSGD6
OpYQWMR47wKl9dT0m9gsK/T+ggcnkx1reNKKDjCHD5KuubMmyDyfuUrIwpQfRrWBSInQnjtmcZD3
9gTMT3ewHknwW1K8fL6j48vlZft+EXHJIkbpw+jQNeBv86hBALXtDY2iY0LbIKce7BUPzxdn9L8U
Dyx2G3of+toBYGsSeLYsJzkke4yp+vkO4dR+vJr8Yksd6j+qx/qxcEUPx5VAavlxPNCQppSDJLF2
jtnAvKb2SO09PjLSt4N5XfSC7u01D7pYCT7NCRh3w5bYSoCBTFWdQWrkX8pQWw9UirP3y8u+trkY
zEMEpQLeFGA1p4YESCb0EDG6Izkc7xPtUy/H66qw0Dsyi54c7FifbDDLEoPbGZ2f6DRFP9upqFrH
FGdhQlTT1t5ID72G47izy52kXymGO84+IZi8Gt4T8yoX3b5reiLLAR9uwLqA9XUq3KYgbAB6KrgC
C6CZmFvT2jOU8BgZqcsLuvayOjEVzqdW+WySnJkKuW8iX7lSfQtEhUB1BDz4prgJfNn7fVmkyF44
3SYoUdYpOznhQ6fvK2UbiMCtV7B5cCb/nE4+1NYNYPG3A2SYj2+xP+97L/1Q3ej2qLh38+4uACmd
ox/jjeaHm8vaCReUM1FjtmEwKkTT3+bT/NbffqImtEUV5XCXb0fg3Ql2cH058bDADCe8He9b1UpD
YoDizs+M32NxByxF4ejaqghgmTNUKhMRPudSqV0m8dAg9paNCYjJsoMsgJ9WIszdFZgi7BqmGWD4
yAMBJOrU6tWMpir9toy4dKZJ/wyLr5xmR7WFr5yyn41iuoqeuEae7mZMh4RpfCfYPSbi5NTjsl/G
9NzupZncKY3GjBOdvz5mRF5l0NdtDCBCI9hNAERn6I9yY2WOLMdXoxFL7yYQpHOFEh9P5L9mHGSf
g4QYfB1YM/CQO10RGTjzqcbi/kT71Sn+AHTZet4R6l5W+8zdcGI4JwA+k3pQKohJy5sg8argmibY
AUMw5LW+wZh/BFgWqIbAE3mqDh2yNG7rNHfD1Ew2PZqVEjs5JtP0ZNPXqMium4y6NbDbKZE2RTbv
DfXtsqbnfFVM1cUnsKtzGYUrSRTmOj7BDL3oyaqcJHKy35Nf+7eq5LwOXvioTE67t/f94CSCq/Is
DmLC2e0FxCQQPPOzLH3Y5nhsIIDtdDQqv8DYnLHcNvHPfBC8ylcjgIUkFvYt1AR4AsbcWKjcdIZn
g/8rAmTHCCb0utzFdNhXwSDY3LNAkunGuMeQC0TzHK+bFE49xpAQJmNgdHTydJy8huoiSos1V6Sz
SxlgMshOnR2IKdYxJl9gBWsvSZ9HlBvk2RPYyEqnBiYxZMwcWUDBAML/6eLVc2fqtYQEDdhlB8AW
TS/U2jTz0UIpDQ3SiumZwYNA5tqGLWWyI7rYsDAOMAJgQ6aKp26JyWC4mupHr91owaZWvZncRrU7
wRNJb7XqZgN1Stnr8j0p9zYQQC9/zer9icQmywGyZCB/UO2iZZNfjBKvvAptx9B/BeM9WuukwBlU
hNXIKvsKBj2aWyO90kovsGBZB0r9anjPQO+TCG7VNQel4wmBiA+7fpb/tccSaZ+Mgj1P/jW3bxUx
UYixXF0Rtafpq5LAGaazegs5KwuYdhBGDYGk1s+8cqdvET5sFC879qrT74zN2+AoG/M2duwbyWm3
tHfQtOO+R77m5oD7Ga8UP90XNxZ6GZxd9zYhyOhf5m3g3FdecB35L5d3au084FWFwREGEHP2fKNp
246GPiB8w9MSljPHd9Y/FBFx9yMOZiAOiEq5S6iNrZLGNYyhmIB9Y4DorlR2ktIKnONK5hk0VDhv
QOrFgBwPaTSkWRlmgPPHmEABsJR5UOTbHnWhQyPXuac1nXzfU5Ue8qmTiTvlUfF6eS3XqijEwCQW
0jT4CGQZT8+gPLdBU074giraqvKhb/zIvi4kN6+3YeZZdbZt5AOpgLysfwWWH+nvUbMP6F0s6rRb
K3WefAnngdIkjMNkhBWmL0AWnL3ms/YAt+v+otsUXR376GjcRb7l0x25EbVBrJ0A5JBYs5jJ6Hq5
7TbqGcA2FmRLqDcoxg4IR3H4Ys+CxMOa5SKoQfmOpfaUMxczZPWkoM0UCFbKthmVjdVG/hRovmBT
15w5ZvgUoJljPOgM5CQ0SN8O3+yek531fj5Exm+pb2gKQHA1CTZ2TAMArNbdQ4bkqun2gFRUEFrm
Ufcv9wqGS3GG2PTsWQ4bgZzUIGuMld2hgYyCqBLc5UazkTbg/tYEoeza+i7zt1xMpyQdNQNGVg3a
ZVv7KHLgrYmKm2uX1lIGF7CnMq3qaGZuOfRmpIhB+Jmh1FZuAB4OZonLO7mmkAHKHQYsDzocvnUT
84vxTChOp1Tvw/5dDra5yPuv6bMUwX6/uITrSptQeoCIGu9DKTjOxI9nDw3gmKS1UHkX2OaqRgt/
w500rU611mqYuF519dy+jkbDn+JZEFusarUQw1kCrWtSdzV2CVVRNPKZTeMU0itpn2xpX4mYMFZj
/KUT5WxCDWN11gdIQ3a7y95mkI5F+TNC/Kh67Sy/LJEB/CXXe7QUCKKWteh6mcrnXheAkDClsMBd
mD215Q3pbsf5Wk5u48fLdri2nEsxnJHk1lC3lQwFg/QxbHUHkJqt7mHMcda3CO4FSq3diijGoktI
RTOXbjNvvTBJvR8LNexHBPJvwLi0Ikd9Tw7BwxQ6wT9YI6rrcPyg6EThh33JQlJjdARTJJAkG1dW
ss1UEKj9wztzIYKffFcnramHmu3Q8DoPP1UAdTZu3mwvb9DaS2QphTtWaqymGh2gSAe0HZW2ztQL
PPnawUVyEJh1QHZgefPTpQKpIyotBsicC+1ojIWTzx7RBFqsbfx3sVjGRYwcM3eO7BH9Oq1KEIhO
KKdsZ0xq5njEARDfGattV6ReMggsYLXAspTJBUCkSBWCCxMuNsT0VXHswsbp+is53wyT24Y3aFxp
BoGBs7XiMi7A/QNOrAHWNqBZcrsldWHSRAVqA6qK0UO0w9n5r2Qanbn51ILdZcv4rpOeC/umywTE
FJ4SpxsXZ2lI4yZABcnV3f5x0J08dyYwH7/EV91e2+QAIi0e7MwZQWx/Z+/tLS0c2yNO4uutK0oH
rOUKoft/n0NY7LI4cqQM0qKRoHtxtLbELZ5CP70OdgAHjK60Q/woP1zWXyiQW+xwmOqqTKB/TBxr
HwMXMLwH9BtEjS+Bm+2r7U+BRGamF1acqKcqzkMeaH0KiQN69B3JSd3xkGzuZlRHCsz8iZhm116u
J0vKHZuIDoOV15DXed1RO869azupUzrFre7KP8qb0HkljXeDLY6Aywh3uhEovOJ9Tj6AO0MFZvmB
OPv9Ae11q25gY2TzFR5eUQYKTHQkAL1XhKC5YtcodiGlxmih4JL47ggjzGhh9mhPpAZrYA08YvXO
lPq9STDZ/dNKUA423ipktmyQturKBhU/JwW8YDJf50i20nanj0fbfOzkPbEeQloAUSPzzHaTiwAV
zs87+1QwnwJTAVV93nfKsT1Vc45PzVo/Hh6U/B1Zll5GMmH8dXkrznYCPUwMWQPvC6B4nCVPW1ua
SRuBZJWWwFirZ71zwCgrwu84uwuYFNtglUDcnGf+C8TKFSli9L8Ajmw+tGX7PNoqhpsL8vz36qCg
qaKzG9gKSMycnqRe6wK0+eHBJEfhjxyJ51kN3csizkIb6MI64FHGR4MSWIxPRYAhSsuQnkQpr3qf
tMduRvclqhdA/S3iF4MIrpu1lUNtAlkdQNuq4NU4laYV1ZTORoPSc9y8GEp4tKLmxQ4rQSr07D2L
WjD6BiGIzTKj4fNUTJ51lg0H1CFe+00m346fSHvIRHWfc2ODFERPuMeQOEDLyqkUw2wtO5qSDnwT
kebrFQk9fYpFS7aqy0IKFw0CQBD0jVnaAajb8nJqbVXG0iSxiojAj52bAtMHtNIAEELsyZtCmeWx
pvSQhDQgUroMrjPIf3So29u3UiSCsxZJY79fXIQz4NLQ9ZmBRKDprrSgb526amOn6pVug86TCXRh
JHZy2xa9YNcX9I+anA3SFKyWdgg1m+mxyhW04YOzb0bwqwmO1lk4xzoSGEQ4umRRzzG5o6WbPQUd
IfoeCitwSGfiIQS8NlXyUzhlZJ4AsGm7g5bt/vZEM7E6a1P9Ptqc8dexHqZKA+PvxhvEGVHzGCr7
MP+Mqgkdj6ZAyfMA8lvLP+K4y68sOrWXe4gDn6yfGjdmkSBPvQu0O2N4juNNTl0Erv+bitzJ6ytU
CrIMMsPue+6paBC+GTck9GXz3hI9Lr7rqScBzbeK6EOUwSkH6FxO3DgCZMky0Jhux8+GjDrhtpX2
KdB6E+2oqHCd6AKxPBM+87Ka5zlBTjB/9oc6IOAZ69w+KI5y85FYP8rquZZaF836yE7ifGjSfupS
h4LY1kaUUxpA1M21bRuVjm3TTVAlnlxoG4JmkMsfd+7KmZn9WRTOuru6BWCJBOue8T5Qg4eCvCUi
YO2zwIHpD0Ry9JmxTiI+Ydg0DQmaCTKkqGsw5lwg/x4NvdOTjPoTLW7whhKV0c7LhZxQzjH1uTmD
p67q3Mksn5Nx2IK/yKuKwYljzPGhpbRHiSup3ytUgxPjt5bO17rynMmSo5m9VxiTp2vzsQmK7eUF
XzfDxWpwjksmIR0RNXWuNiIfLb2qdNf322z60tHyUwx+WF2b+aGn+8tyVzcagKPg4EXjE0pEp466
SOoxShS2HmOxM0zA71vhDu3iIvXOsrbf645WA3h3AGLxQCc2koooNeJQ983kBqC+ng2gPKDjFGCA
QLtUn/So9HozvZ/mSCB77SZnPG3/XzTnw/QB+Gk282GU9Ie4rveaIboM1lfxjwjOhxTgvqRVis2z
u3EzNjpcCNiMdeWfXMZCFc5lDKSQ1WSCKjXe8V66Q73qd7xDQePY7IpdYbl36iMoBAcHMfJuEjw2
RUpyplIVXThk6FJ243T0WkAQZ6T1hykXIGasXqwLHbkTagYtNVt2sVrx3pg3Vvlg4+pJjwnFfPSO
pvf/cgD+bB1/7sBnihoRljRTvHa4JuRIxp+XRQgMkM8KJEkw2JWCYEgqn0btVhhErv59vIlYNyZ6
JfnHotYC/saamQrFbdc81va/xBygGUPVBcCJAKI+9REk70sza+EjOjk9DilxNCV5NKonole7hmRX
/dh+Xl4x9hfP7uSFRM4G6pzIta1CIplQEHcn6a6Wdkb5M+gExrZq0wtB3O4Ptgw+owmCIuuWtgYG
1px4/PtuWVx0eLRqgJhGEyt/0aXDLCW6VsMBDbje8mzcy1NWOpH8Jk+1282yYL/WYmA0W7EWIxkg
lzyzkU7LICjzhim1a/VXS/GIvel6wc3B9uBsjyywe8AggFV7xvKBlEhoESxdSDKv6dBck9W4u1tA
We2QNHEk0SD0qlH8EWhzybUIeBdxPkBgXW4t9aZp/K78JYM3QoTsIRLEJ9Ukqw7Hmmkm1QjtPVDz
pumnqrj2LOix+X6r8osIMA1U+oEljCQAZ3+5OYXhFHUI+QonclGMPhCw0IFrM97FDmh698b1sLlJ
/g9p37Uct850+0SsYg63YJqoGWXJNyxbspkDmMmn/xd16mzPQKhh7f1dy+WeBhsNoLvXWrv3c+BY
dvf22Ow7J9trPvUKgiW3UURe2RLfgSI4qi9+E4sxrsShrhUdxJvz6U1ww52yafflffaqHCvoVSWv
8XZ271ORaGe6Dx00LsY1IM73subyExYEDsZiIbjCkgqldVUoudU19oTi1k7xRydywMzY260LVM5Z
IbK/pqj9vdDI2JSvs9yUBX2tm7D5K5xt6TC+iufpLL5R572wIfVnA6nrRDt1j1XfrKknfyciYYwz
z7rBUhLLKno4vFtmVEpg1O3UF+zBG86aj2fsIbszPXPlls99glyuM3M1CvG8DaoUZtHscqirkXKX
psSym48DfVJPJhEc/Wg4oiP7awDsr+GLb6F/8Y2ZO1M70UGcwNBsA27hzeTFOI3erweddFDVAY3p
WTxZtuKr0H9KXx87Dzf0NdZZ7mPg0n3mOtUXbT3oAX6CfFQkhFjrPsxk9AT7a+sVXv5W+cZOgRjU
7eONv+4gC1hQtsB/sbdhIJSmJuyx7gZJEFqNCzQU6d8UaMMZXmxX+2TCGFJC7dwL0KdZuUby7guQ
pvnHOvvVmwzIRRPWA1klau/K1vQfLED/E3sY0CjAfJlwroQsRjiPjZ2BtxOTvXayWpZfMiMbPioG
mAwZywcdGiZ8pCIbkliEiaYmkkM3SNLtL0TO/qN4qcjvcBs+Qbl7CxWFF3NtAXkH7KVtJm7URlJm
KYBtK+3tcLDDwolQOhDWWmncOMHMGzTiMT8F1ACzjjqUu1IKWKutdGT+AAXYggf/CQ1hW7vPiFbb
sd3b5TsKJAOZ/NWsxLsdXZpnAmWgcZzr47LGEGH7GN/SY1ITIJrCnqDpb6c/FTw08tPnyu7gvRXB
yQuPQQ6Cnixz30zaPgnooGB5pRcD9BPpb9049OlTKr8k4OZNd/0aDSf3zLs0yVw4jVgZoj6ByTom
6X2/AcbuVDjFvtqmmwGSmgqR7kC/0tsJWVpriQsSnugZDYjbrnOCWsPbGLhC1GjxXmVuHkHd5NEI
zVt71J9LiPTlp0r1UVM0MSfQ0ZO5djPlfGBUtr8IWIDCM1jRBFmezEKXaG1jIq/3RwvDPmqQ9HgI
ZWsTn5ykY0JzW4GY2oJAZad9QO4d96rY1DY6x55ZTT9nVVy5TXG9uTDBfMQi7nHV1mBCaihogmen
HU79mkYvZ++DiH/pC+F2vQB6rq8JOu0SJa5gZAZ7Vhmmbgd3Ui8P3m+HAq/0CkMojIFsCvVs9lUX
SrnSCF1bQy9jN+J6CBIG8NwqAQkFUkhbMztW0eNtm7xvZIIaH7wPwIUAunHtWwj2gyTtu9puzNwr
gmqbGbV32wSvzgW3/tpgrlmzFulFlsJGWmFURHTx/AbFfEVaxatbZ55IODtRCwbjFX5kXnBg1hUq
0pgFxYOFSaWVVVSxZWLgQZnuguB3PD6W3Z/bvnFDA9x1Er6ZBlwAYwKKhxM4hyC13VZPFKQKofJh
ZAlO2Jfbdviu/LXDpOWoiNHTa2EHbAepcqd2d1Jr3zbxfeoL38jE9C7K4pDehhrvdSgIIAAaA3GJ
vry8n5Ngwa6WL/WsdBjZVsPNFM4zpmer4lBK0ba2lHcLyFgH1Nlr2iRfXCDMSY+fAs4DGW0WnPTM
skpqoQRSOtZ2n41hRhrLaF6GMgrPRjZWH5NajLKdDJWRE5BMpU7fFOZdlEYAv3ZCSm0ktGKD/7z0
ixT0SYTiXnIYzWYwSG3pYUnieT6HFjCysVCNPmSp6aGKwvYZkiI65L6HCgApMdTiczGq2mdoptZr
O8ntVhwn4yW2ALRxIjXu7uMglRDANRnlMbGjVk5OJUTlIThdTSaRaR97ZTqVf4ZIwKMJspaiG2Jm
/SwVFC9nKnXyTu46iHLe/pRf49zM+gF2iGF7TNurhsnOyAxCO09mPdV2oQu2WT5jid1yzL3ZmjeN
KRFlUna4S/0KtT8ibR/NSSaRnLziwHByDWMVGJ0s6h/pIr3eDJgeltBN61d6upyQxjg6iBBQHl6k
3plwyzAFIVIN31hu4/2AEYsSsomj8Xp7KTjH65WVZQNfdCXj2Sw6TYQVq6mGOxWE+RGJTAxtElGP
561YNOlDKlp+aGDcoxqH823znPxgge0G5/ui7YOQuzavSlIiFgLSXpuIpJx6Wx0eFdOdmhU7nPrF
lR1mwwiBqUxjjlPdrMGsPHtQmwVi3aHDY9+v0S9yPhw2J5Q0UAcSv99QAWQoQ9FELsLExiGTwLgg
FIcgDP/D0Y7wBdAMsAVsCuZKqI1hrlfJXNtRZ5wqsXcw+x0BxrJKS8K5e1pfaGQwq5rGN5TwTKWh
N0BIZLfWpLtWt2hYTjqG9TGN81iHuAjPIfRQ5UwaiG42hSt3Rfj0v8UJk98LTAT0bVpjTfOYQDuU
QLAmy0EtuFLp4cajhHk1HYkRPWXmuO9Cq1XkBnGitJEDmZdaO1aqSQxppR7Ji0fMUIC0BkI1y3vi
Ou6jYKyyZNl2dYnyp/KYVNB7tbx+eB7Dyfv3a3dpi91jQYS39QRbgrWzal+L2qMIyTZD2P4HO+iX
4YGC8icmha59gsiPps8h4iSOZPMeU+Yt0YRG+mPpoIieda14vm2PczWzJLw5IXsOdIXIsnIVYxrP
wOAhdeXAsCnDQz6sFf44W/nKBJMd+1al1mThnBjAN5ookmdB87Dtm/+Q6sGaAsgkbmGAwjIrF8am
VE7LVlbrXzUQ8WPwmAi/b6+WtKS4b2fehREmDPIw0hoMndY2Nb76SGIK6YG3QtxK0rOS+ZoJir/e
Htq7zvIxNX/bOqcyjoXEGw5E95glZvfVDFajAoNpeCLoDSQjNkODacnwLkVxN3Kafo1MjXeqgSYW
s3eoheCEX/5+carlPahEpnoJ+WrYBonqS+P4AzMi+zLsD6oKzoFZ3WrK8HLbS15ELnRUUK3EKB5S
5bXZKgiFVG/gZTI2fiuXd0Dp/vusv4DU/jHBJMKsT3JFX0JFE+P7XswfEjCht0Bw3PaEF/j4WhKy
E+6XGstDiVpcOhtdgXcjlD7mcvbkat5a+bRixuDFBV50uN1oEGkGDPx6xaiBCrOslrXdRRItSWbh
g5EaPD6OmKe15vWRpntmT8dHs6v6uyrLUieTaYB/JOBHkliM2wmiWFEjQyG4pQZpR7BHilotTHYd
JelZEzLlKKCg6w5lFpzkNolGEojieAh6Y96pmBR+HWc5AercCuhrG1i5a0YS6C6AFYgPQ1PP95Y6
VE9NYs27HjxYTt9Ws0lQBzIAY52hn4YCUJUkYDpVco2EKNZ8KFoW9i6U9sClUUiWE45RcIYuBsU5
KRuDl6ljYWuV2vsKHUHPLgMkgxZRdK57JfZEiQZboQi2aSnIW0PQXKmaFa+ojMmbh8rC2J01nUDq
MQONIagHjeL1SKKsK3NXKVLxXhl1kGrko6psprmZX6Zal3IyGEl1Vmb0+0k2Ri149JMic00t6p/G
bJT8jubpuxDGElSXYx0zVLg2BStXb94bHvNhuFAg0QHmyj6oZUtoiszAjU8E/+khDmh11w11uwXR
jfqCUb0gIXXRjU4ljOadZHZJQcZkWtNi5Z/zKCehWoEcweI9aT8ltK2WtxxqSn33pwatkqq5Y/Dn
9j5as8Mk3bos8koBGsmW5MyzdApC5OAlyczdYM2R/b/ZYvZSmNOpyQyUYTQr+KXjHUVCDBE1dWaS
oTQebhvjpbrLz8g4lqGBVw0aPiMcOYyp8ZAWnX/bBC+JLwgUlK+grQ56quvcMODNCJlHrF1hSvbc
gXyuBDAkAgEVxFl+lQC+BIm5rfS1XjHvbgaiEZTl8B6B2jlzsbasQeiV5Q5YSAfIDZdCSGTUNpNs
gz7gynbgxcelLaY+l3fJmBs9lrEyKAhAuiz3BF18ajNaP2C4W1k5PXjmAPz+J+yZ02MCMwkFUnS5
CqYOxOprPXUr+SmI1vzifbtLQ8y3KyHenHUqDKWADhndiCn9mojWy6ygtROn57yuyNTQlYLWd/fA
Pbm0j2TsazAbMDtAjA3ZMEv0iEYzfzWrtt/IsQmE81yhgB1M9fZ2gH4/JGEODAJQIkXDChx+1wEK
3tDYpBbqKWKC86CjaeEGkoxrVav++70NpjsV4yaofqJUx44qxzhNrEisqS0plR/VhVv0/XaMjQ2o
2FYuo993Nkxp+lJXWpQU2S4SBjKMvmlgygSdb26MfmQ0K8c+b+Ew9IFRdbwoMWDK3HeDSBCprhQU
hMGZREAZ8mlEQufIs/H79hfinDYokxgYvjdA/ra8tq4/EQBsUlXVA3DlfWGrYrfvM9RX+2BbiYaP
Wt5dKtOdlFaeFJifK7YXL64v3EB84xRbkND4dOzMidSXXRIZM7XlYHLbYHbLNttKee/ptD4OerRd
Cmw5JBnyXIMYeJSsrPL3PAb7YPXCAaehgMSqZ9dd0SpUEaldDTrI9lCas5WhvwtHkGCpCfjYRaNb
o5zlfdkLm9pSS7i4eHdCj6DsJWpHkWN1xg9RT0mRoU52e215Gx2KK8Dxoc6iAF5xbQYpE1JDgUwh
zmz54jB+UID4tbneoIDv3TbFqc4DKIKmNNStl8cEywwV11amzppCocog20VhoXitOmGBvmqMeUMx
ImZHnbx/SUPR7vs1mcRV84yr5pgrYUhhvulGw83zMiBqjBmISqWHKMYtV+yV0xgKE6FJ+MvQkkNg
1r9W1uB7CQhrIC3qsOgS4KnNbNgYFOmGNWjUBl/qWdeSgQw1uDAD+lOa5F0SKH6HccQuskD8PRgr
LAq8j71o7OB9jPcjijPXH7tAoRYSOAbK1qp+HJrxoQrnByHEHMpsvd92lBe+F6a+0slF+E4gXEkB
dIKptoJe11Tkp6TXI1uv1WBld6qc7GACKoG+H9YVzbNrr+SpNZUQDJk2psBdhVbvg6p93PbmCz/L
ZiALUDkDL28ds1TMZ8tbLZ6nVIYmpLmlqiPS/Tx9dukmyxRSNG9Rq+/18HmqtsH4SKXPxIKwSnYU
Ki+fN0bhq5OtzW4V+lrlDWtUB9+/KiDYaLCi9oWmCvoY1/6D0iVUyx76xhJ1ZGkmHYo4k/yRWA+3
F4FrBzM1uOhjnBsn9bWd0eqVvv4Sbc4Cok0LnWFHMmWnFvq/vn/DI7iEpA/crcQKDEQoYwfDIgo8
zQVp5wdDfZuC05j/vO3Q98CRsWIoppjoXJgya8ZauHDMADzx7ZDpEAFudTsIVukFecuGnQAeDwnd
QZkdcG06AV3jRY6pr8Zsb6FIfyxrWXfkIXoJp2GNGOf7xgO5P9BrOKtBe/WtdiihrzbOeAvaNVSE
xrbzNdCU6KXh//u1s6CovpQc0PlhnxRR1SppVkA4ZjQ2efApZ2+3//8lGV9vOLgB1jP4skBF2CEm
KN2jMp73mEDUHKUiAZDXqMejk00Sdat2K7cbXiRcWlv+fpGtJCmIlSyFtXjQ3Bk1XT0znNsOLbvw
m0Mm7mooAoGVhN2l1FLQ1SxHiKt0yp2Qma5UvlvjgyG/yIAvEK37hRf8GjXXbaPflHeUzKS61g7Q
ZhU2TedFmj9hkmjM/ViPbcjykGpNeIcTfrJiYShroXcD+pRJRiYAH1YP3T+7wpiENXvCLDrpqoIp
xwoo3dBKQcUfk8hsmTcYh3IC7JiCxjJ39HK0DVOwwzmx5Sl5nRL9qS9fUK5y0uAek7Efk1jtIQ6L
RrJD5VVRWvn7l736McvfL4KnGSAOEix3cMu6F2ak+dYNw9hJcQSS1nwtunLfp9S1ZsHNhuM4Titp
jLMYgOuh3o3DD9hldvgA/WA1SsoR83yh+YR3WwgaC8zfpU22doP7fg+G7gpInkCnY5ng1WNOgBIU
9rGghpgNmFQMhwnA6FezeKZG+KHp3QlClsZKF4kzO4V3IbgXAOgEaxkACNeLK1l1YQ4GykvFQf4x
g4Igdj/eE6eFYklqR17tyqQAsdXzQDRyv1b85sxwoh8IESx0T0Fvj3i7tq6aQqTJwzKzApbHmoR3
xXmGWUdzw2NvKy8KwIN+dJc/bVIieLcTBmdKAp9TthDjODRQu2FWO8RbQ1BKVKHkY3VQiLkzt6n9
Wr6V29Rbo3PhG4O8zSIXgCceSyAyKkGnxi3WWXjEbPbGshf62RzD2IVdblapLDhbRoNy0D/WmHwb
ZUY46xZco66+C3cCiU6ZE0O+9vSu7ou15xvn7YqVvDDHBJFhZVSSejg33ddO1ROoPBADhAU+5KBW
ri6c5tC1reU6cJENdCnBVv2arNp17q9xn/rdG33TMdMoeONp7e73XREbHbtL15gIlVRohBiLa+0b
cI0/jT0gjrsSL3RSkfCx9evn+7VWHmeY/dom85AqVMUcJAjT2eZ9vkHTCbPrkx0dLOIpOaEYdFa9
0QfJoegV/svKplgKT8wxim6yiAckqH+Vb42hAX2NZqphW/qwPtOfXnCUbZBkeDhY5125Xf2cnJR3
ZY+JVC3uxLRaPqd6xDv/NEDBIsFaUzv0Z1QzT4MDZNTRtNcgm5yT+8ouE7ItdJFygcJuZ1ceNNJ+
PWi+KK6HK98/dM8AUgOQiM1wmSRXkWSh1dzsZL/7nR8VjKoLBMhku3b7n/H2Z7Tr9uD/WPmOy7p9
/45/7TIxZBWKkqjJQhH0lv5EaQMMVQe0bF3JHt0iI8/3a6zFXINASYE1CG1MNP6u96XWKlohL4Ez
CPNBN8R9W1D3tlMKN61d2GCCpZ8xb1zEOC4WwiDr0LgnaTvZp4e3wAm80YG21p28PcbPv3UyvQ9O
RELPj/axo95ZT89r+IslQr6tMBpEJlqCCw0qcxMbYi02E1nGTimfqukhg9zd2u7gPG1Q9sNtDxhX
tGnZO+2smSkNUq220YRzUJ5eEO1qcAz7taOQawiqWajZLk1UtpIqlIlUpoWKmc4IIJZ4AyXbd5Vo
9zrahgNpHHSDiOHM526NzZR7dOCKiec1RhYBBWD2YaTSjjaTWAM41Zub6gzOJdvVT4IfiytOcn28
sLT8/eLgiDGPI+UjLFG3V22wt5FiTRiMawJE0ihkgrhFZ/dA3GU9ULb4XrR/jkCeFSgbGm/NtZsL
14yBJjT6prhMsHeJukDBup8QeaFw0IsHmW7m2J6Kze3dxj2GUMbCbkYzcxnlv16w1MzVJjB0HH0f
ozMA7ZL6hguxoa15iDIyu+0uIncDKTfB0djKK/yzvN2Fdwcmp0WUhMBIdm3cmqJqpAYi0jC786Sb
m661vHhYo0rgO/nXjsKUgfNZymk3ws60k3OnV+wKjK625CNHPgy+5c4alGJceOlG6Nvb1uTKDoRu
VpZ6uWqyuQRtZn0pYKCRxz4xuiKOpLRE4OjH5icYn/DoOsTQfpg+DK/eRD+VmSg/ajd8EjeZXX3E
nrUmh8aNKbw4gNuwNJDbM+k7DdVcjib8gnzeDuO9EQA8CWUvaCTednXNDpPCp5yaUxnBTpArXgQ6
QETYc5fk4G2eVtpDvCN+KQb/f5eY1BKnmpKYHUxNQn3UpcAbNMspMR4lS/1LrX9kdeVV0sqDins/
vbTK7BqhLZS5r2F17qEJDjye/HuSCKV4L5aYJ9qWkYteRtvKtilD3Mq9vbycUxhskUBtaQv5GGYX
rrdNjTt/kRQBAslIwEXUkmZtLILzAUFEDFQTBtpQcWMHunO0n/BuEpaec0QmnczGe5I9ro718NYR
5S/Aw5aDQYSY1bUnlRyC+beLGzvPwPFdndRt4GlH8bN1e7eyo6O8iuv73jpA++nCIvPlDHlatBZh
8Yts3JbPw9lqSIc13NTKyjbgfadLW8yzol8oJ8rFVkzBg2bYA4qJtyOBk0CvvGEugHLfzG0ewkJl
bTUQ8wuNU6xyKHPy1pURJkvn1ah3tRU1tujr95HTuYkjZO7gPE6+8XnbH95NAdPXEDMBunj5SkyG
mvMmE+sSupDSB76KQOac4CAaSe3rx/l9xZj8PSHjVgfMHkxhsILtiI6xTqtQywAu9a2T6M57UFPb
4BqHkilJfFwibtvjhsOFOSb0qFIpg5YXgFz2itMkvS2Zzm0LvFLLlUdMxKWBWsyKDAJBgzrDveqD
hSjxamNRw3FAs9W6yv3yJKlIeYj/aE8r1tccZKJxDAeIQhWw3tnAbLjp3a/eE20MmjniY/mJyfDf
tw1ynl1X3jKBKYydCBIALOhgnePMBQJLVkiSBqRYUzjjWdJRkgUVtYxZR2vx/OJaqYwjsr1YAvyd
7+sW3XOUQD/L2GnX6FI5eNKF1vCvJSYjyoJMZ0GGJf2YQNhzp/uaezqfxIpUm5GEfkZ2MhE7UBFD
1fj2cnJ6u9e2mQCd69qQWwu2y/ueSACZB6fU790/nUHWsOVLKDB3oSs3mUCFGJWcDVEF/dcfxSE6
tRvhKNw3K5fbta/GxGPb5aA5LOGPhVNskEA8i86m07TOMI8ra8eB8CxrZ6AbDVl2dHIYh1qjlWMp
pYtDs9fYbYhalUpSd9zWm/fIK9+so/wUPUz7BEWC9Fc6rSQXXg3r6gcwzka0aGoLPNm2iWnUsH6j
4OMWyFR+gBBrEW8ZPlT1Y27u0DlWNMzhyVBYWVsE/lf9uwjMhgQbJ5QNxWURjsl2utd9aW/6417f
ip/5ticYffJ6CPYFnrSrSewZfmFH/niyyIuxXeNt5CWjiw/CUvrQvO7EacJvma0WpCf3arkyvPZV
1fkWwwrg80DngptLZz55Wsd0jsW6sXuUJXCFgUprdxfhDhNGqIqqm9jpNvNZXOVl4JWZgdP9a5j5
1IUAGtFmhOEZJF1bEW9d0Z6xXemS4+OKrNFz8W6Dl/aYzyqIZZHWOey1EsQG0bmoAyJLoLS33NsZ
aPmPbqwoK6JoClPTpSa+mTjZhmQ3wV6Nd0uDHM1xTfWU6OO2PQ6LCXbt35VkJxIw6pUkPYSa7R/h
Dq223zhBsGtnG5deRwThg7mWJ9Y8XK4kFwdJWQpSH+rwsEs2ReXUKvo+Xq7ZkkCq/A+YX287yLsf
XvrHXKdMTUw1rV0ipSOt6Iz1r7A93zbBvbJd2mDORg1o+E6TYCM5iHb3O3jK9sKPhOh3yn9oi159
LeZsbFrwaLUSFq8FxHV8yaU7qIuseLMS6wZzBma62ob/b8W8aBvZ8q5wch9zRC0iIt02Xk2Gjfyq
Ptw2+1XN+R75C8UfpoYABWU+lEbBMKsbcM161HfGXnm1UD1uyLlHLUYlolfZr8icdobSrrgRHen9
P5SbsLZ/fwDzFQeapHER4ytKEoCwhy50I5D6JCvLy03KaAFCuhzjlsoXyc5F+DdtaQgzaoH2CHwl
ni4E1J23V5L7pPyiS4A3gHmzMw+RNWZiZ8IR3UdfzE4+owjMEPFZcDI384dt6KwY5D2PLg0yK9cl
ZhJEUKC0tS9m+4G8vsukeZw25WZtjJkfJsAPLZ9qcY7dARSlvBocFHbpioGru52bEtEeibpt0bEn
+iKyeQ7OH9VD6LZoXqUHBYpqK0vM+YjgiTClhY1VBhiYqaalaR1kVAYvmo7mNUHb1ek1MJDcXlbO
VQJCRWBGAxkbKhFssUw1UiBZLBUtIlo7gu7X6RtGcuc+J1V3ioqVj8hzCRNZaMgDTb90iq/TMs1U
fa4jTL/pmTg/6i19nvBJ/321EyNMf40wx3bX9kVZZhgcHGIQ4qjyrtVVPFf0zb9eOUtEyXiZZl7G
jJnTmiaBlBR9hFMaxT6P9gZkNFOrIkVRnmhtmQ+BSulTnFFtxTDnbMNAG+5BGGzAdAMbnG0fBZ0p
5ABcitsQQlnWucYNMDnS9EfT2ml6f9tPzu3+yhyTqdUQ7hsqzNWAAXcgoBQqNwFMIoXECb7kbWOc
ALHAAId5MHDpYSiH2XhAr1RdvnT4Zrrt8xSsSWsTMJyD58oC446RZVoVAS1m15VEpCK1m+RBzY/Q
QV+Jdd66XbrCxHo0ILOkCQzp4n0DybwirNyZ7qUyJy3YZW6v25pXTMxXej2NJejq7G4W6CmP0tHt
IJN9X83WPah05RXfls/AHKPYYMsENliil0Pmeh9PeadWUKwGEYV1X+RbyHyu1tB5y4fiK7KEisT0
jRO5p+mYTzIQj015jjUydJsB2JXpsS9W7gQcxjnMzFxYYtZuDCIJ2gmwNPkQ3voze+3+14y+heFq
D+pjeK58FZAZ//YHW/5TdgUvjTIrGMgBcHApjJrJJkd6Es8gVVY7Z4oeojXUG29T/bWFGtz11zK7
PimiErba8TEeduZaK5n3JsaM+HJQYjgVijdMoTwsjBm8JAp27ak0bdHNj4M/4i6n4UGBsxGoTijN
4I5PV/oDvDC8tCtfOzaF0YiaKezGUPMRjdckyBxRWDHCK9csrA4QCzXQvgNFwLWVoY3ojPoYMkbo
BKOTNbkT6qQRX+T2rQWQcjwU1f1s/bkdIHzf/rHKvtHyOe0hDg3fzPKzyrRXuYZ+eVO8/W9WmC8H
bCyEWQf4huemn1a4hGflTjGFlXzBi3ZQWC4z6ZhIBzDnegmDhdAxVOGMIf4ps82QP8xAXvY1pDCx
kL9u+8Td0JfWmBQvR6rUpjGsAUmi/5i6VNunRia0GM8NZhvco4o7YuudWynUbK1oyoMxttMWWKHG
FUHYZ49Z32yjJNedoYawW5tWn7d/Iq9Tigl9cD8BXiKCT5hZ97hUiinXwTAwp7Lbt68dHt9dJDsJ
2CAG+gFOKkL7zh4rQL/E/tgqk0oGiopX9z6b5wzinIKk7tA1Omli4FRWvXKecNfw8gcyWwtoagMt
MfxA/Th6yXnww02GF5oKrZGN+phvi12ErOVjGPj2yvBy1aVd5oE2RAZg3gl6AmX62qrH/D8URK8W
frF/8TIq1URNVRW5UEbKUDAz2PaOEe2S5Bz00Oda6ZryNvGlN0zcF1UvJDIASjaF0lm91M1fNOvl
9orxjv5LG0y06505D7TCigmZl6RPCuo3qSOvUZ7zyg9AOIB7Cpg2C8gS5sOE1ZCP+ReVg/wyhIZd
020ttaRERVHzITujYpyArhU9eL5dGmW+VmMp1Ay0hYijf87SJy3Da/mor71KuOcXzq2FxgrodAy8
XweFilmWeJolZHgHG292To0fGy6+llsdA9dEzW8g6sNa25IXHKB2NNAQA1YPU17XVmOj63PZRHAM
VerGFB24BnrKhX53Oz54uffSDLOTzdwMxJQiPqLWn0sHe5r08ww6EIizgAxEXQMb8yPlwi8mUoRa
bwbxKyAnqN6kQM4BnYaX0iFXEmhHi4adKdGpBO+3RfuVa9XamjIBI0eBEioi1jQQ7+PuPe38elxB
G/MuppfryQSLIBvlLEJ5xo7H7KE3ZQLmSL8x6qc66l1MEq18Pl7t1Lq0x+xvDAi0ZgA+KVt5dNRd
5hlviuUEj40329MW/UWvWaPn4OVgA5KFGOYGzdQ3KDAaY1rcBLCoZ8LvKRl+FZnq3A5KXlHfurTB
eFXOkphaAqJS9JsH0x7cfi+hgVEQdRMcersD07K4xyTUw2273PhQ8FyHVpGKuTJmzw1h0OeDgvtO
TM3XOMg3UqkfzUhbc2+JcfZ6j/frP3aYTSdppUnrDHaiPH5u6DPEl7Y6WAEbeQLtIphHBF/uu8cm
hpzJ0JCqjW1zyp7/vbPAIizYTVxeMYd0nWCUOFPbAWo5EOA9D+ldZjyJ4sp6cr/jpY0l+1ycpxD6
HZu+gA1Dtsc9QNUPgh27+nZIyHzfbftd7mX++C59Biv7gvclAbpDmAKdKgPtfW24NzPwD+a45Glz
4wV9GpOyqUgeBCvVpC/Vo+tPiXljHeM5eAPIC/T42tAEKZhJHwcIPz3qoCOXPoRTgLRph3cRZK4G
R3KABvDFrQli4omob5i13pkf4kf0YnrxSlxxECbLjzFBOgDuvAWVe/1j2tgI9TmCUpLoa16J9+oW
KuOg6PWkO0CFExK6qtMclN9gcclI4Se+/rx2nnxf+OufsGSPiy8OvN5UxxpUSbpkZ8mujBHGtcfx
92MfJgARBcpxEfhiv23eqBIVy8XL6rOr/1hqD2rKR73/c3t/fM/k12aY2E0x1BCJFGYy8En3v0Rw
RpXHUh7JJK7RGXP2yWILb2Q8IaEIyMI30zkd5yiArXCEAHH3Oav6vpV/ogli6+Dzl/TBBoKgJFL6
u9Vjx5j6o6U1zlxjlD8xQX1yHsP06bb/nJP6+kcxSVhtsF16MF3aeIa6Xdq4Akbpp+0UO4r+NtON
Kd4p3YrRJTy+bScwemI8WcZisNtJrK2pBNceHmOmeJ/m+uO6Wvb3Gw/cujDBuKVEqTBOFKofcqG4
dQLaYF9MHaEKt5Owi4qO3F5G7oa4MMdkoqazWiFqYE6JRTIAlxllDZlVumKGG60XZphoHfRKGrsA
C6en0iZsvDJBf0pZEJJACW3/g0ugG0GWATunxY6HhUMfJX2FwFj4ozWqE7V1QUNw2wg3/KD4KIJE
GmexyFJZ6pCza8ccHtXSnwijWqj14vUSB7aggR0RxLE6keXNbaO88LMwUgqsMdoqoJO+zl7GPOrU
1PCxKnCLt7Vylw31ysnEy16XJpizX6Bgo6Ex3BKg0yAALJag9gupoOr5tiu8gLi0w5wFMU2xqhXs
FEaKt8MJ1YsZuIaodNs1Hr81U8uqXuR8KpdS2qgwlcog+DdJVcuYl7fr9pDFH7e94qhhQAHv4gst
2+3CVl2k+pSLkOMUNt1EWpmYR9CEuZYtnwCMtXMnA+m/5M7+zjxFD8+J/Rw6a/c3Xga5/A1MBsFM
y9CJ7RKZkAvOC3eYS2/A0Icm7YXQEYTP2z7zMsilOSaDULCnTKUJc0CSPQkytGkTQFZphaLQbUPc
0FxmaDD6iSVmqYsklJAUoetaW6XerBwq9WiGP+e1aOGu3oUVJlNZVpzlQPVCHi33B7PfCIJG4mA/
Nrlbmeew8247xZnlQ8Rc2GMKtAWlFQgF4VU5EfOPEZL8TXHAhveq5STsSRXawgvmTDbyHfVagPDC
x9s/gPv5wOePOe6Fb4c90npFE8Zogr9CAqGiMLZj1dbXKGq5ievCCBOS4aRHwteiBpiHFOXXuFs7
YKQlMbFHM0b8UZFAA06W2Gn0OQXfyxhgHQvhRMtzEb7XoW+MH7H6WfcnPdnp1TEU/FR8+g/rd2GX
yS4BeEDSaNnxzRw6EpTLNQM3ojX29CUKbnnH5BWh7vN+DmCFFndq+VudDjKql2gNh1VBgD93S/1f
M9ggLi/8Yj7ZWFYUXPtLXDQ7K3mP+2PYvGtrZzVnTy9j1SA5wQw8bszMMdCj1DJDmxYnGtSSE0Px
MjQb/4+071qSW1eC/CJGgATtK137Hm80L4zRHIke9PbrN6nYverGcBtx7tWjJqKLBRQKhTKZqXnX
y7EgKljJk0HEhShuo8I0UwaD4Sk0omv1Se7teRufQAh+Uu/r2s53gHI5WD9kQefTijtBHRXZZmQd
Uab704lycSGU4H6g4QD+6bY8mcFog/4VsIC2KheoWnhdIcjvrJzmK3Gcki0dMmNIIa5Ujrn0KCdb
WXq8bfAr/eMLz9lflThbHPVyMCsCGbX2OIBzqgaS1KnL3J4xJ4g9uf/dqn5tHoj5UPcHjd038V0T
uh0cWyRY3bUnJb7lDyQ+BkMMvp1AbogmzQN4oks3PNO7DjtbfKrOY3zsj+02euz8XLKDbXpkZ93e
Ry+NiHxqJbi4+gDumLBAQn0rxQeMgR+Mfhm5kfWjt85lJCJxFurKXbR1ReIs1iCKhm6VbAlgW231
n8j/lR6/Ej95K2Q33oX3g82OoD98LjefotYikbLc3WiaxWhUFna+y91BdVVgwdW5F4cfNHm9bWQi
SdytmBnF1DIdugLPqQ8OVbafssdmegpi0cWxnAjOs15uIN8CrALrSk1qSKqVY61+tKkgoF6pwGIy
U0XHHiA1zAXM4zokbNRSCdSFQ30a77TgDoNEY+ZX1J/ZYRpdKEfDyJlVTRAt/cGT4xTD5D4OBRCK
MYrNPxaisGnKbETNC/Dwbg3/No4AfdwkIOpVBi8DSm6SgjVe3+blIexPUnSokDzQDjo9D9q7Pjyg
1c9WJsCUh5s0cJOi9+bGHsghnf2hcI0ZLx9qT+ouMYNDF4Dr0ARkJsg3WyY5zfjaRyWG2z6VbpPl
umPkk12mh6m+M1rij5Fj4cEUKnYs8oArlgNoXHQ2AZFJBYAYd6MgIYP+2VlDHAAPiDbkwjqlqQPu
2Uqr3dtGuuLbr0RxzrYY1LnNlEVUfIx1t4mAVQhiKck1Q1cvBZ59VRhGQlHEwj+MZl6bUTgPAFql
EJb1lj3ms08k3W7ld2k4Ft05KVv/tnIrN/Mi6D/yOMfWNRNA5WTIS6VXgkkhqjyHje7PnXdbjkgv
zqvJAPQpG33RSwvsvMl9U/kqtA0Ff3RpmDtzFvVQrQgEZCw40dERgfPBZyElJTIDEOZ0gAn3SFju
4vljak8Sq+5i2fv3c/tIQigYW0QCFgUJ/vrPmQHAv9DqHEULnKl8mVDDj3R/YALrWLn3r+RwpljK
NFIbYGM6zLob01MmP8e9wCWvOMorEZwB0plaMSqandMGqqPQwdFVQYi2qgRgXJFghLtCq8W1iSsz
1UMWYbHUqHtr2ez2ZfTIEkHMsKrHhZTFPi4isl42JT0mkALURJuivRh457dNWqQH5/ETKbIAPQ8J
Vf6rrDw6IdeFNOn/JIQfV1e1goY4IGizAKFdq+0GU4XnFbQACNaKrziZOTpD1QKakE67i3rFxZCk
e1uPteQy5jj/s+t/oD4u9mOhRmw1APkAt2A+xfpRm1IgnAONcKJuGbNj3qIYEA14jBMgFBpeJYNs
IgLPZ89sbSCbYHhqU1GdYNki7vK8+ijuFmFoOmstCaubdy9m8VRN5zA8ZM2hD09y6vXdw+1FWHG2
V+KWfbhYgyQgPUuUxSbjYdPHli3Fb5myCVLBOJJoP7kz3PWW2ZTWcobT5L6rq0POnm9rIpLAXRtF
FVrmSCBhUN8DtlFaWWD3a4nXq7XivIQeZzMmjbBWmUaezSRJbPSQAMramu7HXvKs1PTHuLDb5tEK
0/9VOOc8onDGXMYQ4ECQ5zwAfwEOeXeXz/eNvh8TC5A3ByYpAqmrxoisF65+1By+VR2a2gQyvhT1
Tg6PFTAvVhP0UznGCFDQT/2RtL9u7+GaNVIwxIOJBHgbGFu4tkZzVJtytCCvs/rfeQ22e+TCOpm5
hAoXVFk5aJeyuAUdWgBLVGmMOecjWhNrcKIey0/jFDy9KI/1VyFqhxSpxrlmM1CzRAbDpNN/kXP8
ajyl5+lXZdnlwUBt23O13av2IJz+WHpUeW9yoSSPMF0aShY2GaTideoNvzGfoJ3UHaBTIrsUQbAJ
NNS4GoEplwVhI2Sh0Oky4MrPzEmTR1OEDLl2yV3qtGzshcuKtATTSAnk5BTdAZl6iIbYGSZRgkgk
hnPEnRzVNG8XMRpxzGGfILsmytqvjAMBROCvwWuc+53MyZi6RYgEdEFzU78nz+wogze2eFefEt2O
BW549c67FMj5YUAGkT5dNqlhr+GnYesfLcDdJC/egBtds6Vf5UF5Roep9ZC93j7bovVczOdi2+A3
szquIZnSr8F8VWhjV+TltgyhepwD6adUlshiG/qJoufyQ7bbQ7zXmNsNUKl4n/fjfepqJfjfTdFz
W+BQNM6h4NbWwb0L2aiLoy1NvlNRiLd1oBmE3g+CtgJDECOt9DjpwMtXtAXc+A8C2PWSBlMeW2Ur
Y6C5jPG2v8uzfZp4GXWBseDGydNUnViw7bpNNblSdU7SjWC5lyN97V6WD8AYAOYNUJjmXzTzOIdW
xlTMBQ61nfZodS01ZyI29hZAZAmmrCPdmwMvLz2B5BUupGvR3MkpzNCM0TAADFT9gL7Kts4B07RN
h12cniTrLi+OdfVe0E1tvFqa3SuxLRUeJb9k+VPHG0WzyZg+WAs4Tkg82nrxcDKrYDv3qWOAfZX6
ivSeF7VrlYndAE+yrT/GiDhtexcCsFott1QBrWW461VMXSJ90RybGfQg5ocJDFipVZ1x8mVlmwAr
Nt9p1b6QmFcNOyZtgmSns9lu0UVrbvRpU/dP6XgK6J0G3pQwCd2c/RPGhxDcfTqiihzNh/N9ltwx
xdUVH12dJbAW2F2S75LJJy3iVfaaY34g2CbG1rRei/IBfHwOZYdsesjA9ySnLviSjOrJbP08pSAu
O2r6Pgkf9OIoASXMeLNQ8J+PaX0oaIZxrJ1RPObphjWfwfCMugmznox+W+i2MW1SesdwfkgPFK74
q1HRH3k3zH5vKF4MsP38nTQ/CiN2UBKxERSl+ikyHVV+YcmTVHzSqXEtIAAgYGn1EMsFFL1K3TeS
a8VfSqE5aviDTOc8uZNKoBejkKL0mPQwfZifkxQvQQUkan9uf7egw7COJLhDGqtvXsz051APdlQd
ewAst+wAKHZmjU7a+6HqNaTZSV11bENwnCt3GR1sUpgbM31Ht5Cfx15uiepOK9U1AMqhNRYjggRl
IR69JdfCoNaibmnGceSdsav9Ftg0sZ0dG8w62+SenoyX2oOFPWEEchIEbmviMagrq8BfQp88Gr6u
XUOVaaCOVSA+OWau4gxO6rC7GuCS9tuTfgxdtv9C4eit8UTDJStDoEjRX0jmDqZeTLpR41L70x4U
eMq+sue3sLJzhK7Oo+EZp9JrjtM22hlu6SYbabSJG7qim2DxtpxruvqM5Tq6uG6ivinacMBnKAve
C0QHrr6BMx4AdvHCbNxwrnFM7Xfrn9ue6XsUdK0+d831ZWpOxEC9bAzdKP8oFa8pS7ujIv2W77+l
H3fTkTQfKkND/Sq387Pq0EPkp9CzcvtN6wWHZts5opTSSiHrWjfuhssjcAa0JtY0f63saMf8SgVq
BvKP7md7OoMV0RkEYbNISy5qzmgNAPrFjA1rT7VNMJ6ptL29YWu36IWlYDiVsxRgeOtpDRmJHv4k
2nYmbFcmjd0Mn6g4uVY2fraDYgOuPrXBFuJMYG4d4v4hTUUvzD9whv//TUXR7vpTLCtTSmspySMY
fABfO1jsdombngP3Z7oZ3fkRt5qNMovd+KYN+km/dQZ3ryX20+01+WbEoE9SFbRM/gFU1vnO/kGK
powoAcKoqfYVjKtWcK6NcRLOR3zbXwj6g22M6Qi4cD63bGVzVupgaEHiDZiHOrNLyaOKf1ub7zvM
SeHOpNLTORvRNOzUsW1iegrxmV0kG7YNnoodddhoFyheiTCURbpxJ5Rh9MMIq2RwpOKhTZ5LzR9k
57Zmy09c2QunGHcgkbGUGtJBMSkhZJelVf6mSGC89MAkX5yMLsl+SyBNE+Qx16wDIPTA89F1gM7y
D70U1K5yP2cDyoEbAkRBgtGW+qDQ99vKfR+m+qPdXzncQ29WFTCeoJHesRDXufLo65twr/yQLCc8
mk/ssTxop3SnOY0huj2X2/HbugLmCr2WILYDLdX1OQyN2RqsOAUS9A6nbmcQ+w3jHx7dNLvEQ5Qm
Ai7+/g5cVL0QyG1kF1ZdXHcQqJ/aY4zM8MZytAfjYwDKdrQ3z8J0xLfEACeQc6ySNrHBiCCw0gAP
BFZHQObYNSI1nzmNCJLhe+H+WtqfzNrFZdyxrOgnAmmjK9+Zm/6ryOwGMKbO8j6bN/pdg8AoctpP
WNO0Fd1bqwcRbwFQjJAFe2D5+4X0SS4Kpsz5gMYqtLT222HJYmm6yGhWjwX4lcFNjE5zwDRci9Fb
0ygtLCuCre53tyGO7knHal/+DO4NDwxx8zm/D/12EPiAddvBWAZKF0uox18aGGTrQt2EXBSWvtQH
NNb7gZv9VJ4xtOlUd91PwbFcjt23w3Ehb/n7xXJqkpK1UVQAjVdBJ0vb2ug/deJNg9mTAahEeP0J
VvZ7/8FiPhcSl+N6IdHogkzPJWhofoRg7kKe2me+1AM8ELxiYG24m4BoJe0SYFn9Bk/IR7mXjiI+
gyVs/aY1ZnEBOmphpfkewDorG7OgizPKjqr82xTR06wreSGAcwHoLBvysIUvb0cdXd6FXamJkxDz
Efyu8DilhX4XlPLrzE4mFSnoyA5GFLmHaBuWCZgONRt0sKBjqe4G0DinJrXloX4yNdBFl1IsemB8
D/OXPbn4XM6B9ClwwYmy3G76Tv8YPme70P3oqdw+lgArNb9yfx7cZE/3oyPr7uhM7tO/7oC5/gSL
C9yopI51pmHFgBdckQ+pezBjkHe9gUJPYIGrm7+AOS5ZDjzmuKOd9FoVJw3814xaF5vL8ziSjeBY
rboPjB2BR1peGLg4Ix+Zgefp4pEBhqUBDfDcnX3tQHPAyLd2+KztQfSAHkm/9m8LFsnl3mtJUKc0
biHXipWdWs5HVKmdsJi8SIRntr6KfzXk/HCfTNrchpBkWm9x/KrG3m1NlhPCH1F0uaDlBc0DCFq5
6NloyigcwgomGWqbBkmP4B7sSwPbyCw756J2jzVtLqVxbjDXyzlqMkibrLcu9ItW1PMkEsAZhG7E
2igvAnTzSZX/AT/r7eVajPbbci0Q8Xj9oFGHp32XlYlSva8Hpzd+NppbtJsm9jHNYoWiG2pVk7+S
TO6gFiMAlo0UkmJKerAiRsg4p8kpD/8Jg9QPFYrm0qx1WW+9DTEDJhRrX0mPaQbNLM5B1ggs/nvH
LhwHMIBA+7MQqqKt+/o+mUK1oj3D96S/AWZjuS2aihqAzp7RpISESEsEr9i1IwbYTcwTAlcdHTSc
+1BjqppR1QxOGACqxDiWNMd0jVc07u0dXXzu1Y4u9ngxPsnppRq5HA9kGe6b0JEYROiobrwkU4+S
Hu4Bue5p6J0rMDh5W+y3+IoTu2z/xfXcp4o2YkWBbVRTGzB4dimDe1Pf3ZYiUo7zHjRGPqe3IKXO
HBNqjC/gfqcUrIGfWXoIwP11W963TeO0Wv5+oRUp9LSKjEWe6kVIHkXocHkjIoCAVSmaik4dCoBx
vLevpbAsIvm04CoxeiTjRgvdoTtR+f22LiuZG1jGhRhui6YZc4P5IkY9ze9GZ9OfQLiTzvG+fdN3
7UP5qIe2/EuEX7LSgQixYPNYmGeWci5n+HFoNCArwxrGxWutouduX/82dNdQ7noA0Wfu2H9Ooh6Y
b25t2bcLmVwcFbYNNaYSMvFgTJPfo9bZw/RmJec2Eo0nfrtwIArkFJjKQwUGvH+cekXUGsAdxbiy
Zp5qduqiU63eteUrnR/Aent7C9cM5VIWp1anSPPUFZClZpGNqkoZuGpR2tIgOGYinZZjeGH2sazG
hR4tI9gdevtH066Kf2LUHdCWYuvwzQDOEFzbAs34GvU8hF1Vh8sqlndF+MvoX+I5sS1Ru8+aXcDb
E3COUkX7hodbs4wMkgFSBG2Z+8rO+rCfccUE7UEpN7f3as0hXori9mpUs7EAZxccYoLZ2E9i7LTw
1/8mgtsmVoDRGPBLQMGQR0cBfmT5VQE76raQ1Z35u2Q8mJLVqGkeyIvNxZ3qJYTVmDNBbBqDf+FO
tgIRE8+q7SFOANIcGuqBvXVte3pbmmBNXSbvR+V1TpLQmfXRrYfpQDKGEht9QxZREJys6riwnQO2
4Q/o57VMS43ksB7AVrEU+9LlIsEjK3Iz9em/WEvApOgU+Oloj+Z0Cwu5RoBg1I7FBmTqnGQqHEsK
nXISGN/yQ3wQAG+OsRaw6i5MpNcKgZ8maZoZi1j1n00JMlpq02Izonesdinz5FEgb/VcXchbFvjC
YeQlCwdlhDxl3oKoiSpu2P4w5BMrBXNBKzUtuNsFhRDoeeAX4UHMayUe4NmxhMPJOg/Mkd/SbYlR
mnqfvQCOWbJDDCEEXvDL6rbpTxEE7epldimeO9W0iRpiLeJ7vzh3GRjEbfYTaMKb2G22UfGv7RLB
oixjjhisxQYGTK6XVcklOWvx6HQKGTAp3tCegtmdlN2/tUpIoTLyVQt6pGFyT6ZcTTVlmsExgbGO
UTuC37oeXUmEtfQ9WYDoRgWsLpAXiK6g+flamWmQ5zHvUayfwAMZoyYo2Q3Q1+lZ2Vs+wOiLTUMB
I5ygqrQ3diBLaxxQpolKk98tFV8B3FGLAEIF/Jf8kqpWkssdfjur3Wh2JTyySz8q7staYKnLD10f
wWtB3JEYzDACqRTUHelXCKI9YGU1P29v3Aq+xrWMRdmLY6f3xGylFMqQh/YIZNid6dNNj2WNnXbb
+eEmckoPNXzA7Epu4mk7sjE99SRChlmJLFEjV5B6JAtWItAXr79DneZgIKPZOOFr/aV7MuA87pCn
RyeR4bFt8qad5L2IVel7yhP2dCmUO4qxZo2xsghtvyYMYBnIQ9bHGDjDjS991Odpe3ux1/bzUhxn
vrKZkkjqIS6Zjo38W1/y14LwTrSOfBTUlYpSNTNkvJY782TY+YNky6jXH9+sffzUnuTTw/+kFJ8t
Ga0ubZVFoDLtEm1HyUYSRXbfr6KrbdKUa9uY8sIIggwijCf6hvDRRQfds7gPSvlWzLg2B37yZsQk
Z9JNy/7samCBHNHDI/uZrz7jLHjFbvJBHmx6aK4BP0kQ+yIWRuV73HKtJ/e6CvUwUJvFHAeMcURH
9dz6yQ+Mp+3bw/jYbxeoawNnkezi3fn3eK/cKe7sxT8DGKqokiRcC87JoQUzoUGLbwlfOw9En8fE
R+8u8y0vPSY/m/fyVdok56foNDjJRvT2Wum/u14JzvNZ2qRp6bIT0173go2Z2dZh8uStbP86ApLg
K/0hPZhbS3B4lvXl/a3xB9cHoJAK8Deu7ayUKkDPyCjNGzHZZC1IcMJCgGe05gIuRXAeJ6QJGecJ
Igap35ZluI1xWqpONE2zdkXhcgJ8D8goF56pa00MmrVt0SIaLQbtM41y5FNyYzyBre5xQMeyzzRF
cJGsnVFDRW1sAU3H2Brn29QpMAEdubz3wEKThefZ0jd970XzLooout7sXISM/T3ixu37VyI/PxJU
Gpm6fnkdFa9hUXnomfzoWXCc9T4SBFFrBxNpD2ItLVBIDHOGoXRmGgfLgwJNUoc0bB/1HIhXUqU/
j0Pw2JHeLfTp5bZfXT0Dl0I5U2lIVdU5QZwIAuz7vhxcPTe/zGR2LONjMgwHUAfo4sPRKCYJLXjN
2bDIhhgvJAtcYDbtmWb4ZRo+3v6sVQO+WApunysQvQVBjq+S29kPuvo8DqVTRJVA+9UVR4iFyhDF
i4qP0VUz7jpzxDnJxw+9VW0VY5wkAZj3/TxuG0Oyb2u1el7ADQpsXA0vA7722ZJ6JokJrbL8R0uZ
b8rVQz7/Zj09lJrIz6/qdiGMu84qSw8NjCUBJRGQHCZLt2mzI5ajR4em3clmJPBqqzt2IY7zBXUI
vLC6xlLOQQCApMFL0Ig+xiKgZpFW3OXVSTqR+gBnZMR8rkQ/o9iVyKecvPXmwRBBtqye/QudFp0v
otZ+tGorBuqjU6BGhxjOrdp/wpHtMjRM37YMkSTuJmokVsdkeQbr7HeRAtZdAVrFMxNS5qzv0sJP
i3lLy1K5XVIAVmwksoXnNlVtQMGe2xHTFU26va3O6hUHB/b/xHC7VOG0Ad4DF0PZpsQFmIm8nYaQ
erelrNvCXync9rBYJY3ZQRm9OZrE8Knx3g+7st3oklOZP24LW98htEugLUNHBMe9PbWRzVYgwb5b
U3KkDo8kvbFpZdgREzH5ruqFmWFzAY5eXrrXZlfpo0wDHaunxIld64+0ejNG0DcWjymTHVk0Ibnm
lZCrBezQgpel872/YF8FpHeEtzurNTutzzVwN9CVPfXvtSqYOlhbRHATU7R9AGQRaLzXmjEVcW/C
8IAvQlnb9nWI4FJJ4g0rtfssTNrn23u2ZoYLGrmhATeFgA/8WtxCEaLmbdg4tE68XAnPUzj6t0Ws
LB4AgaCMglF69VuettDC2pwTkIZa0gOwXxL0MRilqyPzbIoKxispHYyNAhIStQkZWJ98rqwucJMV
6PV0ogTjCvOXVUqu3IPMMJ78GBlogxayTYYJ9Yv5kWkiviFkWrBeXOQqg6RBt1TkJHSNBzNOCjOf
AOIBWjwkt9DImUQ/jHBKPbkdyGxnSpo+A+hj8AgNi50U0/yrLUzd6WlQPPWlGT0HLYKIcAKIWcqk
1jeTWEMix5SOA637c9fKAyjbtQIWUdK0+hrNvHlPs5E6WiOX72hbNyPA0pSSEwBi4ycB5tRjU5nG
uc6swMmrPNqCEWz8FXd6Ts9joEa70FjitGwm+m9g7KKGSbNI2ZXzCIrqcM52M4mM3G2tVAM/Whol
R61EPcEGDLZGbDQsK5M7jegRB+WAygY71QsLBKe6opZ2MOdq5CVySdHhSowGz4ghAmIE0XsPL8n+
dw8Cv8aOjCRCo0fSWdQJhpntJpmOh0SW8mOT5cOzmc7layNVLwql9xDVb8eCGSBNI/OMQQ7DKsAx
r4DTtw4U6sf9kH10Rms6s1xmjx3qo8AJtGTQmSvonWEjsG7BJhDXpafq6YDxtpzoG1XLqKcnJNnJ
GVO8TEaOTqejscehkTzW15g4qPtqr/W9uZssRelRcxgjr+2lrv1Kg04O9yq6X0GtlpfmvgZ6ZeFV
am3Q/RCNClpasORoyJsB69cxUoGCuE5LG4j25ZNaxwmC1xQXdRDpr3lZA/BNsix/7APwA1SGDmo4
DOV/jFOCWl+XoSXfVa1wBH1WEiQ+cDuSEjhpffjUzU1rPmXZ2AHtRGPKG2CK8m2pjqXs6HOeomVV
nv4hRggSkVouSy+X0v5lsrBnrswCvdjMlQqZCmYd3lQprcy9GlbWMyLvfDu1XaMAWqEK6GlGz4tl
A6cRNOpM7trjqJQG2wMvWVXdCf/vsYqAD7awgFxuU9ZOvV0wy5jtLi6R4aFD0fsdY+prnIdp4DQZ
Y3spJ2RbYbn8FrH2P+jRUvFgShUDyFRh8Kz1VHb7kbSnjrajD4x8Zd9ErNoGUmsdAVgUK5Aapolr
kDbcttmQPNZmMO9AhIti5TwClqEI2nijYs7JrtGZPdmhpg2hW2ZGv+vrVMJAeDzKLvDh5N807kPM
CvUxYqhewfiLHo7BkUpS9kSMYvhlzV3sTdacPkxD0W6B2SL/iqSxHOwxMedDypLAzUONPlSNDDTg
HBlwm0JbX6v6FHxkUlh/hDm6dGwjL8MfSpKgilXGpTncB4zle/BeSahskTZ7UIfGemqVKrzPKZt+
DFMzGT5JqbWZByVg29mQmiP4Wwzc8locejnm2B/6EtRk7mBKmXxsSVY+aiASPyiSnvwuNESI9jBb
KACqajN4ZsiA66enZo8Z+IFlmPWq2r0+G5Or5XnipeiqnQTByfd+YABP4x+ejhZSjYRwodZgGblm
NiDwnXAiXGkunHHMncmwXOAce7jaX7Tql5qBMCCC3+zsdP9zCguXFSeNjD9v31Lfe0i4j+ECsoaQ
sgGyFy7eDGBI/XPOcjcxPsaRAmYr/F1UX1WoHaMAMSdaJGNAtAg+YO3quFwNLlbLZCkz2bik7odk
n7DO7SrmYlgCxFqqLQXyVgX6qJ5Fbo5Crkmtt/9K/pKnQJu0STUu8pCkKgHfBq4uvf6ZRqobNZFP
WfPRZW8FGQe77oGoqRehm5WRbZWjIBJZCXzQJ7eU+rXl8ccn88E4Q0ewlUF8WwHdqPuJo7Lv2Z6h
Vi3QdCW9eCVq+ZSLR0shdbPRdqC1k8rKjS2PJJWHzKZdE2fqX/V4M0b7ToS4uhKyymg0xBNaoTpG
K7nlTUmmBijkIYbEDajNwytm5rfzTEzbYgZowNNHafq8reha5AUK6T8TnXi+f8dtkqQ56yAybjBQ
DSTeUIkcSdoFmdMmm9uyVgJJGV1PyKoDMNHABPT1mvYsatQS04BORL8wp2UbrXtbwJp9XApY1vdi
0+AGlaowIaBrqxioq2p+ZkPwniXgNtZZVgnELaeND+QwKgAyDASSqNZx2wWuBlzewFR3WP9UD69R
8hbqAqSd1SX7K4LHC4smaSqlASJGOrr62LiNCEBcoAQf3bNgVgddgYSu/gkA0s54+S+q0xStyBri
+8V3yX+SZxfbQkGSMGFwCg+IOAJ1R4dbvkI3oCy/M6U89lH7MIMRs6wGUS/D2nkCSQkqnUBDU1ST
26CUZhMgHxXQITeyHeQ/SQ5o5r0UzV6TPY+ijr/V6wH3FGDYl5eMzh9fKR8nSWlRntM/mNsqdnZX
v8lnxE+74p8KbK3/tsMQtxHmTC20cQJ/DCfq2tpZV3UNXa7GVH6uCi+bf0rGAXHRvz9TmNYCBLQF
/4DExrWULsKrllDYR8LuGgzCAVWyoggh/n3rHQUr2l853NnVSqsd4pRAGxCGksLYNnMGrLHJyRgR
lGrXDpW+4J5raO1HxpIzi1GqBy2JYBYIN46ZOR+nVOTJ106VvoCCgy/0z6v5etWmnqgIFWAKUgeQ
3V5nhluNgOtmCorutzfoz3uRd0PLJB0e6KqhAquYk2UplaRhmhkMrOM7njx67h1aMM2qznwo/djR
nwIfI7gvqLyDfN2u9+zf10nkyw/g1nPARH2WGcsHAM09HveM/Upnga9dy7BfCFH4iU3wyFMwkUGI
tMV0fuWdcq/92TjBJvP1XfEVPDf3w1v9IZo3WCs7Q64G94WXOir4nP1rhtrVTEJ1q6ntj3lr5Hb8
EclOuHuqiK1sQbwpbDpZfvL7hv4VyW0oDWeAjAZQlTj9DgD2navf961tgWlZ+qFv1cdkr5yle7IV
1W5Xo20d/TZIYGLgxeJLUYpWThFtA4BLbMaj8oI8WQLCjmCLjoKNYqNVI36qN8Ph9bYFr57HC6nL
3y/uh0nOOuB8SthaAHUAaDRQBAgoiwF+X9C/anFh82z2eBWHEFAfWWT3h+Q3e419ENDK/9zWZPUK
uFxALmxkTG/SWMUC5sDGOLfv7Bh7EloqfW1jYZgjfbstb9XNXKwcZ5xhFMZ9O0FciDY9tPzbajXY
2fB8W8r3WVrcNJdacQaJ93FpyD3EtG5+BoqGU3nvgBUiu+CJ+J/NNhaotYK6dS2Q8yiqDrSa3oBA
+oVW3vw0E0cZ7O69eQ5nl4rUW4v1kUXFuwI4gDp6o67tD+B2cmJUMA+wDrXvzQbjpr+Mk3mn7TWR
faxFqOB1xGouAT4eMdeimqSprBkjXw5yao/0qXfR49gek3dzFz2qqtcdTL/9TDaW4I5YPdiXcjm7
jJlO0xDFUEwLpl70ytx4tJFUGB/Rma05yln9SCSbbKKTaCB61XZAE4nhC2TeABrDmagex1VUpDri
y4RU24alyMhr7QRwmiiRdhgphPpzhWpXSbUcftVUk6e5Is1LMRiyG+TyuC3ozE5lXZLCu23Y6opf
uPw2zq7b2awZJovgF1gPlsNxV0iDf1vEqikjzYs5VLzsll7G6x0HdHVMB9NAXDOryP7RJ7n6MSjR
Ns17p2ToKwBqY0keei0SZCvWlfuPYH5SDuZuNvGEhQ8S2cfcr8/kbCNQbtWc/ypncaWBSEfOb8qg
3LAvj/I/DdIvuCbJixnZ4a+jdJo/s9+YDRVVgNf8+cWaWlxRtp2LSC51rQHaGHltS2UbBs1mNtD9
ZoB/OK1Cx6z0+6ZUf9zWd83dXsrlHAWQKdDzQ7CkuXRfZT8raW+ImEpWVxT4TgjnMBNIvwX11TSa
RoAVBYu4gfyldqejk5y831Zk1TYupHCG38WSmhbTsm/xP2a560TN8KtREyqXBI+TBY+WD7GBBDeQ
OETURO+ghFNVtnEm95Wrf1W+teu2o6j8tqoRnpiI65E/wdJdH7NZZwjDC9wYvfIKkOKUCM7x6tYD
VBuTVgr4zfiSb40pAmNUoFBXF2g7BvhT9dDPRFDAXpdiGMS08KZDKu1ai2GI4AkHaDE1j8XgVdN9
nQpejasiUPXCu2QZauYNLJTNtm8HXHbV9OctfgaFrJ0MzcttC1u14wsxnIWZc47fXW7wKtlpagq2
ua2qv5Jc8PQQieEWzMoIUvPLfTpNQBY/psauk9xU9AhYPpaPH5dK4f9dM5WbZQQsBJuzEFIUw5mT
I6k/MsO15B0gyDGKfnvh1i9MPBvlBcEJsH3LBl5Ew1Km9epQRYC9/zQ7r+q9cW8ym26yfeyaXg8A
0h7kBw4V+Lb1I3shd1nqC7kyqxNZrxe5+2Fj3P0f5r6sOXLc6PavTMw7/JEgQRI3PvsBZG2qKu0t
tfqFIakl7vvOX38P2+PpKjRdvB6/XEc4Jma6pSSARCKBPHkOucd97piBvPVYryAo8dJsLw90dunQ
QoX/ASaOtoVze7rSGL1WBaDgUQ/BCHXpMNqF5feI5Avl8tmk3PxpSV4+hvLOPyUkoCjZ5GvL2LP8
WR2e/XQXpaAyyXZ1eJeghd1bgvPM510npqWwpJVqZ4KsBbT475Cl5s/+g3qfHCNPpNseSr12RGz/
qOwzRzEX/GjWZ08sS2dki9qEV6dQGoh8AAvvk/qgNU99A5q1Q18s9VnNIZnRTAwZVAWgQgAdJKdV
Qr/qygLjrEynOipXLopkV+NquDU3+RbFxqMGwckben/ZhWZr+SbH++hEGINHc8mHtCwtIjbCZ2un
fUbsF+6Dt3vxj3w73i6Ymp3Pn6ZkJwo7i3vuiBHmX5uVsSmu2Vv0kR2Hm74Uw1pfs9torXzzXnyx
+B4wpRW/hJ8T07ITDZ2WNdMoWwdiMiLZxHvzOt2+fHHtbL/oOPM+e2JO8hzQ/NRQN5omdc2Fur1t
7eDYCtPW7qGhYJuH+Ji8LUGYp1vApSHKmZWCUz1Fb+XEKF+SfaTclh24oQB6Wl1ex8kRfzWEl0y0
oBooYEmOivtxmIQuljHgkJjVVdHxt9bfXTYym4xMz6V/GJFCaWSUdcNDKJcQqAyo/T2qlJcNzE3X
BG1SKYBGaJqTPCLK2ySxPGzuEdWaeoCihxcfsx4kSXm1Sc1yoQoxF6pPzUke4dUamvRymGtCV8S6
t27KI8nXyVJj9Owj36khyQ1o2YdeQDFx/VrbhaBD2TLRO/2+A0/RHghC9q3Zky3I0O6W+K0WTU9r
enL8gYI6xos6TOsb9g6MQAZx82jFV/pNmdv8Toc2r7cbV+4qXbrNLC2m5JKKVdZak2B2ufWa+FfQ
Hh5iwB62Tbi+7DVzvn86u5Jb8qZjXV3DEAMGE5SZmb+hkBC5bGT2KAChyUT5AWTHr/3fVdJY9ZTD
FunKIxkgMHsvfi71XeyKJtwr/j3RRZ+Dp+AQ0scIKk7+wnPf3ISefsEUyk+WUnE73+ymV8w6uYmH
ByAIBFAsKLoKHgYLw52bUyB5sNOnwo8lv5ia4GQcrR6pYTDcUPK9SNbaUtl0yYTkmaSsWkomE0Om
3qUhHsAMd11DPHVh4aagIYfG06FIfhi1aZI3KezUfMPj14asSrrysk+NHQGzdvzBTiD3scRIMnOu
wk00qoBjBymE3JI09l2MvBtW1bIQqvrWNpVIEkiWPfQuMHhLCogzoezMnBTK2iyIwcmO64/mlbdF
mjp6Ha5btMnicrcwoTOnwJkpKZiNuC1anTHdtNpkVdbRFRRtVpfXbGk0kmuULTG1oYaJNrkZ1edB
fbDGh/QvXBkxEMPQoCmHXma5XaTodG5kU0LQdw8A4bBgly7p/8w9k53akBtEVFK7aZ3jXB6s2EGP
tMO9RKCr9KWG0jP1ilUdjM4Y9NsiGO4uT+LcjevMtnSaDpT2nHWwrehfw3zVRVdxvs2Cp7FYVf4X
j21rDbTauy53dOVOW+KQm4lWZ9Ylj4ygpaMXPWY38UCsrHwvwQEa+Z5wMwW0zu2CxyxZk52Sx34c
Tbeuht+q2ofehraVtkJJ9sByLszr9OVSQMGbJ1I3iGSCL1xu0dLCnLaWi5GxAelyQQ4KSrtd7d0W
oY8yr/uSpYCa1uo9ql03lg6ezujr5U+YQtalL5BOgiyxCFcjjDbsgUyyrE4FwK1UbVMtlnRwZyf2
ZLDSVQQ0QEmjpBhsE7C9T7x1rrMrjUPllMa2n3z/KwMD+AQnrIamYGkZFW/041TFwFix00FXmQG0
uLlsYn5AP01IsQUCEoVLephQgQjtTeipjXhvPUTtJoyeLpua34EQYvrXcKZ1PDmxVeqDTkBF8jVc
oXDmHtV1dbS+oxJzm8aCXenb+G7pVJ0RT8ahM6GwwYYF6hhZbYirfaS2AWzWj80qdKDhsgUAlngC
POZbE7yfidOvknUu/CvjGn9wgO/utdtloszJM3510p8fIgWAIoJbdjE+hN3E9lO0B9cLJOxo7VgH
oNLtYfsaOXkhyGP6Rdv5C6n97PF7MguyIwHrG5QMqzzEW5BjKdq+dm0dvO6gWjWW1A/ncsOzOZd8
KuvLiHfZNOfr3AG1weZr1dvtNnT4vXpfr/yJbH6JCXTeuaCZjuYCDty9XKTA7BYdVSCJ2BuGqNBT
lRkTEnoEp2J7jFklGPrxKJjpjcCzY5WKjEZOw97RqrBwL5zdUidfIq2076t9BbEBxAg0ynVHnadg
tUKPdOl0/nphS8161YktaWEDK49ydcCo9av0cERVpr0Nb+ut8YiLVCSgsQ5aweY7ce6gVbwQ+JeG
Ka2yQjteGz5MExOoBQPNNnXklGUjwvbD73SxMNKZ8i1oq3+urxQ88hDSgSyHuYE89z4TTbErTUgG
gN1Kf+TGLQg1RFAsjHE287I0SwXfP8oNchcJGanRZCWMuk0kBjzXW0Z+B14JFVpil8c3ff4v4eHE
0vQlJ7GRsQJsU5Oip4fCUwDyihaVWnMhDMwbAccKOFct9KRIp1dgVXXElATU4jVSYStfh5W19pUl
srr5WfvTjJzlRVVPxsiEGYiShsRJ3duocjq+UOJYsiLlcxaY6fw+TjFj0ZYNnzW/DVPH4+PCwiyZ
kXazhV6GQQVhC9SP23qnVME7adPiOY3CD7XV/AWHm3nrRL8QnfwNvcFMl1GUEE4vEzMKgJJpobRi
ooh+q5hO0AIEXjl+hoiVr836KfCWdFd+9Y1zw1ISRZtCAb7Mx3W62dBw38cfPbrELzv5r8fQuQ3J
/9DikqlJARucouXga5fsknFjQX2sNOl6NBZEdH6NjWfWfvApnG4piFU1bQ9ribUiEOhoHCX9TqDR
MlK0+nCkwgu51AxG79yi5JK5BTpeCCGBhmYHACW9QiNSfqj3fBWL4Fit0UKi2ffD+ku8aa86wYTp
XJ7fKeSeB5Fz+5KvMj66fh5hxCSqVx4a0ut0fdnCr0F/soDIAVQLSK1kfs22IRObc4iutuypgc4H
39fFkx+vTG1hKEuGpNOF9aTIUFyswKK1Lvzvo3KV9nbcOQ06oC4P6dcNfj6kaWOcuInRdonfg1nL
VrJ3sFwZph0XJgQ8F2Lv/NpYJlo5kaMo8jVpCNEmGxtoqgiBUk6sCDnB7vJA5nfXTwvSDh4UH6Qv
BrxvVEMxQNS6CzLbNfVDmxHwPzCn6sxvl03+ePj61eN+2pR2NFDDPoeGOI4sxES0Z2UiidNipfA4
2YK1V9cgwpRQJgKA819ANZfYFinKfZLEwIanAdHeKBrV3ps+I1DKtvqD0vX5N7324/uWhPoxCIDm
EhZvg20yVrUT5kijiqa2PuNOcZ+aQRnedKoBE1L06DaLNEgI4KlEQ/Oh52292nTXSc00vE/mPDqa
LUSpzWHwdoFi9E9hXR+rOsCL4ZDhelVwLXhvrQEsPRGHWIhZ6R++UoQApUUJeJgIW4Va/6DkZrKJ
Cvag9YRv9YyyVUmC24wHZGFBZ/eABhq3SYzBBJHFuWeSlJplQ1Pg/tQX9GwMJBCmJvTo0JtLx86v
2RU2wYmp6VNON0HZcYuQBJE5pDuDhMK3tjl/ISAqV8195EMWSl/Fhn3ZfeYitMWAUQK+VleUH+w7
J1aLpgtJqmNPDH0iyipeD+mk09rsSpZufC/cDlA7q2rl+bLZuXm1IAU8QepRMZa7zVKADtFbjf4q
t8JmN4HKCtFdl1dvocuPirqEeZ87WU/NSaHM9U1GlKmdK1LuurhaVdaXENevy2Oa2/ynRqQoZpYW
H7MWRrzsA1WNIHLa+K4oVRFne+oaC9F5ptgO5lccAebUFYNsRTIHvdQOtZQcTRARuGXcV4il5iV3
NFdE3WOD/VfhTpAOgg+1cNW3y2OdnVALOENYR8uHrIAVEz0PrawG+RT9zizTDsbnuliIbLPzeWJD
WrQiYVoZ9SUWDfI1wbjpPOqYITKIF9p815c0xeZHBBSfhuPTwO31fPtZWpR5rMNOTzWw5fnmSn/r
WbaQD82dQCjb/8uIzNUddbqCPt4ML9VZ9eSnbJ2WfPVXVuanCSkBAnE6SRuCcVR5sPItIoqhto32
+2Urs/uXg0MRyCbUYmTn41rNgyDE2rTqUx3Z1AjhAqFj5ciooFR42disI5wYk4KwVmsjzSIY4+2D
a9yqVu507M2KM4eZOyjkXbY25wgI+OjzQViyAMg+dwS3SXPTVRsULkBd65mlCHu2SqOFDfRvbhl/
HtuyK0Ax3iyNCsd26q1IPnVBiyRsbKZ9LRTByWHMvqDJl7dLUWpueFMG9EcSJJNSpoOv0iZDroWG
NJTMiYD8hx0tgWKWrEhpMDHjdMwm6oViWDEGtbR27bsflxdqfgpB+qqgrx1BRgZwoRVej9IBRprw
wRs3SvdlZJsITFuut0mCNaneSv9L0C0kq3PeiBfUP61K3qgTmlVlD6tu9RoUT4EaOnq7J+1Oix4i
tsS0MzuRJ9akrCCGTgHepWGNkJdAe9cjLiCW/l9O5DTkkyRg6LPQc6du4zC/c5sbyq97JRNNdgWu
3sqrRZrZ6MuPQGRx2fBcFDlNeabBn9jNfR7HY42Uxyzdzdj3dhL4103nXZfm8GpWyfqyuWll5Ez5
dGdLTgk+CZaxCodWxq/dCM+B5iait2G8sLXnUqpTM9KDYNOBy04fYQZaptu41jdV24hSs8A7RkUD
+oS0v1HUpZbcOUc5tSqdljxyPQ5FRlilL7z5pPUV5Y//3fxJyxWYXKuoChPNRMM08AG9pBZ96VN9
X6n3l23NDgdV6kkWBkTwcjdDasZJ3eotgNOIvopqXXU6eymDJVTBrEsA1PbjyJ90fiUPrLNwUBuY
Ybi62b3Fb5tc/wQfzCbp/3MuZ8Av0a6KcwVbFgQT57bKMNALSNwDXGNtbyjALl17rQXxQnia1lly
8jMrUnhKBx2YfYYG0rjc5mMtyqW0bMa9YQD4Q0WB7gCEFc6HMRhDMEQuDDA8KSYh6GFVfZ01jyPo
mBSXvPtVIirLXcAfz0RdcPlQjrZLUIlDH+/cKgcXC4AENZjATGRNiit6Q78zQX4Qpof6kLPw7rL/
zTjGmT05JHooSoDJpMQj4FrDg3qVbWNoClfRwrhmiibwipOBSXln6htGXPkwpBa7XN8xCu3eDYRi
Iv5kdmsK9FAcbftww8ZG1I2FS+DS8+rMVjv9AlMCXeNixLqc4guG4RgPg6BQek63l6dzBnZwNkxT
yqoSr8HtaFq/iAwrF8wiesjRwgphZ54g/QhXDaKJr3YPGa48C1vi3xjnFrDP6CxFl8S580SjOQ4d
bUpbQ87DwKhDrHUcPKf6QwXclGvuoLAh0Jd1ecyzG4X/tCq5LMlj2ilmi/aSZq1CFJjauByulWLj
ZSIH+88ien5+IX8alHy2c7U0ISOGWVbHwrqBQnPRL1xgZqcS3BIqQJ3oW9XlLvVBN93cyzu4qxLU
1z33e0cpBvDCqxrKuDzNBSj6G8F9Ggqmj4Zo9UxbSBtmQtx08QDyDZJ8TJU7hSsTUVTlOrrJFIKu
msLxKmhNXF68ubkEhQKotyHCacDaucskBqi/om4s0fA5IJ+kIOC/9rPXy0Zm8p+Jp+FPI5JfkhjS
LmML0XEQJdl99DWmGwU0pabdLZFPzKAuwQdxYkpyxlrhJSiMMB6jX3mG3ed3AXv284e+3nCo+3T5
Ko6OfvwGpuqx2XaxPWoiCBxqvlwe8lxcPf0OyUfrAAwSAD0jriaQZ9CeUmVwkH5Cs7z/KyvIwIeB
fnIoUMhPFBHapZhfUIxYY0D0rQdK7DxbXx7ODIYb83piRUq7fJ77sR7DSsgSR62cfnizlKtW2fvF
xmX71kzWLj0E0VE17b55YdGnO76BzOfyZ0yzJh/6p18heeuQK0pXNyoCXLAyByxnZjcFE7VvouaN
t9F6YQfO7g401xogEAPFjNxraaBzLiYm7I0jz524YqghmfSV1WzpIqnNbHbwA+GNAR06U5ObdD7G
YeFHuY8JZsAJg8/YYQJVOWg4R9eRQCEJDAUdyMCbUMSf5RbMgofw+QNUIDf0OnDUDQ7MZ8CCDso2
dy7P+fwc/PlhconVKLui6Tt8WGE9RC7kpMddpC28RcwFCDpRGKLZbnplkdZ11LohjlPILSXlU6Eg
RoTberhi40qlS5CRuXk+NSXFomAATmfUMJy6WimojUR0qfS4ZEEKQUkBDrhohIUsgayoWohoqWI1
ezqdDkKKLiEoywK9hYkAzXDl3tdXXfLqK9sQHd/kyq0Oar9QU5rzAgqSDHQcT7TM8nkIyopkCNXJ
C/S1AtLy4MCXTMywzusqkM94aQPFLdoiJS8ALyRuJyG8ADj9q2pdbTh3qvdg8zw4DWBTiePaLvRK
RWJCHDSDLu5lR58L2afmJc8gWcLiYRpikJe2gjiN7NvUr4Lxr9jBfWJq/kP7p4zwtoxOCasAwxz6
mwCciuGbkd0w+nB5NLMLdmJl8tKTNweFko6jwQkBG+2YBtkaXm5XS+BndboEyQFZA60HcG/olwL/
6bmVjsaN2YKlBa0GyTVRNmXfC+vJhWzAKDSW7SN+m8C+bq15vOJLO23OPHTT8MyMrgAUdeQ3zHgw
PF/NBshP9DeV3jm9eWf6z6x/p+kjgQ7M6FTGlYVNod3QbOHcndnmlOrolgHj48RjJGX6TdRW9cAB
oQEHJog/BraGJtjC7WzmvAP7L57qcayj+iBrPiqdakQl+Kxs5ltiDFbjqIPO8xMUkBW6xAJr4Xid
2QFn5qSwYvhgJQ0mXDbpwjVYlY8a+pLLFjk967eX3fPHsSF5DjjpJulMsOcaePo49xzf0tvS5QC7
dFeZ8Ned7QIxCT1iIOWusg1QxNACXr1ZTiHYfWsDyGeHwnPeEyc6aLYizJclCdu5uT75IPmcIzzW
u3GCRY0NGJ4/BtN3EE59SCW3Hsgihr9wIf5Byscg2wiZWTlvaz2W6SYUS2116sEjdqI7GPV79dXf
8ki8dNBvNwV45hbmfWbHnpmV4gItW5QEKph9AneZIrxCNBuIiAl3p98Gh3HL1+0+Fj3Igfg3vDAn
4pXvwMgC8JsmvHX1dp2NTr0ebHd1+cPmMkx8GPQjAKuEx8sP9lCtVlCrxIe5X8g6P3hO/d4UwnLc
g7dSS6ifDAL5wW6pvWhuG5+aped+6HoxUUcoZtheBZJoDQy7z5cHNqNbBVjAycCkGKkpHWsLExb6
99bRtvoquM6uw6/Vl8B2HxjqLsJ70L/mSPUAR3Cu/FUkPv/LT5AWPckj5sUeYHKDXYkGPFfqAeKn
X26T4/tLfmSb7hk8zeKVOJZgzrBfalyZQyudTYF0snPqeaitYgrI9tjfJJ+WnW2ZsbV271+zjRIK
NxXkm/5gPfCNeTeI75eHP3cpPDMvnex9CRyRHmD47ObGsiFN8qY6vciEd/eu2jnkfTS77MUCaHAG
m4x1N6G+hn/gHi9HOB6BVjcZJ3Cuu6ryNaMBXsdjgIYdFEbBJ0y8K1S+oGthoVHkW+Cv+sXi2+xm
B88AOIgU/F++3UPnLjfMDvM+1rj4arWIFF0gKNt6sdG0XcZvrEp4DVBC6fVoXedLd9O5AwWQVh3j
Z5OksHRGkp6Omd7Afsf2Vuh44S6FMHTXPl1e4CUz0h7u0CtBqwls6hKEsCI7UNV4J6V/r9buQh5M
Z64qVEMbvIFe2UmgRRqSj44MlU2+xG9cdIn7G/fOWsW7/tF6VDfatoVYEzmmnw/sO95r1jhK1pUz
iN6unpd21XzEPPkUadhlWJmdRzC70YBtC+qnCtfGcJ2AIgMGewgViHajrEeo4V2e77n7x5TzqACS
QRwSDwvnQbMfVMVXdcDueT3Yo9lvCOV2XWJp+2QUPloX8cD6WtfaikKw+rLxuYCNp3EdfoVb8i+l
jJiUWlEM2FbUO7rKR+veX/79M4kzNdCVpqLcOtNuqgyMd950QFJ/GHrh5ZnprXvVi0O7StA3dtna
nDudWpNSrtArqqHoYQ2aTbu0NNZQHl4NFogcAl0M/sKr1OzcYWhABYJ5BtDA83WrTNXrGvCGI+QE
gLBVh16JF243cw/9FEocJkeh+scL6rkNL8wG0GDmtZ1lgwgg0Ty6gOaV1ipys30LwnUXtKxED7Zm
qYuxaqBNGeMhULPBlbi0WecCw8QLjLrX1Dov13Bom3ha25RgAYDQVt6jd4G7+2SIN73bb9WYrtM0
Xpvdw8TOnyigRGmGXUpVUVi5KBlUBzTL9km2a5oOUfxbmL5GKGqxJrfTKD4OgQVOgTpGgdVccPLZ
HQZteeTHGmjidfkuHOkULV8KvlwtvprdQeWC1i+5tWn8W5aLPt0bypIQ9RzSip7anGbz5MpouKxU
lAo2vSoSARAhqUZsr1slGlkr2U3Pj2oMLbYGKLZ18xee9s6MS67pxy7twwHGm458qSs0kViPlVpD
eT4RvVtAA+rt8s6bzQpOhytvvdRiVV9Pw82BycM7jZ++RHhUNHTH8EBUXzhauVXAxq/puDrXIlY2
AbHT+ANSwib/WPiauaP69Guk+xDqJ7Gn9PgaM6wc3h9+IEuZQ/vV6EYQrkBv8VeFJCKNnov4g1gP
C/ZnYJloOUcoQkCHhrH8KsEitEv7tMH808cS2ZDuP+EGTemOQUHCXPMImLSlGu7clevUppSW6oGq
5r3eguQlfvDbtRVcDcQQXFu3fS4ybyEyzYRabpm4SqMKCGIZucOGmYqfor0eIP0qnqQuHorSsgMW
CwvScflSwXNaL+l+e2ZN2kylq5aGF0ww19SD0xxBv+a6JqTi7qMOtHbVUdcWTuV5i3h/NhUsoyIL
BgEeqadRhdzSDOJVVeK5TH8O0fneJNpD13zGrme30RJ+YS7cc1zZcI0HlgzQ2smvT4JGqIdtbTDg
8FQsI7umaGekNBV6uVK6HY1XYIO3dQJ4zStrwBUc7Qpte9l1Zw61sy+QvMgHmw3xOGZaM7OvaZXn
O17TJcaSWec5GaaU8ehBR7xsgk1Cn2PneSBBZnelEdio8qxr/S9grzAklOQ4eKymsHg+qWZYm0k/
Yil5oKxMOtpW8KwGwSN0e9ZDCK9V8wXnmcl6Ti3KyrFI29SwbSbEJvC8OY23buXZUfwXXt9hBvgd
HZsD5O1SlCdofUO7JsC8BFcykZPxm6K8XnaHmaByZkIK61DjyTs6YU+VMN3i0VIY/XqCHaSe00Px
h5Kvl+3NeganEzchhJ4QOs/XSoMAXRaBf94mqWiJtq7cmzKAaKkN0RTnsqn5zXZiS3L1NuVDWXWw
ZY6ZcjvU+ZEHxl0z8k3eAh2tUfJA9aASKl57RV/Fw62L955VwaAtESfhTW0lyZeFb5o5uEBC+nP8
0s7gEKdseYBvcpPwScuqb4mSX8dx9O52TwmKc5HrOh1xNywKxainuOx772iOXTpLZlK9s8+Q4m2W
sSa0Jph4lV63nF2plY5awZP5n7PMwXU5Gn/BuKuboGQ6X+6xSjPUkGAHvb2WsoGo0S5D39UiiG8u
PTkzJK21zto+0BrMa2u9K36zMYYaT6Ku+cXz060Wv4BfeatCiRB8HU5SPVe0vW0Yf84xw2oaXYeD
ApmRZCFMzG6uk9FLi52huN4rPj5KYYKaB/AwBpW1SUzAQ9Gp0i9xF85GpRNz0qISQhpSUkx2M+Dt
u3Z6aK0CT3PZg+c9B6sJ+B36GuTSVqf0KWiiAPcrcts387WLjlsG8FWkLlxH5ifvpyEpMmWh4bYD
5FjsKP2us/HWDO4aa81SpxneNbdbWKqlYUlnSNn5VQB4NzaEpuHmKhRebYhaXkOR7vL8Tb/ol0yH
/zks+ejIEkgeswSwdT94qfBqHitOUid2zZ4L3zGtaN93m8sW557WcDQiXwXXIwVbmXSMRC6Qiz/A
/2PSb/uiFyqgBmmQg0ssu4603iYGaBnZ96b5ZOkHjQqBm6BQUu4YTbLwMXM+evot0qqOjBZRmuC8
qbowFSVq+05XaL6jB/6Sfufckp6akpY0Z1lshTpMRZ23i1tVeEGzC8fEHntqX57ihVHJHa1Dk/e0
BwLcZio5ZgVe/DW6NcyF+tbsgXYyoh8PxyfZI7wmhggSzLgk3jSB/kwydFmwekU8TcQ1hRQJkGyd
selB1ja04coEa0+l6yLolrQK5nYnojqdpEQhCSXzRllK15CCwY0rr7PjrBRGbdoVZ4eufgvU/qED
ZetC5JlLHcAgMUmH4CVNk8uXHbKU0rcQTbVB+8LLJhBVFsYwmhZOoUHj0PPUf27W/3nv/4/3kd3+
c19W//hf/Pt7lqPv2PNr6V//cZN/pL/dxq/vH9X/Tj/45188/7F/bD6y69fk17909jP45X8Yd17r
17N/WaV1UA93zUc53H9UeOb98fvxmdPf/H/9w98+fvyWxyH/+Pvv71mT1tNv84Is/f2PP9p9//vv
0MbBIw/2w/+c2vjjL0yD+Pvvuyp+/e3BD6Ksfp3/2Y/Xqv7773jP/BsHkmp63wXqB4I4v//Wffzr
TxiycvQvgt/Fwgvk77+lWVn7f/9d1/6GtBaNashpfxSE8UNV1vzxR8AyKMhJdfQx46fN3//1jWfL
9XP5fkub5DYL0rr6++8AhZ+FW2DPoa2l4/dBZGvql5Ch3AZ148xLg/ELKdRnfaBXpZ/ehaX6Hicx
1OOYtlctb43fs6eRa0KYKPvQh+EB0pxPDZjX1IQEaAymh5YcUeu9d8d27dUAaafdhsXBU5SNBk7C
Plwbbrhlbdiv2qzhdpV5u4YPD0MZ3fEufSosY2cWwzcrY/vUch+HANEvMQga8UYNQpGgQeFZ9tFG
XirCMAfrTs0ftVB9SEixCgBIaMHmDd0m9A3WmfGpdtZNU2tQdPyBUn3MTPIInMiNmzQitYJt0cTb
xiLbsk9eoA34lmbgOum1zBU+dQM7ibKPkgLkmk9d23WnN0IH/7BggVkAx0GvuhZvrG02fMvSAD/T
Ry9Ew2NWGSa54w3Bm4cdDpBBIUqVtTarNKdrQY3sadmT1SloAGisGx3/tWLou4lofU8qsg3Vat0h
+anU3rPRnayviE/Xuu5ueY5fVZUoKXZ69+BFwSjA8HHFB/eTdtl9rGJWSAsCQ84xt307JBDCbQr0
uitrZJ/45rIOBRqLCruoSYt6eHJHzZqJokjsfiie8LOJUC1zOxgmfm2mrWOrwnhr/GdLN4HhBEec
G4DB0woLCH9axUcY49M5KWK79UEXYOq+Knqos4m4xEqMVfEUeuNzp7mrQSE3Rqzs49DNRDoW96RT
3hk0boXVoztYRbVHpFV5rzbGo8Kba8Ie9W74qHLrNvCCl1SNVLuq0g+vKPBeaK1DzgAutZKPMSk9
R7H0DE+mAV7U4hAyCXEe23kVcqC/h2ceaoch7L+xxsMWMa9jk3DBNPLZ+NUmzsYHD+oaohqqCY5H
ghUb0BhNUqg9FLHlMJesIKJ2X6gEkrPKcxsXT5HKdszMnmKlvnPH5jjQ9F7NLIjTZcmTOw4PlMee
A9W6hyA2UBPMoL0Y1LEdD+AmHbVy0mZvwZBN2dfWAhqAuu5WiWDH1w+c+qNwqzR3irD8iFSscEn3
xI/uWu6urEG3Tc3fulj5pig/Wgtq75a6ssLkqAbTErjWHd6/UjBwlyuzclfEapkIy3rTmsXGKNSD
X4PTuWncGy3k6F0OwhcS1ht8nuhBRELVagMqx60Sxlslp5DcC1/cXPnWNfnK6uih6eI7dejxvN7F
miANfwT1HvSJ1feaMyhyJz8+rWPWY6qQT7wfXZmxucsJJkfvUCLm/tugsEe05e4HJFDO2OlXsRJt
uZbfVxH60wuyZSE0Wi14BdH9N5/k9wrtv2Wd9dmm5AaJ0BWkCfbhMH4LM2MXseFblyYffU73HUOZ
6iSg/xEsT4Oj9IL9R2yEjiMkn3EaoOUasfMknUBHSsA89CV9Sa1J4LzIv4ZqnIOQLnSgdvre9ekh
NI316KYHr66+hgnuE52xXviK8xvxP78CTzfgAlZNhjeOKYKffEXCi64oylLBVyT5SvNcAq4zti1a
svJofOBx9hDmybdE9fb54F5lpXZHveCzTpPVjy/547w9Oz3+PMPlw/4YvJdZlX3WF4/6f/u3/j88
66mOq/C/P+dXVf36Pat++5IG+MdpkvDjB/95yBMDh7ypAdwPdNX05H1yypv0bwyVRZwu02kNPMqf
p7yp/g2n78TzTJEdIGX+44hXrb9xDUrjHG0XpsrxAvufHPHauf9MFiHaCRorvPzhkQF9Yef+E6th
mapdxD4s1QXv84rmek5iW8nbYHxCl2keveqkZNU6LaDJq0MZsGc+7jyZq7xBt0lPiZ3RPsK54LOh
cSJOIFfc8SSuwE6W5Diis6hn+RuL6rDPHMxVHGo2SFx09cPss6G5j/3ejF/xQpm771qiFca1ZwRF
rolEDSp8ip6zMrnxVQWyvY4Xs0lVOusg2nuAYm+BT/aSRB32FMLB4SepwAoSL9xPzlNnNK5PCRD6
IsAUiuWjivQ6YqpJ0PiGb324XQZxkG2d6DFY/dBJB6quEc2cQWePQR4Hn7HiBtRd2uPnWdjUOI/K
s0aRAwIuNbUVna/RGGpWhfJx8D1UIy0K7DpDSQXHK6eQtF2XfYcmLgfiB54O/nadjHl62+naAGVd
Fd0inXYFQrMUZbYsK7RSvUYXSIE/O/H7mXCInDP/eTHHg+SkkgSKVQ3wdWhzyHEIr52E+qVGvhtQ
EVeo442mZxZIFPRaU0QKuXDjG0i63Hp32a60NpNd1OcBi2SAnKASLM1N3gyZmRHN+u4N8Dm0xih5
DFib7tLUE10YNMFNChZPKBr7fgZwpbhs/vw9Yhr2/6XsTHvj1pWt/YsEaB6+qifPGRz7JvlCxMk+
omaSEjX9+vsozsF74vMiwQ02dsPtdkukyGLVqlWrkl1ADUohDTbgM+7T8h/mt4imklovGfygOjvR
NKmfyZd8YyM543W/lUnzUDpe793Tyn61jzVNmDeZD7JsmJQ/38nvQTR3EvkA2hFdIYko/Sh4MxG0
Y3erte7Ed5FtXWQuvVatWE+OaIdsvaypWXgqf77kfw+eAvE4jPfWIntC5k2Rm0ykaID+zI8wntnl
59WLN/Q2IzPbAeZZKsL4q7HMOu4paev4a++uE+IMU9m76m8Q1Bt+7j4BGTWgPzfqXtXwtvgfibQq
ytTovMjSJK1ztYxy3xDt0suB0o25CrfwQJJs9YGr6ffFXUUlYOdjq+JqJWvvme4xa2VruqOOeuN/
bKeyG17+PGe/R/4heQgETylW/Xlc733Ufl8wdhapcfW2vJB+NSwC19Yuk0X/6SBy8sUEk/OoAJH2
TTPO/f5SqsL+Zdf812RR/oGwbQCwTGgJZ+vNbaTah1A8xP1L10QONpygqdzmfFrdcY1uAxFh94fC
mvpbW0UdFtWolmjlKnUqZ6pzLbG2u+VfJX9FgNhMt+FSq779i1nx3q4xD7JqnPhob5BqpDTtzfm0
BHOnsm4LXgbhx057AjtVjX2vt7FU3WHWq+bmnKSd+F2/6rZfj2m9rc7jrJS4HjLTVMWhpQ31ettK
3Y0ip9dSLEg9R67TfIzbrADTojnHgkn0HSqXuxt3yxq+tS4FvtVftukbgQUsVbz3uyV9A9kC/aO3
6keszE5P3aS+JhTOV9FBoQXCUhTCZhmZIxrdY9rF+mo9GxvyO/vTnChPpPxqmccg1mc7B3/f0OFb
Kw7RCmckymA77UqKb5dFjQRDK2SvvirDLtKnYKjT8N73ZLDeBoNdmY5MTM32jLbYuia5lVTsyAMG
f44/FnoTBM1tWG3PxrFD/JCW8e4gEHa0TXapbbQ/nn5AWBjZySmJpo/KVPX2vKEgNte52zT7oUVz
C4cH1HeZ5M0A3Gl7Tikd59kFUbXyMmxorqdHReg8nOPE7s+uXooSB0P/vHyWFs4652m/VHwFxdsu
d1463e4bjCpq62/LEHdanbPJeNNjGPTbeGcM7f2IE1vjt0jpCuDeIuRw/dKlnQifJ3fyWGRJWuBn
TLrrcVH+bBvemnBmn1qUhEINmsFHNJH83TYEYu0KL1PN181rB1PkC6QqNVB4VvXNNemZGUPx5yu+
tUb+LlCFLOPulXJ2v73iYNxBzm0wfwk2uy/GGSkzzJ8/JDWHdzzpKP4qKqRiUF2DrzEU9/RpTFin
f76Nnwyj//Qe6GOMcBUHF2WFtLoO3ox8gzilnSxun9uwa8cAlMZGzj+9lhprJOuh805GJH35fhrS
AoujZNQXpyIdfThfULLmZspHhNZvG5HGj0tgmpRyKCoapo9j6rjlQUfb0t+yiIBXKjcUwPehiL19
s0uXddhPEu/iWlT1uO/8CTzsnc95r9Y8qE2wTJc/j/itXUOCKSUY3UfNaPdW2L8/6zoWsiO5mjxN
tnNxYiNjfJzYadvXLVmIMLyS3rywbJc6g4SYF+NPz5Zkw76kA1vNvngUS7wvaV+XoB1XpfKD3UTq
bXC9s24mNZSXjfbl7Doxt7tP7a1py+5EQpxt9OchvSFeg1HuzcoJTWL0JQIPPYPfh6SplN76qvOf
0lEG7K2RomZuAHKR3bfuz30MV3Dl3oRc9i2OrdxNilGag8aRHm68B9bAW72uh/pbk1VJeFXOzT4P
ep37+EHohU+VMtiHuBZtPJxrJzHBWaVkn4EtOC8Y7l+G9sbLZGjwT0MfsCnd1UvDN0MbUdtOGtuv
T0Ex7ZZqNJqltTVb2X8fqeyDhLKOvd6eE7/bz8fWQRHUXC1x2xRkE9vYG4tzFjh2fsJLNUzHnFQB
qy+YNqwJioEZSyycG7VbN4vZvCp9NWPWRjwSLliOwuUnYiyPqUBsn6kYx0Q68MwbW7ElZOZX/PQ6
P7sprP/CdXhjnUCUA7wrVDIhU+xplDd71KNgJV5j7Xya2qTHOry6t75Ml6k+EFnKovubWXhzHO2X
BMXe+eTwR2O8pt9XlFv1uJBqST4N1mOFjOs4sqA4+5mfsFJhH53E7PTLkMdNsDLhzSQ6XBaMHrM0
G7iu75MY4QwqjMYwxRiwIaePpun51NI6bPxx6Tiofj22QpN4mfOlSTv2CrtofxxFvewPwqlKj5ds
rbLpo9uThCuhGQC2PtfxuMepf15yr1yO/7CJDH4/BDASe435f0dUuIMDrMxl/STlGoPejrYO1EGg
D1k9xP4WmvWkpYlVmtMXJatkbuhhpm/cxgYLPWPwdpxbU7ROeC9amQQHPfdL8d0tG/dqFjaMj3XS
9c2PsKKC/WPbx635Nm9eM78LJ89dtmNadVmE1jj+I7V8M8jd9ABtTywAqq3beneBa7zs2CG3Rqft
ZbRG5P2S6g2VxW4y4XIolnpiM0yboeQ2X5wIAteZXvA2fIybcQ2Lg7t4drYXlc3SE/hvohivKbDG
M4N10szbRljLUlTXS70Km+tBVfF5ypIiOEats2yf5rj3y2cbNoU4BuHoe4eV+BQycAzmlh2zEpHL
QxE1xRWyK+NR9+683Yqsc92LN3sA6DTWTqV7UnXfhk9rNBW185T17rJ8WsYloHBiGDvnIydGYn9E
Jo7N04bcJlKEqu89OXzIlq2pL/TkqpYz9Qdp2+dZ3Qd0tkoMMHf64rVV2v2Qvuqn5chSWfU/mR3n
2YXxNA8excei01F6JA6ImvgiWqeOH+AUOnV9mWLlD438R6ZdMDLLixekJrzfgn5iSW+eGZSkp4c7
xu6p60Kl6CCZiVI2dxTR0Un2VE0FoO7dHImiLM8ibGcbfRSdH+jruAplkZ5ZK3RXztW0oWZwaIa0
nLO8cMJYU28gzFat1zDUHVle5rLltDmggR9iYCdV2uhz71g62V6zOGDdHOYAt8V7IJ1b8SXjGqRL
/K4hs87L+PomQsINv6P1asjlYJ2F+mWzOvOnmyo2qvCvkE9zoDivVVTb5LJ0lQd4HYXTfi66kVMy
nCKIOFS+0WIHkhQiATKLinfrrGaVvK+EU83wrJFM9dV1bdcsnd7FVRCVWa6zbMckEjNGsn5OCiGc
7TYMm4GZclaNySZjxRKPbp1AmKS580pdes37qpqrVJzmCkNQnPrSC7h3TNZ+S+uE4oR/cguJNO3R
VXVl0mM3IjrdffYLv+N6bdVk2ZMtUnIjhjiYmfVTW3KCHLxY7l/C/eOykG/Jdp8+lAOjPyjpdUF8
ruS8zxgFTTUvPbI2zmPXJrvJh81aoBOZzSS13NPW4W9cxsy0fE69DlWO0cb06SrhH2fJILhaIz2C
TBpw7I/HU6H0o//xmmWf5y7MyAgcdyYMj8Lp6lSG/2hNQKPPCEXhaR3m1FsTfShTGVmHJxhabZ/H
qrNlx3w5cusv0m6ht9ynVbLfcsmTVttjzMriCgG/0i/05tgXWGyc/clHq8N7TdbuUzNNKBeUHLGp
RpzyauoGLnv4NR5jgkC/ALhJ3osW1cfIw4UiC8ghZABAuUqkx1z8Wj1iGzK+MqmcfXBiXH9OhmXV
UK/y6uNm0RbtPwVDVN8Hbmmcx19T7bx+/N+T/Po5kAIfwV1ftdyA1zlyeqnLWJXmUnbByqC1vy1c
q/CDonQfCcCLnpzS64Pqt2lkqRF5W1Ncdx4Zuij3ajmt8bustT2zNPlICBegsGBs5gDMIaaMQqp1
d3qLFr4xezQpXP2Svc5gr9hB2LXXMUm/JEZDkaOLZ+9qtekenbuvj/Z1ecSibpifOCz5i1OUNPvg
l3iVrNPCM/tlZChj3lx77SbyaXPK0I43jDTYp/d1IW12tdwlg9y/hR4cA38XREnA6hpGud/664Q6
27zxQ98E1J+eHDdCXx6d8ihZkIHcES33NJe2Z09nVbEjH8PM8y2nxNcv8Ao7ls8Q4bEyeDPh7L4b
wLL3L/Sn/SUkr8tL07n7dmi3aL//zlKoPT/ZhirE8twVKd8rdeAVwVU9rIk33gava4XWCtmYkNT6
OeVZNRluBx5czZdwAvRcvFIl/YYuk6e32H3Cc6voX6u0M3awcQf0/ZDQqGRPyDQ2CmyzATAAsuEx
SXud9MW+nS3nK+/Vq42r9FzjLC4rvXWGZumvxrB32/bQZGHT0v9zKIANqYKyfF6OeuAFpzFqHlpt
+f/azoBoEZXaQEUaLL95oB+HABSYTcXVPVn003PciYUoQKzbvvZnWsgAEi8Bqi2wz41sLCVk0Kj4
yEIuMxuuEWk22/IF6egKe1M0PSKTV7/g5GpspKmowGiId+kCO6DCdqUqyXRcgp97Rvcpqrn5IOiD
tD0HMu3n8UkHs5zjq/F16EtWDExRoJatZkR1MQ/RKd5cDys3mnCfPm9R+6oBr9qX+Ct+mg71zAx4
lhSwk49l6fNiWOB8XtM1g58Q7AVXzkK/7rIcyGKNW5q1eoZPxKu3x7BTZAfW1SvIsnlRYwTtCbUR
/nUh9MZ30MRth94EYTmooabfM3ip8GpC37YlduoOYwMwEd22dbzvJxjYJSB8UafUc+zt7FbOPJLE
GdNMrLdPni2DHSqgv3wNFl81XcGfm7VhlF9m3DPh3NBj0JjyIQuqHaTsLcfdfQLXLB4/hMBYqD8t
onJWeY5nFTXDEejCQ8QrAQSKv4YFoi5kQTmrefibE26MKt5VM6JDG4l9uRnfeCy+15msxh4kOijd
MkChf4takXyoN4pfHg3ONKjCpnQWf8Xesr6cWW3MQEU54r6MVOdg/Akvd5SqKfFX8ayztp/V1xi1
Qu29hEsTNw9xrEkwnkO/H0bnXzMSnos4caIFDeIyDfi3c0gbLzHPIJJzPX5yC10VxUFEayCXj3OC
b6N/IIg+af/LIFKgiYup7dRmB8dHIu55C61PLt9yOiwE+x5SDCS1kyiznmWVt1WGFhhvOgntXmcy
U8vx10hen6VWFQDxIYqCdR/WT3PTNNNu/7K12K0J3v++ecuh3T/R/UTvReXv79H7yeETa7HuHxQB
6ER7InLfcxtlIxRbucBbFA/buHrqVLFR912Ztftvfi1ZfEosEZrh+69e8fDdnDoF9cCrCRKoDsZN
31uZFHOfz24Heh6um8j861l3+y4vnG2HAwfyRLyEuGXjtd5c1nfokn94ALfc77xG3pRN8XqhyGQc
aZql4jy+RmxdWW0JMj+dsuGH+tVg1a9Ao069HYx2Gr2DkIOJTRge26LVO/VFx9Z5pD+YYswjLZ9Y
SqVf7G6cDBeugUbxflv254aDWsc5kovI7ptc+Xua8djNy74mEzgKdYn+wtC17UlWDbvx/Doh4MC7
0auhQvO94eA51a30gyb5GwHvTUAPloN9YAXTVSnZNZfeBPRyRIAJvNp/lH0fc9dJUSzshrnHzGon
3HdQMwG8yHwqoVt0fwEU9sD1P2K7/fLxnjhxEeP0uP6bwNbsjQHmIQGqejWNFRgwd0EcwE76cyD5
BkBnNyFv43ItICv+H+9h/X9kqOa01rSx87p/rxG3Xvr+oJUIw3fUVe6rO4vl/lBtWfGE+9CEPLJf
xvHP9/I7hBC5UNb4b2/SQzqcde7/fi9igmc4svUeM7Jq8dcy8nZ/fBjoLXFC2vjv8/zfF9wlhEi4
UzQAuJi9wSxqaehO0brio146Doqi5sS/RswLM/drZ/95gG9KKfcRgt26UeLBpUOD7i2QuTRVWHRj
E3/8ZTFmue2g/RoHKzTvJRzS6VwpsZkPdg5WmCK22+15QDPMR2fYQg6iv9zR7yudOyKU2tvZUiQL
mY9U3e9zvmauMydroD82r5tqxq9jjy+2Ftj1Mp1KHoEMaTnhH7OAwwHXwpH7jVQq0HY7TJrI/hy1
QR+5+YJpWQ+Yes3H2R/Ceyhh6waaqtqf+Sz1amb/PIi3j5EHR7GXu3MQ4Twi0P/7GDh39egvzvQg
h3q3TNtPR0gNUWc/rE5qw79U7/3/rhe5PMj9H71D38xZsuCN+KlrH34de0sh4Q+5PZaVsrKhLP5P
0Bo6ZBBAU5BFDDdb9b/MQTALkGja+T28Hks4yfvTSOqGfdENej8w/jyhv9sf8Nm91guKIaQU0rb8
/PuEzuu2lGaL6qukc0wdHZK2TYKvsWHD/N9M3X6pXfKdtNfOkyLJ+8bUtcJvV1vExdWrKzJFoCOs
I1+3vPx5VG9ya3w7DI2MZDyzuDOd36YzOneUolpU9t2tgKl/bSs/rndX0QTtHk7OKZ2CD24bGj/J
E9MQBeYNrigNooJuSZ6q2cUI/uW+Xiki/8/gR2CYTAF1C7uCVEi3gjcT7rrki5ISWqHZfFcOJz9a
dpaEdUOE4/81bB2J9kM/oAI6ZHkrNqLYfIyK0Wtv8SKgBhWHvlYgUnd+CCbivm9FVBT91YrPEvUP
Yilrb0EoxycV9mWAuEl4Zio/pGlN29jNR/Wjd+OhPaYmAgK8CxavD+L32WuesY4JkoJ3oms9vdzX
hZwyqDx2iktqwd0KCskVAVBStsfGqRRL5JfjlDj8GRTVV3eHyCHlEIt/mtfXEKj+OZuzbH2OFELW
3T2ZYRHiaPdoSTYPnW+Zbly/2CYPwdDsTqbz6nMpkrY8N1eh51lSxDq20PNhgmZdeYxV0lQ2/zcU
oznOZf7Lwfrp2ZHxm5nfTae7c5HoCcSLmKeO/ZNKKed4bGuinenGJYuyN05c2oE4jzxDUzVPAe54
FjxQBJWF6rqKXWcHKYbJgP+ur/FhNq9DoI+yti1wMMhQQvYjr+SY9uLg2L6Y3TbXtEKI/PeZhqE7
nwpNmbD+BIl02vpP5EH2TBu+qevHD3T9ILnxqVSg4MWRdQ7N4SyN9rzq0Ho4w/9aCYmH9CaKkUf8
6kXLOqYPwHlCfeiyrKr9U9UNjkuEjkFDewAiOTl+GsGvPNvjjDaKWXPXATGZDriMXpQe1nAV812d
DeOw5aTJ55IoP0sN+dpSusMlpOvk/BK7bY1ivQgJBOBcJ11rPncgQo6ljD3eU4G/bKQmT1/Ed2nL
eVKdO9kgWYt3/9P/A5Df/de1G/fD8HVpND+9VDTJa0JJQ29zq/LJuHHrYWELKNmHxa8Rd59rZ8o+
cbj06aPqMqc5t/Auo1wWxfwYrWVUHddyFhc0CoOr0kUxsjX0+QZh6T/SDQIB8iySDzCAGxcsezKf
BIv6KkQRa8jZffKlMqr5XLhlj9SuJ4iR0a65EIQDdfkdUjJwXPua7djNKr6L51IdYTNLnq7rmHOV
LOGp6kv7bqua0T0RLYxwcd2gYcXG7Xep7CNVIOrWhE5x2yLjdooGoHEIMsXVznU/ymxOd9FtDd9A
lT/KQYtjI1WRryENviOR6Zt089vzKjqy052KQr46XTvEnrsERvg0XKfEiS9m6elwt0rxQ2d1Q32c
12zoyVfRWVZu/6hCcga0y3L1kDtBXzzBXE2/NU4XATHY9tOc+uXJ9Uf3JnQzWea94wR3IfDh2Yyw
q4cqER8ANSFSyzHIfnikoIizPOV9nPxKlme1ds7JG9rx4zCFACGYguOwLvYmGAw6B1E7pzTtQnI8
/VxOfrZew4yw3wc/rLxTbxVFs0XZyjWfUOv6J0XztD06wjE3bQZN4hh6Y/VhmYKa+K3tb6Nh9PRB
pIgHI2+oaBwVurdD7O0rVER7breY5psFN/veTerpGlTeuSlpVu0fU6zfD2+egy7fthSS+gjf8cus
9PyPdpwFNTZv+zYMVe/DdFDQGrdtYOVKiOM5TC5jj2qb6+UmtoWmystT5cPqJRhiQr3DNAdNcBOm
bqNuzKLN2VfWv42adslBoJ+jef3uWiEeQo/tMw2WYspEu2VeLO2UHCOY9acwGbsHJUPzZVULvqJL
2r1AR6uGm1FTbV+gyOHYIPxGxrzPA7/pLj0ARu4jSfRhoRjzwyBXusfU41g8abnqz2ZRrZ/rxS4H
dALg1VfcH5ngFCyQjbfI7RAu6fw+8wfZHLptqr5RqEANQeG2zxSg6lypyfuQkdy4Vj4yBta44iYs
u/DbkMbLXUUeYiIdElouKuiLZB1NpGyLuzh1+jJvvDr7ZhycrWOK30jdQDXo9/Ec12cMfRxTd74l
V6PXy/fwh+CczNI8+X2nLpNdvEulpvibCcTTTPz+tOl2Sy9ahWte6bb4Z2VCLnJMrD3hnq6Po8ki
kZtQk0mu6bLhQqe/jpHHumj8Y4rYkiF7yroxewkWFXyqjOhfpm3a/rEs8OOU9P59COHh4nJSHPWi
x0f8XoeqsG66c8xQf93cvrsEjSdgjAFzP8jVDTnLFiySW5W0BhqjOr5Cnkoc1NBVlzqy5gnOWcD9
T/6N53bBuYqD4Qt4oX6fddJc0eg2e2xbs90WQ4Uab4LJJTxvy4cudMcbY8P5fTcI88lQ9vM9qCeM
g6/X6SFcWzYPWNs7Lxjt7WKS+bqcKVQBT0q7i4iR+SNsh/kJHJNdb44Rd0JI82HzU/mUAul80Vs6
fuLAL67YbMn95jkj3Kq4PDeZiO7IvHvBYWyz5phua0cPJzhy561w+vc1qYH3xdIrfYCx4p7NXOkv
arQhvd+jbbszWWhvIVDVoBZt/6kItqzFZrfLKUhqionJRR4mtYXv0qkIyBgYhx6WPty4uxWJ85J2
d+2CD35MLFB7eldHwZSMJ7c3dUMtR6bE3eyo4j3oT/PghGv33IzmG39TAECX3vPQ4sFUNqmQU6+g
hUbKK2+yXvlfrSMsNXdydu+hINmn0p8mfZF+E4SHTNIVLhS9QULUbbvsppX0RSK/TH+AiTz8Eb19
BGGrbaQ1ehuI7qF34CHcro5OmOvYnUdzp7OJBJS3GG++7kLdvguW0PmQdFmpEAo3sj8hcG0+VkVJ
1Qyp6FXethSSlUfHdBFMTSE855JMw7B9XNPOWHnZXQ/3mOmlb6hYnFQ/F/UN4kCxaWhjh+dyiFor
pntQHHoQBdYrPs0U7a+H3m3iO2iEgjJRDxfxdgQgGJ+jkqjUYEeMGqMYx6nooDtdoa2R3ET+4nbV
py1YhT/l66KpubnxMXbudRqSqbjoZu3MUU5DZB8zp6DQfvaLJjO5cdA3rBFbyJbHMoDNk/sybD70
q+fQZ4wAuDq4ifbduzmrlu7gG/IL90mDOT1C3NuOPYjbTeWPyF14SX0zOusyVO8aVFoo8mL6O3dB
Ddz123pnjyk/at+NY1il43GNq7jxAf6Hnv2QknY9WG/121Po2Ube0eavilGdA35Gm26h+0PQriSk
ElvVV11Jjc+pmKP5vi6Bb4/VUi5XQRF66TFO6VkGVEfB23VdGJR7lI0SmjnMZOXj0R8pRsqW5NBW
Ihyocap3nV2wxGdPOeYHwgAVqj5q9S99j5T/qZikb/0DLhwyT0hC7xS5OU9k/HF1wj7BMbPpWjYH
LOnIB3rXKZfyO0aI8reTVI3Ko0J7S3aqW6pR5En5Sx9RZOdMsX0iydyKq0qn4bdimr5umywo3ldf
i4w+HjlhQvs4wzk5iVSYi8vh4WIkYkNaLtlum9VvHkxQ2vMkqUFS9BdXeQJ9FCHkNmofTdfER2Pi
NbdpGWJfp7H9PhZiOyc9hW26WMQ9mc/UPdAjHC2jjcMmfJ8NMnhMIDYZGv2CQbEeWDCUgZXzD69X
9QeluyE9DUlS3A191z9aPYzFyS7FJK5Bs4skd9olu277Sh/9TjfnWovosatd75SNEsFfETn3fr2E
t74imdoXA0n1jLDo6Pti+tbZxNIByfebHCVw6hXdbNLDSXlx/wCvcR6vlZmpihuoyj/ouqgOYTwg
r5t5rYDbClHTXg8xgzutgO+PmzDlD0E+Xl8q8n5Hw6ac822tzQOnPId/GdfNsazwL7gF8ZFThybl
SRYf6H4mn6uy8L6CCC5nyETZpXez9pyopHrvVK45TG0sP7td+9RUMNQKArdz4ovqSz/7I1K1Qd9/
CVxhbqwfIEot0BBAmAXQ9kYon0EXLsh7uUwHgvDgXUVYcjPNXvm9lkHylS5G3ufaC+a7iYzyMVK6
vw6Asp9JCtAsHpuGAlJQufo+Fsin1TAO5n0RhnTG2oP0tWv3U3vxh5d+SqmDa+KSBC0gN1VWXdTR
jnUw5TKSA9t6QMxkrrxD0GBH0IIuq+i+UYP/IqUc69ynkpwazSaRKcoEtB8FlmNNyFVF121s/eRI
CD81Bl+rLm5a1Y//o4ja5KFWQeB+5eCdDXWF6TxdOWMdH0dVOVeljvynnc9w9mhQb/NyddS7KFqq
FzuliuOByJNuOgKWVi+i4I6UoqEaCrJLbgpcmrtlsOqFQsulPOztyiek5Jrl+ziu7BU2JXGaVaCr
PyayaVNOpnA6ddUU3ACeF1C5ymXDmYfO+k8ItZXWrIkcb8OV+C13cEfGYyM0XVYd3cJFdrcpeh6H
pvmSqGk51EMwoGLgaJcmXYn3SNYvzWAr4cNRFD7L5jLjVN1g/br5tGgpK1y5DNcTdonTPwRy9hzk
4naGIILKkToZNVH5AFOGRXQIZSursKbqdopJ8bT1oapx0sxpD2Ong1h16eNTB/StQ83IdjXS1d5M
C6JpEDUmLYv7TR2MZ4tmvTiuX3Xhu9gGIs1rT5fBtwY6q9MdJiddKnEmkVcv7n0t+7jPDkTbS6hy
u8kW4b2EAzdaj5K8WtrkFpZ5uB67aRVtfbumCOm4KIYTgKn3zQRqFaAoU9jMno1VuvxcFHXYF8eZ
rUJ6hyqhoDP5tOg+Hs8Fvlp3baV12n8Nelim6CThZbXdKdLkAB+F65MTuigIXGN3NGvouNX7yqqa
5xA60Lhoc2AtuYkJ+j3D/6d1ssRlHocKUR16USzR58hEvnx8BZEdtSdCxibbIVvfE4u6zRCQIBKG
x7DnZ9iHW/KjCIW7xBf43oiEXmtvyMovVs3SkdQYA8A5RLaimmOOCMzx+EzNaaDTuxGHcnlwq8yl
oNMWg9X1ZSPrxtPiyKv66iVIbTe1x6gZ7drdBpbhbTkl7L5P29JoCFrxGIyRKuNTDIG2pCjSWr32
8KPKER+H2KHQZ6XSCnvsjP2xhh1170Myw3VXGRZzzdAGGNOQ0s+kXVcFOjyB8JYHqF62mcNT0S0h
sl9qhglEY3rT9endhuuXnlBWQHckHyeRKZt7oc7CU7JuQXghH9k+q9Q2Tw6snzH3e4ri8tCyd06w
YNofblfjZcHKl6Y+9fGQyeNk4M8s+eZrkqJbjC5LBfv/JiuL6X0Ea/cKfLq8610R0FkhtveVt1Lb
rIIWEtmUkaBWTvNIE5Q5uda4cEkedGoNETSc6+5iRhd25ZKqGSkld6p/qM0VNaY1bEUec47aIz0y
149D6cy0d5md5oQHSoQoKhVFFxOHI6pnbbq8OJtYVlTZi1l7H9O6rKPjXHbdd0MTCpMPFWW2brc5
E9GIqTx5wp0ww5WVUT39KJxlR1zwqP3usNWyOFM/Ngnn3FovhTTka0rPhRv2/Slc3eHKG/rkSzM1
IYBlIvyiPwAolkiZr8k6PLS0GLNH343s+BlKBnSO3CjYfwe4JnrCQfJ8+E6AWw8FkXebhxo//H4h
Ebjkc1Anp6SOmxunGKh6hhBO0QecP9VCKfFXOxzTLspIlTmjvFBPwYNJlsLJAzh/V1o1dJS2AGYv
G0QK1obIPljH7Rnnps6xp5b3Kw+bYn2RZqcKzsc/DqQqwMNKFXcOZnj4SnA5yw9J1Zrd6wr88goP
Jr4xNMwtXzCRwXoJprD62FM3fg99s/hRGI+ZT+dtgUYnLMjItpVLrkp3fkqXyL6fTSMZAuV1/8vd
eSVJjlxrekMDGpRDvEKEzEgRmVUpXmAlobU71G7uWmZj80U3596uJtk0vo2NGWl8YFVlJAJwnPNL
WGu3bjlN3RoTRSl8jNm54UZ+0c5HA9Aij2Y0O6+zZeNvpIfNPjR2USCbHMRzn6TtTpqN/uYMIxHq
LvpI0to3nAPjtlI5INZ7vLkm5T5qnDCbVQ3CfT+f/OmYOgOqubHZkKmmyUxnwexXN8kG23DYNe5q
7mCu4H91C8NjlE7WxNGr4cPIA0ltqgqsdOwZCpp1vFiqU3epaUxepIu0c3cINLqXeXElamjZ8Fui
UnA/bKI+0qBmAH/otdvEOxLt2wTM1GseOGXiI5Mp+zyLeKEXKMKASx63GgQg2Jyuc+JyQvgXWXpN
DUC/8HdSgcwPOQsJBpPV/ZzHrInNZFzCWYr13eW0mM6LbAac8v3kXUcxSKIRNCF6FoIcFKg224tF
7ubZy6rSRb6UrHRjG4l/1sgx+LpWeXlatG58RENIOXfumV9w66gG/sP1V6ITx4LSr9nO6eeY12K8
BQnIJFZZ7lWcv4RdnwvDpBhBOrP4rCVZt9yDXJUWYMCtG6XqauM9Jx9xDWoEIvctyhfi7maxshT4
Jm6LPtEFyQhGkb2UYhnmkPcmUx3zeZRZQ+/drpvzMFszMLRltsm9V9UUy6L+SINJVe/WWLdvg2xp
GMgbsEeUngi40olbvhreU2INUmarRQs1Jo/LoLAdjeAuH02qtONQ8FBHQ166D1LJ9iQF2Qts5OUd
uIB70BLd+wxinLvcBqnztTM3K15sfbxOw2oeSWIkvqaYSI9gWtNrJD0NEI87jt5htLLGiTZfY3Cq
c3/ZN8Kcqisu3jwaALeigVvdDntLqJjxxTg3a5uhWZyNtyxZlzc/kUbQjUrH0inKuPaq5CdyZz2y
hS0/eYz7e8OmC7tFGf+m81dEoC1cOKwIb3iBvMuC+GDfTZKnzlNfEE7Lx07paxJ4stUNnoPt0U+1
konGsOs974OhYc0g/oJ8zTMomnY39+bwWgB2RN7CotITZ7IFS2a0nzWvsp+LzLLpvgPVP3ZdY0DR
oQAtLevbqkD/h7jswIOGr7ygSjz4cPO4q97YaNu6uw722NriQRZZzyk/kruCZmro8WUjXljWou7h
GiBC2wdyTW5GytnEQ2JGVqsvMjvqKquL7YjAfJWfSMCYxTfR2G15KFqvlnaY2IMuSbqfhE39GA82
Khu4NnQbhW/kjh4hCDQ2xkZPX/NwKJ1BX46K2niEgY65iJ1tN7P34TSN5FDpu7KiJHR2RaaLiDkP
/USk0UuSIrSx0X4hk2aMR+214tHmoUFebwskqlnX/tB7bXXHCKIVASEZ8fNaZjCpeVqiYurS5CZu
5x7soUFSsjn0/mmyPMkKk1uLMwyfW29OpiKCIPbY+7Ay5UtxXxTtqNponKnxMWK9s9TYf1XlNhlr
wL/S5SvJFzYjWbDR6dVPhwSfdUFOiLbefhPbSXW/2mfpQgbFq9LSjQjFPPFK/j80+q6znDU5sjAT
6jDeOpUXom/caffX9NyvbC+soQtPj3eWahlIOjiZX8nQXKxYk9Lc/V623Y3QqH8XftSlX/GFay20
1L8hKn/l5G8/0TF0yMqbdxjK95Yx8EdNBuCcJ3X8Ej/q33/i9LuqxhLNADVPrplN4aCc9EXD8pEX
kIK//8r/UVjDv0pc+iWk6aWt+c//R3EOfBX/Os7h0/b1R5mP8n//1y+hTb/F9P2e5eBaf4OucTHP
CgfenPiE/xvYJMTf6KWE6bUNgRlad8z/jnKwxd9uGY6ujzbN1Y3fQjqgbG+BTZb7N7j/Wx0i7hpo
a9f7T9Icfr2v8PJyJ7NpYJcR0MwMDb/eV3LMHC+zquxQJ8D22IH6/aL1M43ra8mL1DRf5tRSj3+4
RP/E+f+rwOj2Q0EtbBAnxCUGIqM/iSUsRm23sN38QNydQ53c5BsgQNJhLmqNMrFBa43qUlomOdda
ld08+hmS5OivP8XtIf0fgv33T0HvBuIiA3LU/XPhqjUvc99WenHAmnzMWytITNArDpQ5lA75J+b2
Ql7Ct7/+oQa+3X/4uRwZqBtc3YM1Nf4chJwPq7ZqYmz3mpCIjsV4t3qrtV458fuN78Fanhypkuqc
OIP4nt/02hHbWBu6xq2dtSyW9dsgl9n+mIbOfE0Lt5sPKPQs59OSNYWICQ5RXWQQezwcMlGY1TME
gzJpXZuqvey3m66WRo3pFum2ryyfIlRMGY+uJe57xh/geENfzKg1RTufk5wuA21VFj2teheKbvXa
wAC9jfjuehozavSamHlmwuZVutkdulPwA+TQMjVCQNbyk+NnzY+yK+GUEJ4S3+4cN6oGjw0d4z+w
PbM81VZ10MgUiRjt/b25lY/slY94fF7LVdoR9TTa07pYCRhjIp+p8eqPdKF1D/rGuOY4jf6z0moK
Cafm2RtmhximSjsAdGEY1BF7Tgk/pHALc7dtTbl3+7Xajcv24PTbLKJMU+8Gr/s+Sd60yhLxXDvm
3kfgFmluOgQm8gQqCbSfFOcRbZR62sgCaN563hyvOQmrcr7K1TulDEtRn/ErOpvR/Og8R3zzpq6L
bIl04zql9isujCH2Neu8iE4Vuxmk2onzHsMmlngnP6gKUcAFbIHpwU0hxWqYBoP38I+t7yS2GWRP
S5CpySgjYl7T6lEt2liGeinNh0JN4mdbiRY8vOrL4swfnhk/pTDC5EbxBe3q2G9LtnpWkHnwVyff
VbP7kJGPSUEGhKGClWs0+31YjBJDRaLq/mpi8x+eEVzpy6Eqp/Qr3vJxuvS9O1Ls0fjmySltZhHb
byYZSx40L1waiJVwW+ZOHURjuhftVm4filwt6gxKI18Sv1XXrCwIvgTtF+QTJyo7IjEBz81MsBEE
P9C7fM7CbPZulrc41PrGvZpl5lgHt5V+c1ymItV2JaqHb6Dq6lO1Nau+w8Hmk6oEJ0N9zjwJMGam
7RkfTtEbzSXpDefBnr21sAPLzn0ZeHW2wRjb5Tp9VX1VmzVu2bqKFUJIsBeU9LSHlpIupFnMVbxi
d7+WsMDk3ztF8+FyvhaUQnaVBpzRFcaecM31qsgM0KC1G6N7maS+VuduWQGd66pkW+Wwb/Kgn1LT
w/dF41Q4jRoATuFlTrNbZIFb2VDO2J5MfuOXmZQcDFK3vNmwrjlZoopRyDzaeAzxHlh+2T/nzE/r
zuqwthLm2rdhJikNCwje89RJpmmtH3Vp1eAOVao94DWYbD7AiI1gqy3cSh4aKBlPJjNcOJDisb4X
hNiMd/PU+p8Wp7Sq52XzYfbywvReEBjPn7ERWQiU9aW/x8+zVIjbgcXjNsuFGSGpzst3nmpZxGlp
ivQVTc007ABbwSRv2ZL+oS6t5lI0lYf3rzDRZ08Z5Nsz+rYp/y7RthexXq+Le+IVaQ0xHa+qPpPq
MR4nEyEF7Gwz15FaN7OKSGYwppdkMNdv+YzP7TwMNrbAuq8Y/snFMhMcwXKYAyPzt11RzTMJBU12
FUs9i53mAOxEtoZCfSdQLH3DpWcAOIIVoVeWxMIEcljVJxTztIXUhQmZhTcHSZFRbM1x8M3SqbmS
RXPmybVgG/OBagRRLNvVXpA/h7DPpRPkQwZv7A+TyMNStJMRbwLFWzj5mvoBhyiGqB8y4yHphZj2
ml2JLUJzNXzTJ1uV+zab/Q+jKdYvbpPk3gsQn3OvL+40oXuCnu8cv3/qoTbHAInT7MYzA/Sb0LdU
ntvVy4EsdQnkCDqTnB03cZZDOdfNFhlV2TMur279zbUq/6k1WAZpY6JbGswB8idz3OVLVcEABiuA
f6yVuSS5VndNRPWe9iKMzXzU4NxYZ5G7nEvSvLOwtYpNx+mzkjjY5xRKoj0YD/o0+mguCjNzTtRa
LsN+SItFPVUDB8XF6Oh8vgwJtGpgd2mWH8Y+72bM32P+4OLXrvbQpy2FzauWlyHATwG/Jwvbvi+H
Tkn0As36CErZPQBX1n3Qdp1VHVF30/FILFI5B+bCjRRl87gVEUia1RLvquYllGLp55jXcfKACGa4
G6Z2SB/lmidb3Np2vh/4IB8cpumDj+q7CfJ+yw6i1jOqD8lss9vt2C+k41MQwUstYFVq3jrWE6g4
bpezg2XICckAal+K1CIrwMR9ePQxWd7nGZF0KF2mAReM0XNfuOM27Om/8q5SdTQXLJz3xADdYQAe
7msd3J5AQvM3ZrTTsh1KMvWpbFLtsVt0BYyRSueR+JjS4I7PSAOf7TrDCOOMur3XgETMCEPiShT8
quDk2GrUPS9ZpqGydE11p2ey0He0GWkUuKbEE+/tchnGaEKNfAscqb5jJJ9dpH1b3ewFJw79I7aX
5sdBN/ThrHvNmJ2WDooaDnnCB1iiANYrzbvvyf27+mCxw9nz0JDu5klacmeXdrWdWlu2+3a1iQkh
FHIYLpDY2xYOzeAlADdGNR7HxUwYFmy7/a4WfbrzML4sKLhmf4o2o4dAssTsx/2o3C9dKbMuWkfY
D25yY9PvJ5knP5Q36fVZ5RiQo7E3yCtzBqX39MH7KRyrb8w/inVKi7tKxxZ2mOCxAEoVUy3aHjq2
eBshXwxsilHC0pl/NFNf3xQ60zfpioesM7QzmoohJvDf+/BZlc3VeJW2FftCkye9A+jNTVVFBM7I
XemQMukZEpNPnR0MicsXb2e5BI4LK0ZGtnMLiEZ6NeHF7Iq7DdvtF49HOMDPo35Ckyancs6aY8fy
fJi8Df8dRFfU9jOkvSaNe6sp5Q/HrYdonXo6DP2qfE9Ju0hRxRjWuesT0w1dUO07O6uM7zKr+5Nm
Ocup83te37mV7rCM5x9uJ/RPheiuoJHoYRFFgjwnDA6zMV03f7xnSm12gLt3iWV9YA0o8I7dnjit
G454z8ZIKd88FCtAdGGPkkYHme4rcz3146QfVJq6sPP0wFWTXA+ZLvMzSGURa0T5hK6vFaREadV9
5dUPzEZtRBfPsLN17zrIkrGABI89xSYh8VuXHtA1Aho4CaPZA5R3u3XtReRVzUHV7mGyxdlWC42e
9vyGSD+5b/NZBk2bdKEtOe5tcMXYWgb/Us+r2hmTOx04Hn4qvy33wh0+xtSPZFoQuOn6n/W+9lGy
FvFiTO1DmYx1bCzZiT+TnNZx6L6lZvnWoooIAaPMPRLJsydMXHNUCfv1E1NzS6KU/kQlAqOUJg5p
PSL0cmxeW5lRnCBZVIDazrwVAuGFgbdA84YVieyHU9Ky/ud18dhB86O3a7UL32AS9o5RXLPNKpug
N8HvAm1OLpq+JYfGmskOqsBjNZJDds1g7HICkB6Z5pcCOmauQ8OUioFQI53MyOaz2TfOi2XOzhfe
dxk+wv5DbJN4tLJK3ilPT2K6yOACbO0Rl+cSjSJ5wYbHSTE5UG++G+qgaG6mX4bBqw+sRvJLZ9jN
UdTOnsjXIWgR7p0sjZB28rO3r1O57fsMsYCfvZvKQZFSJBiAzb0mtbjFQ/UGfMxT5Lv+RaE/2HdD
SU+XKS/bUmBtXPLXZsqunmYVwdQtx6TUuz0u8vLi698RLwajQXtQrWWHzlAv3eDwouPfOo2Zhm7O
rjGoTTo4uPHKJLNqQTVz9zVY2t/k4H4uZrJSlwqnV5d0e6eB9FcNpWiyAEaH+lArttEWHvomFMKM
XVtXu0aJSDro07q5VysTal9vSHmdufG+itlkYnJWd+d5/Zl7VL0grr8jTu6uawgEJS2PpJLi0oBc
xqjThrDUazpPS7EeR3jto8CxGltTeq20aafktILVzju6hsgXyMp+asMqnU+Yr/YEOF81c92X+dQc
RlulZ93q3W8wYdkbNHmK9IqmN6vzq7e1cc37zF2qLp5XF+1appJbAXVGYIljPNE+X5IXtxg3Pnmj
7jvHgWyMzV7bVut7YuX55zpnttLT3LuDg0wizdfLXbLNn6up3uLO7zp61KtTSxsK4udEPXWDck94
YF50OPuD3vbuOz4/dAEDuEBHjEjcTK7cJfV6snvEvpSj8ued2TijFBx2IMyPw6L8n4ik6i9bpz8j
ZLFflMXLbvbAExLO/qjInBcSbdLrVCDnqEuygDbTraJEl0vYWAh71zL5XJjDGa1lvlvrwhVB28yw
Zo4NUrCu0nlPTSe5YBcfzpZXs491DV713M8vtRryHYrL/cwXE+qEaJAnZUEdOCpqia+JykwbeCW3
erRZjfFA/AQHfUuistnSRJL7JVJKZefEzhsWnOi6NSdjTaxbD6Y2fXH9VD6BlFoPzo2I5m2ZBLaF
Vthei34nl+LMDpqjDV20l2Qrmlv0TyO+uu7y5OfS/2KLbsvYN4kXKO7nrPOw5jMGT5Hq1REr/ImU
ioXxvJLHxdf1UB968eryJV8mVyvCFrnpJdM6VYdYEMZgsdJ6Z6ya2iM6KolNSuVLU1R3c4MQcCmr
BjFAaUfbxCywURZ2HZTTnJzaiSCbvdehA8mADamdB8uanEOtryj5BAtCrSXNOcvyV9kv8ueoGB7M
UulxtiWo+zM531mkZgSQUuOlzp1viuzxYGr1oysh4qjL2zpw7Yo9MehuGYKkHHYn7DjmqWq4WUei
RLdIb/p6AV+wIBvmCQD3ORPTMpL313nW8mhb2LfGo4YGsmAj1a3RueZySv08RhuW2euebW1Yx8hI
B0eLdfT+aR2Mpot5ldFQjFBaCYHZVE/WOI2pmElyhud4rkzirSH1u/6r5yf4JoJVqwRK/gWSwImJ
5CSmZadjb0LP2YztnCEClanert9IIUn9R3vsPxFvOk5xDpu75EgM+VPeZdZ1ZXoxXPegnshSZhKt
KnRVK1tT3k7uW7oUJsEtpSoQ4hyWzh0defQrNXiMR/nQ5PWuc4RtLfttE8aUECli1R7R3spaJ2D8
fkzz6kQAwGgVKqq3SUf5xc64UMOXYW/3LoU5986O3sT2Ix27JEh629xZma4I3oKDI/SkMKJ+TgTS
mXQMOyQzfm1+45VLY2dVDFiMiwk9uW8ZsZ1r684lU40ARsrChN/+bCk0390M+OHo9p+Mpos3DwaH
XJeHQWmnApV9XGgJGuXeZp3dCjsi6n3jeClMGBrdel88Y4iptWwYPlAB6qJXB+hAqvwKYzJItLZm
TCm+/laLsT7xKA67NCvdpxy792XeRjZIVRWHluTOsE4dL4CWgqqbhdZHvnTOw2bn8rD1Os8TARLh
UvEekY58ytVo8euMS/fqbUW7hQmtpFYwLraDbRq1ZrDgX33wm7V8N7SkCGWC5hluqe3jodccyNol
z5tINw3u13TECRtpgJhoTVMbfGLtM7bhTbgUo4NBMkkQDocZOPORhGK9JYlgda3XLDcS6m5FmZ1M
vtoIRjiFkSbvJHXn6pPeFm6QZ8Ny10PTRNW23qNnLY/k9fzoaycg0AL96DDt7NqWkV55MdRRf7Sa
cY7htbIw2doN+cWcHGiQSElTHeQnLdNhJysmjWrL7tGWrYwWc/vT0Na0DMbZHO8GORl3lOpc89yy
9prhi2jkGNrNVXaZvVrbDYYV4VFvTlVWVXvUNJoM2qFyI4JlQLe0dnavupgRT+BGDlN9XJ97qKgv
mpay8BL4dBwnHPH2nBr7xtHUaczN187yu6OhkB2DzH5y6u2yitFBV7KZyB6L/smaR17yarPuEGIR
g62w98u0PUrX7uNy9Majba+HojGWJ2S2iOx41B8ywlqOeembLOTdSmEIpuHl4FqWdlGjSvCfA2s8
JrMrkVpwV7wC2CQxra/9Qauxm2V4dCOtcL0QU17ywqRYHB1CjtOQGoHHfjKv0HJTjFK+fmp9WgkM
YpZOVaIZ2s5qcxEJB+JdS50aNg67kksmROBhOOF+1qY0BfTM3Asu3g65/bQlJ7OzvX1l41KKscy5
ewKf8jvcr1pcp4V47syK4nl9LPj9JsISGJNn4n6G6R1ra/d5Q0Kwh6ZrUxweoHmxmMtLq7nisVZM
wwMyymebuIZgXjUf+X5W7sA46E3nPDAiKrmKvZ0JdpHZMHa12cfdLT7Gl/Irfrc1mMFvDyhAWA20
eovEksyhwYL4vWDBOBcqRW6ni2wvaRHCKqHjTKarfaf5G4c/MRqv7Oui9IKsToVThCtIbxbh/Rj1
Q4lRZ3jLCeTliUm6OHG78X5lwb7z+fwvIBtLjINE/5AOOGUo0uUzkSQ+xLySbEh9le7SZeFdmGV9
jM5lIY6oP06zMZwS0SxJ6Dup9nlFzsPVddt4rPA6uNtm70dkuicjqRH2orD5hMBvO5HVbHzHefUz
HRmRAZAbEbVJPT13qbiuegrHt5VrRJCmuiTtZh1nqXH0O4wSzZwA8q3IgWyriovCfoODaJG39DRk
roz4BqAAUxxvYC9P3H3fTuZdPcrtkCyeh1pWkv2wNe1xqFCc1q5QD0tqOYFFBsMe2M7/vJIIde8O
4odakubRyu1qD2vJGMKk/Q26ftpVljbcI4Sk51kft9hFQB0IqacHE2LmaU7k21IMe7PSIuUz0wkv
PdkZuYu6muYoaYYj91ZzFWOFOk8JzYgNwQATEAY27Fh6EtaejscbLrS/Iqwis6J3GwJY+uwwljX9
4Zt8r81hOfq1l92BmHpR1WXWcRVl94iPpgy3nvgekgnccqfVKsDNSNqXyJgC59K9Fa2qwfqKL1zb
E16bErPRWi2GBL8dvwNEbd9KQj5OKAoN9DrVytxjUr6ajSpOUKU+FK02HbVKK+91wCuqLmaZvQAC
NDsT8iHcMjSrw6DuaqOuz6CObUAw+AGRoQf6M18Gx4DonrODS8bTEV3nQjhVnh0aUs5ePeaNIsbT
VmVhtxkdQJ5D49Ga9Lgs1orjtF2nfL/047HmHO0X8ybfRgpWDCRJ9e4ua7g6iBHuV6WrQ6n6/dA0
0BK2eFr0mTs6E1tvharSxwvZat3X3mzojygdIxOh1ZhjSXCqX+z46/oH+ME4fayYBqo9Q0h3APZH
M6fjCQk1QixCyt1b46yDD58cIh7To3BTw3wjCyzayLENtb5LvzNYrF+U8Hln6TfiyRdI8BPpxJVa
XikVYQ9f7oBAaD0iqSoNmqK7I8m8ij2BfL4eBYPwarUAkktV6Q9Zyxi8c9EB9oKk931p9jR9aDj0
sNB+pcSg2SW+dH+sKIZ4F7dLBKTZ3Pd6ar4Qpku/BJ6InSqsHIsC+tunZPQ2RMe5QR6WuQTLNLWM
cMwCIeE7w7H0eDBFhyjCsor1uenMjttmM55asUhIeY0XcN4m1r6eSIjCnieLq418r4oQtLOzykIe
0E3NyMNmWK7FACOtUO49LlrVvhK5pQUmTpklqPuBIV1lVlyPUxpLA+cUSSLIjhZN7SpmuHAmgOyc
ryxgY521rwk+hAsck39aK9O8IvER1xte9AS6I05mMfanVVTOTXbmqIObW/6+wpf9NPFWe2n5vYnB
Jmj3wLjaoWh16S7Dsno1ffODGNzy3fFM3GvzOHkVvrDbZamH1fjYiCEFKc4bXit8IpYVxF4fchq2
V4OIjsCYOgOt8DbU31Ynh46bPI/7g+XU2xRMTjFaBzZsj/DSNrdPykq1OwOh4Kkw7OmuLKzkNVkq
FbI36RH+ZLSeTlFOL1K57R7bThEmAJgH7kU/TOs545jWSjSaq7shxolrPCU0vebtpW29UNPWYYmb
HMEkibEOCBOqcvysPPWW3UnQzlZtlCqrcn7Vpb5grAULTMKBRfmnIuyvrAgsLEDePN2T54XmmGlX
Wx199/1masYZU8AUFBgnzqs/4EO9UWxOc+ZGRGpMPmX3DAq/HSpfJeBAwt6lg+XSbHSL3llJcPmw
OtOBcARuK9mzevOhL/WvsHHuhNOEUh0f+TFJlIrxX7/pFTnWBuudWpvs86wN62DDxJjBqBXGgGLc
nU4pM41MWk2PZbfIHx6Byfq1BG+MQC+3l6E0bxH4N2TddPxotvW93/bPk35rwyHqalyz+4JCmG7y
r52CyUwK7Khb80J++oc/fNmoXrnIuT94WaIEvj5ZRBKzBWdjWOkVFp0swRaAMBlt4/VG/e490FBw
veI0w0UEaZXQrwMh7aSCnVed+YUDUZkCFVL2NJj9ir9xbXfONpPHTTGb59y4ndZGYt88Cq2BwUhQ
tMnsPu3anVo2jkm1WIdJmddlgQ3rB+xLGiEVGWE1gUMlTe37DTGLvCpyYQVig5AEqTigWaInIjtr
U0eWpU99T8V//Q6QG3b5aA5WYGvGPs98dg/KrpDKJXNslZn77LIFxkW2POhE9SBebULSNujoKVH2
zd19TkzElLgbL5vxp980jxubBOlyWfGkQR4Pkzqi276QNORhVCYnw8tIX1lI2Fp19zGdvbNRqSlK
zO7d0CvU3d4DgiTwSbJuK+RnXur+xJyBkJ4E3iu69vSpXvVLVy/fqhSVYsdJ2s5cbUSu+7pTW9x7
vh95eZOdKl5N8QZGFiQNG680nPycC9sI2dxTZvfMjWCJs0vqZ/Qaoq8NRlzOkZXgtakB/dJN3YFV
U28hU+vbJgDeS+1SNsVTbYG+EDjKFYGiDnIG+jBNdZLUW4xlNR2hXJ8DyrOzMVivlp91WWjbvXse
OEL2THwJ7xS4p2JZ8os3D/MrD4KP9abJq2CcuEM3cg4ijP0IZn1CuUL0fguPYuWlPMqr9cD+agyA
ziucDyCtbwYdPT2Y50tDv7cZbEB8SS/ocA8hsGjwRBgq+aLhhY1v+EQA6/2hbGX9vJ1focJzSXMC
INGp7DSffWpjDnvMimyQlwRabAFWBJg6DvbMYoci0bEf3GolCZNc4+zZLnWfaPNEOXUO3cDhdbqV
t6Z3MER5TQLppP9UnKfB/5K1vuSeUvkh6xik3k2zmXaJ6GX39tfiFPMfpCko2kAUBbgnITi6f1ML
/SH5pyh7f2iRmR3IDs2eKruS19noWZ501oklWrxGdwPDmLjiuVIg0D2iABnW0k/eG9WaD8gXbO3W
llgRxGkLMV8bePIxRJOhy0AScFjFFBYsRTyRAGGwzzc5nv9s6e8sUujem9UGV1LWhGAkTQYj7vj2
zd+1dP+RlO1fNgr9omW7VRFiAP7xQ16+dH+WtP0/2D2EouoP3/itx/CXjsHPGNhoEvlj6dBvf+Pv
zYKu/rebMInXPNEjhu7zb/29WZA6Ip5xdh3hIP8kKe6/hWqaYf0Nhte9pQYZVFu5Fn/r70o1zeQf
FAbBExbtkcK2qaH5D7oF/xSAjlPZM1CsoLgknMnjjrvJyv54d87Aalh7h+dJLM4rXSFr2Gs3KnOl
clh6smPwsPBqjaV5zAdVnDEXmV9cxDzkU2CH0LSxv4jC3R5S2+fMwmH8oDMo7pG6t/GGR/frH67u
P9G5/fo4/f6BkYiSYIVSz2Ih//UDI4nNO3Jjx+dkTbaoWrYtntpOR1k1+jujyop/o2gzb2q9/5G0
/f0Hcmno/DFt/ofv4pcrhMPW25jfn6fc1z/jpXkAz1gDjA9zrBbvtaSA9iQbsCvfzW95LRyVjT2x
LkrXg+nBEEx0AKwrhy2zvrqbSPKNB1n1cDdgvS3p6jt7tV2y/oR/JB1hPfz1JftVlHf7DchzR+Vq
+CYlI+Zv1bp/+I43JC+c1bV8LgTiHyJOycvF9xz6SGrjtXKf9WIAjx3VvwvcMf7h0pkmFSs6C6th
usSV/3rptKWY6q1Z5HObrOq0ama+N1Ejn2sl1cmXNtCFq6ljix/j0K2axhDr4W/xEE799RX4UyTR
b5eAn2+6Os0G7k0g+esnqQwY46Tq1TPL/3goqta6I5V1ustVLw8ri88jInVjJ0d9OLqigDUfSxiA
NlP/7pP8ky/DsxGtknMgbp1it2v2hy+jo58FtI2M2XJtVbgm1UpysJo/9dxBexc99suwjECFTL7A
MU13z9OE3p95Ac6vT45Kn7ynuZyrV9O2zUsFOf4Z8ra611Pf2v+by/aPDxsBfQ53DUJy3mB//gIt
HM4Vicfm8/9h7zyW40a2df0qO84cO+CBHJxJVdEVSYmmqJY0Qcg1vPd4+vuBvQ0rSbGic3YjTkdP
WopOoBKZK1eu9Ru/HuNbL6orpFRyMGcF/YEImbItrVz3oscyA387t9m7yDrBgloK4xydromymbuc
89fxRYEIz0cNm6YTE3oMG1+/rCUQ13OIiOB2EY4/nk+Nazhab4n1SG/HQqZinrmYxtY2ETSy/v50
YDrLFsKEWl/dg46fhQ9CJPTJNh+HGmAeELeVAeGCHop3XZ7FcD80LT8MRYdEmxHq+oPpwAk6j/s5
yc5QG4CJGhmx2VINNPrpHEiT415rsTBWEJf18/23PQYErxOzvqHD6WLiSQjH4Phl4f44CyLA1mOW
L0BsBugCkT1UF/rKiKmHxLyuqUJfxZpf7HKoIye+C5BpKW6CGHMomoOJtcBjy1pbiMFXPdU58WgZ
g/Mlm90p2A85jDeafrb+2AXhTJW+QE9lw7EDLKMGNgssNSHfwRykdb4ieDEj6Ysk7RWlE2qtkzYF
T5adeT+ETg/bm1rnOs0NbuouMEN69IiSFttVLuBH3Lh2v+nRVodlkfv9LY+n7zeLMWmvmtAF9SqQ
boGOtqQwh/JpGJdd15tgYiDB52TQwWQfBnJe4MsheSHaTH36E3Vy8dMzQ0AiMKfCdOv7aXuACcJW
AEWz/EqBd+AoOqJmuatssGEbmgipfjEn4wKDvKqy4Vx0lTDPujFHfXkAoLL1B8zitpmZ5/F2ySxv
OjNw91lbD4D9dnOPwv15uDTJte4ht4G5LY2VTQ7EPb2Fipo22x69znRHLS93dkVbHRBxp9wi+jBF
s6exIKU1cPEvhq5Jpl2dLgkcHWdMrkYdQafz2syjj8ik+N12NEegnTQdslPIcEmTkfWIZ9+KzLcA
xK9BRQp8YWG3Y4IWyCNZrzjTllCnpY/EyaBV9teSItWd3vCbF8QUHk3Tin5OUWafWJSv4hn+Ibpn
2JYDIoDIIe0JoyxhYped96jlEHrNhXJLoXnIWmAlcJl75rh7fw++Ck48j6QP2jSpP6wDKTh5qDDO
nRn5jxrKr5d0WNIdjjnAEQQ34vcf9cZPA/lvEai9FQfvSI8ixiaaMy7isSlRywAIEeLIAv9n4t5M
9V9k5+8/742fxjFG4kheRNooS2xShe5DitziMV2ckBKwTQ9LT38Vevb3PA2fFw7ZLtxQphIRQ9kb
s8a02A5QD30cK6O8Wququ7DSEErhQNiNTTBdv//L3lqpz1QKUyfhc8nRjyNnXqW6B0cRPd/MLC/T
trHwysvSR8Nnl6KUsJzH1MY28NC55We1fSlgz55YOWv6f5x2kvojUcXBJmz6UjKTIgB22zal5jzO
8dpmqjXumFdpXetUneBmBTsQtiB2QXAs7SYAXEp1gEWIjHHhWU9Lt+pveVUGou/E7LxK6qir6Jy5
KC04pmPK6rEW9eU0qQPxCPCcypAIriqcPK4MYFGPAOK86xItU9TMgmGnazRnhnIePwxudMpz93Vi
Tj4nXKbHQYDfQLzz+DMR/Wq3jP30QANO+xGEbfzZKQVU28jqfsKBphJgzF2sU2fOpm9mSZjb6j36
HzvPF5rxWbQi/QScm/KH5YSfEi2uZ4qaWmDcpm2lP8F87t1dHHlesuWqFkANnnOmucpsKwSwg9ba
397DrHFLh8gDFgChynWPv8gNe2DAU0Un8xGZf/zHXVAxa7XiHJpvj3Y8bdv3v+XrmMG2MrgdmDrU
HcOS8pkekoWeL27wCPP2MivbYBen6cMS5x+bzu9PLJw3vpdlCVgGXAlM3PdkhpJpjK0ZtT6eF76d
PUJKiD+aQRhtqZpV9Gvn8CqqW23j6ybCRk037lBoHy+t3vzREplvww7YWzwHA8BGJ7sUiYt2QiQg
auRB6LSUmVv/ysMD4Syr6uWaUnj92VrYKH9/zlhurHt75TfpcnAgdUCaNA5J8zB0j93g65AsP9vB
/J7Z+tn7z3odY5kx5KJX0VYKAbp1vB4SGkT12Dp4YYxhty1y62s0UsHzHOvL+w96fT8iwGI467EU
LB7mS6fH2LddPjsiPJRR3X2FGbV8A14+UtMEJgJIrnYScMhJ0MZctIdh2YRG534djRzhidzQuuqE
XPYbMZgXIklYEwUukbI0rl102KVXRXjIXNx9PWAIdxiBYI3XeAnm5wg4drWe3fQ2UBXAPv5HriXV
Cf1h+1UItmzLECtBlNyF29rx9I9RkviA8qODCLPxqspQD3Vi9LPen/s3nuK4OFCaVIm4v6yu1C83
PVKqrZvWU3xYwFTvIhIwoBepwrJ1uLlwkeMmR9CUllLelB7+VHFyQGa03hRa++jM1lVX1sPO6Odf
7/8kc73YH9VMOLNM2IhUvVbLLGf9zS8C2Vy4poa0WXLgxN4VwNzDm3ECorZ1Y4j6F03UOR/sDLbJ
LsiCPLlfTDw/t01lzHdjPTa46IhufsrMStwBES+/m0VlX7lAb736wsJsziJZLrR463Rec/n+u6/7
V3p1SrVscHSCfRcHveNXd+kQisUYk0Ort5ghUZWtvfapzOxr3cl+mGhrngj6rzc5JRK841lntmu/
OsYwLkmXCNzXYfRpOdUT3dYgA5JXBYM4EbveehQ1R5oXOguBa/3xb8sKB/5Eb6SHsZrFJpp8F0E6
SvSzkVUnVvVbj0JRH2gv4cslshw/qjETF60KDmfy3wQB4DK8AHqrXUWmMZyYQO91RgINmEOTj0U8
tuQKOy2JJLXgNxxSu+7vfdDMn8PF975DYTS+IEFn/bSGXrsN+a02CN+ifYoaDTplDk4F9EMfa0+Y
OpIvJw1Ab/RaSiAJi41jmZbAuEMdrEEjenbAAtNY7m6CKm2WHUvSWs7GNm7vCjhHNvsIM7xNAU3o
i4s60femCZBqG3GtRJqp6ZaQhquPCpymGyMcmtq7SiLMkm5Cd5husLHJUtrg7sjNbm5cC/zkQvd+
wnhqNc41XQxZJ3O+1kMfzyMOT/++GScdYXgzKLrzJsF8ByZ/VX/Rcrvy4MBE0Ve9miw0Omg+Zme1
Z5ZoAmEK9qcB/5hjq+7PE6jAALlL4aJ10lfQLpAaKj80SICksF0bQWqPkB2aFW4KEC9ORHtj1R1S
R3M3TUDOAEwC5ISP4M3zddah0vv+drTWwCTtR481S+3VN8gbdKlAbVoZkGTaugcMMKIY4C7eeNsy
GRKgA44D68vQl0TnNu67w6aZ/PQ7FN/Z2NZZ09yXQ4MwBmZV3h8LOXu3wytEPzf9Gp8+jIzQ7CUr
uirmsPqE+Iqz1e0ihu4EF3GLvlb3YajHPjtDLnm4j91E/GjHiVKumY8jLVDbS3/VyHiDqswzGIdj
1BnTWTS48y+YbBAe3p+J53uONBNcJ5kLICiUMGWOc0I7C6pL0Rzs1BQ/nKLjGG7aPslXBADQlTIH
ArZZIlTCNrNeVfqFq43oVVjJaIqtDWb9XJRWtpJPGvQp8W77PoZeBJcFmzZ/VzZ00zaxpX/ppsxK
tn5tF7f8rgrqREUiDxgWxee1908hG3CjQa82d4oPHV9hg16F6169/4NfR2JnJeVD8zdBPiAOcRxC
qh7IJAiS6gBxWjs3RBHsIwMmkGZVZwCcvGsvhcDz/jNfhy3q46vXJfkpT5dvXSY+NIiKtuXBoHS9
qytUy80czywduNTj+496fe5ztVtLiTgD+jxPWtjNYOgWNMf6EOI9duYa4J3EhDbm+095XYXjKWvN
0lgnkeccTyJVZAebvbo+THYa7Vrd/4hCW30WIiICAXN+KGpuGs6QTmfvP/eN+yvNKW4XfLi12C0H
Zfwfqzj3vPbQknt8071Fv/Vog97OHtp95aIZd3DIsjOXCAhQIPU/UDAVv5Io8i7jBg1Nhddh31hc
Wp/nXJqHbkDLcwSbc5iAb8Mlzg9m0+SrM874fa4i1rjuz/d+aRTnjeNZF9MyD/c57BZAnHFxIrt9
49M7dJMwLrYcrjPP/t8v0iM0EpvCnvT2MAI6hUs7RmDmcZh7/zebb2wg0kmcPFnIPoUhqf1Shz4Q
3HgYD3GcGLd6OMw/urQkcxYZIO6kdGfoQcB40fO1233Ou85nmCpG+DTrfR8Bm8o4jVx9Nd+CqNf4
V3UYdugHB/Hyo8/atgcRq1nj1g1r5JkWIMwAdrQZe4OA/9iZ0VABsMgb5wfOnMbW7DR8pJa5ScoT
ic3zXf9lbKQSwVJjMnFZWY0d1lPkxYz2QEHsMJ6ng6DNdmEOLUdnipLfVR0t5x3FnIvCaltInt7T
UgzJU14AKytNHQF7WmPnwHFn6hZ1uQeFOZyXUWvsxzBAlW/UpxO3iudek/yuVLMMamZQNkEoHL+r
mMF/dJUzHULdmz9lNdCdOXsmi6aZOGvaRNsBfrpEyT7dGqyVB22ZtKvWr8p97YXiI8TE7kuCuNyJ
aoAc+9Y5XPcGW9a0ENWV6inVgPah4xYzLHQwXug9Dtc9GlUgamBvv78033oU6xFDHPc5GZU+Fypc
IBM6cz7gv4nQLWSBLWJy+UVvRadMzeVNsP4qmh8WnmmEQNbw8WyDMdMCyHDzYT0eVx2x9jCPgQ8z
vh5uiyz1bw2XzOb937ceTfInxupHpyyE55GQS5bGysJ1vYGH1vgEhOa06p9N2hkkl3mnQyg48bxX
0ZZfyar3uLqb9HpxiD7+lbZhZl3bd/ohRx3r3CJDQTwvjKMbWDo2FJ+gvtDXjsIyORRFBuNpaOA1
V1YubscibE4s8TfmnE9LmZ/aEtO+AiiOdmMloH9Tyz1Qs0QpG4GKh5LCw2YccwzRGxP09zTOp+ZA
PurWORA2nxpUAP/I+wpLXis1K385OIGmXS/CAaZu4waLxnlH+7FGsbkMuJIio3yOxol+aOm/7Sgo
Vdf9iMUwPY9rp7H1+75CGUzTq+WGdL+E2605J0LzG+uf7hitCEAXDkUX6exfUpohqVcCDozi/FNS
9uaaXYnzZmirE1vtjVkhyyCBtlga1JSllVEaEwHYzoyD7fXLFa2K+SqbQ/McC0aYjvOgc9EoJ2wO
0+5E/rZ+5eNNwHYzkeMBGEr/T/6R4El0CtBiObjDrO87JCTu8FL89v5Oe/3zXMslbvnkOHSVnutI
LwI/GOWce26mHwq0cHYD//lHoaOpKZB/O7faato3dT58yMNuOJHhWOtHkn7f84V9zRYtRMukIAaP
vQ7y2DIP1YKIbudr9gOuj25BUbI3Qd/ZcdrslmXRvxVtSObclf007joBmRst0dxDeIP64hZxT0uw
MaPqCbiicznR/8daNVwYyUYj1EKUAVJjMS9/Tqitg/PU/OXRh6f4OJbaFweq553fAF84ZxkgD2Rj
4/anvTjltQBQsuy72AsnkA2J/3mIJx+STg4JysoT+w809WijojOqfciEh8GCBW6lPrHWnysmR/Pk
43OlA0Kh6kCvyJZSLx8lYdpxbvqUtHp9nRYm4qiJU043HjLrCNOIDBAuQvWQ/AoYwve42yQQuoM8
Q786bud+Oy05SjV2DXIZrqlWdNvBrr/BNVhpwZPp4yGSxRqKsli1JMUwCbihI7RgrevATswTKiiA
IWu49FjthXifd85+Fricb+BSPyvdD+0l7RRkVrFqSr68v0RfXdxYnCBgKBdbHjU4HFWOw2GpQUpA
Mah+Qs4wuq6qvL800BCOt0kIxZkIVOLPkUd9/YFrTXIZjjj+QA10sQ6wa02rUUOxjQiIdIRFuLVk
wyWW7uIsGyBxb3yHTY+4pZhv/dqn3+xhfF7tfG2Mvts0p/DBadLkfFgooGyDwms+piNEtx0iYXZ3
buiGfeLG/mpbsBVN+rwAMjj42P/Hv5YmRjWkoV8+YegAx4/TxQLTGkb7IBb2BaukPMsdH7mSMLLB
l+ZpfSLuvCpmo/KGiYjHD/e5wwFuO34DFF2gg6HK8iScdLzEUr4+g2CbXnZ65+yW0OmvkMVqL/DG
4TDGExlxRDe5j1BZvnj/yxtrCDha+tha/tWlAoexYrCO32QAY2oVRTk94RncffEM7H22cFEdjGFS
iGOoDjg0kSazMj8v+sLFKPRSuH2eacL7mbMOgO8AxT+ds78+0v/BNf9nRZsZKIm8+FKvMJuHPv/+
j9tvc9n8Y/7H7a+ibI7gm/8Z4S8MJ5KCa1uduqJpANDjyP43hpO/4T5kPwc3kJzeWlBlsFVR0HT/
uS5+GgeeoHtrrA2Mf0E4179aXf+QjOM9OR/dv4PgPD4A15DiOvQMIW7SxDOpgB4vMcPMMZh2eoAz
erdNeyg8Yxl9Tqz0e95HkIBJAM6z+kSC9wwZ/O/C/uup1GVsoBS0DZDGOn4qfxAjyxE5O6PCGKFD
I3aD4uE+meN8j4bzh7mBqVW4ALLy7C50Ig8GTR5fU1p7Sgo8YYTuLFscTuy/sp2/ta7/fwMYA+d9
b7F+in91xbf85Qp9/j/+BTDWxT9td8UK/Gs1cbj8C2Csm/9EZcSlNk48ZBkSfP69OK1/Wqv3JP/S
jGW7kBT+a3H6/+SuQOReXSIFZ7X+t+DFxykgsvu2t4pzyqU7NhMdRNLKfYDo8ex902br8sUc3P21
1P5R9Pkdwi1d+7//87uR18z6Rb43xa7RYAI27tEqwIQp/aHV4YkD7HdDr3/+YugqmTRYPMW074Az
IzRgPKQW6Zbae0vJIsgMgdRuMu7BiuW7qcw/ZtiMn8j1f/fmUo4vKg0fFTMa947X36DlBCUTX4QT
edzvBpfOc99tsxLg97j3Szc4t1KtOCtXdo/avEiBZFq9u2uzHfYlQGQ80QQuMTMaSEqjm2uu8uKT
cgFOKN7nwx6+xXDmUs69Ful86vb9m5mRb/kzsFY3WNwerlq1x0aTVNY78UWPo/t/NtBzae/Fi4/I
yHAjm4c9CCQdv1Twtu3FYkIm+UbZf8G5EGMoWknBoF3bhY1HlNKEyZgavx+aJBcRSvG13l0I+sMX
Rh+ViqNL6ZCJUKDZNfioTBh5bAbTQnmrP1UH+M3XkF1n3SwwsjmwOzDIcXyXk+/fNo59Ahv2m8Gf
ST4vvseEsgTym1O/L+LxV+QUOwPystKUm1JEM828ylrasvvJqERw7yxFdhWbSzh+VBpfRv9Xae8j
U1H0+xxJp6DRy32ahtPfqmj/Z53KuHrfyfTe7ZFTWS2iHpIs6g9AoNVivbl+jBeTLlgqXtJVTHqn
3baGe9ZOw0FpUp6xSi+GNnoE1VCd66moejN6VVDk7+ylG9Tm3DSP37zVqIn0dd3v+7BKHlDzsC9n
Lixq20ju6YRU7yNdK3n5GrJeW7gh1kbLvdrMSAG5quhBLyGv3ghL1FxOjeo7eKj02/vDk5a8uBn9
d8FIETnyUNutdEKAGWJtihI1Cgu9lecP9SKQ/ME2VD9xHfzNln2+m734xLTGLa91WuJBEiXXBjS7
83xG0/L93/G70aUvHPvd4oZc6vdFFcTxRZ3E8ccp9tCBVhtfOnVHzJiQSHnWKWrMsz7Bb6mr+x9q
g0vfOMNZCdGnvNtXGJN/0YAJf0b9wDxxdv1mauS6H/3TJEbqi9Gjvt+OAnZsXNR377/6elT89wLy
n/UjNynMrJ4rutZAcxpn/LPGqfoaMo13p821CZccGHR6LgrLUZopT6zn84tFpEcmxPSma/a1JjBO
wTGpb7Kn93/K2/P0nJ+/HNsOQ8QvvLnZZ0iMucG0m+tJafVwZz1+7S5pTTvVpma/FO0flgfcvmv3
am8tHVdlhe+lBYoL2rlxm3fZRdLYSvEe5NDxWzsRLP8ABcM9FP2fYzrfmNqo9Na+jNocwcVASOQo
0QdgplP057Qkp/qtb39HXwbwNWhAYe5J4pH5iB8L/2Cb1aPKZENCPJ4ReGEJ5TS/24shukn04QrO
yYXa0NJk68KFi16FJK+Yy8HEoJLczKNadJSBq5EnyqHSiY5dr6fY2abTRTma1R9qry7F3h578AlF
yHaP7iIqLij8pVu1kaWoiyDUlOod7HMNHfO0RT8n9pS2JMD+409ZGJ5lIkbc7IvM+4i4xFPpG0qf
EqzF8dATxQEtqRbeGpADvCD3APdb7UZA0ep48IXCqdZncbPHMnAbo96DKbzSlIA/PR4aOm2wGEj9
7UOv/CaM7qFGLUJpBT7XA18G16pBqbEMq2Y/RcB3xjKtL/AmTM9U1gkVvuM3rxDOQaqBSbHoXIOs
2vWJqRYEZVjQQIG8yYu02TuYkqGlo/0U3vKn0mvLFjsOqj/Iv7O8oZajt13eAwxUOvQ9Ge+J9EUJ
iCds9szNJsCCwtPVvqQvnWUVZLIWZGyzj0AdltYPigVqX9GXoqvfenQnKg53rwh/RjgBbqyx/a42
1VJ4ncepSXqrbPYYVWUoUvW/AuMUm20d43UOBIDsePX5dujFdYa2BaZ1F51nnKG1qhZKZB6A2yIe
7NpZs0c95Q7RjM90OE9RoNcP9tZrS8G18jUDZUyO96kvkb7HFCIN0abM6195TmNzZyd+o3QtpTMs
zVCa4zkeOg1eHGGX0uQR4hyZnMlVOic8ufw9F3Y+Udhv9sM83Tqt+RUM/IPSwvGkYC7CdK5w3Ea4
pAI9jDROiNa4bahtpmfS7ot8llav3k0dOnoalC3Xbz/OQ6tUPqUbcjznUA/pVucccMuM2pOfI/7Y
5v0pFOxv1rwnRYESx4d8CjQUtoz5LIxwYwwytTDgSWEgp5cYLjHHUOXpcIwFsgTAVz6pfU4pDpAI
9a3bExd930ce95Eka6c2shQFWrFoqWgYuakspIzQUvZu1UY2j79kqA8YCRsBc+26aO263gE11L+H
tP33BY7O2PHg+mDpoYtdxT4w6rSDomjV4qFwC6f8hLyV96T0E2x5MZZYik8dgmw+7TFUpIjvLs4s
SoPLIGHR1J3nJsx8MoWXqYvc/kmW2W+WuSzHYkYZGb4n0GYbatAsxeVAEqr01jIfH3NKSrpA3/d6
+7PV8d1J1Ja4K821vritXtKE3NttflPb6SXUyFhtql1p22OSOzhF6THVBazmEc8pvLoU809X2viF
PY74TpMjeggaX9arL+NcJqbaUSrD0XoRC1ximG+/8LYZ1iHpkip+Smnra+YwjVHJjE9+ct7X2i6e
AqWqGS3e4+3J5Ha0s9n7XeFcdJl1Y3DPUluA0s4HjouKGBq0e39yd0n7iIGe4nxI6Th0lh5tEqa6
Hc1d5fvnBWxFpZd2pON41TKz9Jj5sPJ5W4IsorCrOLSUpACxRuWXC8S+RxZgMomFoLfU3lrakjA3
srSbWSAWZ0NvZjeoY6gtEBnMFCdoKCaIZu+1JTEfbKufNw0i4IqjS1vSoDkHuMgmllhJsjEa79CK
UzWg9ce/kX/KpETUQqIl7Kl6ekOGErLd0w+ZJ8PCM2nyxM8BNcsJa1McStSClyNt02YJorQv8HxB
5hjdx/Z7YGB1p/aF5X0a1HMNsR6dvGZJzhYEETcIhChWFFaAwsvbc90bmtv4cb0fp3mf+/VV1ige
no60V+cES1Yc4uo9aMh7vTAfReyeQKf85vC0pb2aNyjp9FDS9t1S792s2ATomytNt8zYiIEFOxp+
cHsD6Xu0ttN250GYUItfsq5Qg0ZtgIdcjW1H4G0nz0G9OVEr9Hmyy63dL9Pkrc5DZevv0WapNu6E
6r/avEhLnMt+aiJew0Ur69G6XvQGeq/ISuw51B4grfM+n007yUnkuLrgLGDhpWgpDi0tci1oPXdJ
WInekG7pWNx19aAWxmSRuqCvcA0USc201NfJ1OxoCJ4pTcgzKvnFDa7VTSSMOlZiq+k7QLMgLPN7
taGlA2nSjMZEPLTZj6iFg03MqnJTQbT+oTa8dCglgDGcIJuBSuSx8TBFznTZ4jLxS210KVP0zUDk
UYL6O1Ycv5Im+qz5vmINVNbJmJfONXsDxeS0Db65yLG3ca869hrMXnzPOMogpjmswqwRv5A02VZm
X6mt8Gdu7Yux9QEMse3yQREnDkzohaKad3jH+YPiipF2Z935Y2EKAlcao/xqDPnF0CaKy0XanrFm
ZbOBu+jebccPSx5c2bWrhObwZGJcaeEwEBkhWYZm/tE4/r4fTqXm61nzRpIhI45AaLtaUDXcyrO5
de6NusMI3rc01kveGwPu8diifkqGzksQXK9QKI8gpg1qP0xGJIE2sDI/K+t9PNZ/pl6BPp9Xq4Gp
0Cc9XqlakmAm0q7NkU7E26IyrqLFVryLyQAbBHlGRGhwf8jr+VNh+Z9Izz4rRQYZYJNY5pQPFaUj
US76n0OMu+KCstKpgsZvsg4ZpTIs7Wy1dU8aj05Qp5M95t2gBjPwZJxKgNVPnRZMy9xGd0NQfYl0
S/HslkEqOmidqKhYLDDLLvugQDTKVKsgyQgVF1gfmtERwdjCSiIKrzu/fVD7mlL+iPRAXKVLwXRb
kPiDEILi0CvWSJ7Vcl8EzAKZL9w21uxRR5CdJCZvG7VYLCPrWnylk9Tjthfrzmdz8M7TrFfb9bJe
meix/9GMkWw9xKfSwWVwLqJO8b2lczWj0g0IyyN9NMM7iNm3LVxtpU8pI9Myu23RCmPnLPmAnmJf
Iz9g6N/VBpfOVfIYu8DekV0vyq+ZqPN+awCamrdqw0uJrz3NjofFIHeNKbiP0X0PRkMteXzmer5Y
hHGNUY6x5qUouWCA26L1CKtI8XNKp6ptBK49WJzYLXbQG7gFvyACKVY0ZC5CrYVdbzV6vUdU+iGw
pltIeWprRQYV9UtnFKHH0FMT7/Fkvuva8EHpU8qQosxvBpcKboUicfDJnJIHc7AUh5aPzHG2xg5V
+T3G8DdB334qfBj1aq8tbcypxTfe6tn1ztD8JAbc1HmhlkvLsJPWRBhHNOz5booREQmvc/8ULfU3
p6Uubcsybn1v6igCukt65mX5h34sH9UmRNqS09J2SWKk1V5Pup9T430IF4igamObx7lP509OLBZe
2xbDfgm1D6DKFYeWdiQcxYiSJTsSh4x7r4oehNAu1d5aOiv9arbMxSLAWr3+hPvZzeKq7UecDY4n
pBSDDo88r/ZerT/VOqZxoYmhisp7I014PHg3mWOSrgca7BWkaxm8G7GWVRtc2pOOU9Y5mrncWUpf
O+sXQ3zWvLFVSjZdGXlnBOjZ2A3ngmMHF9MoPmJLqlQ/d4VUG82tGoByWFd7JMK+DL7+WGiZEl7Z
lZF3aP/DQV44ckynxfqswOoQtZBTqg9v73m0Yo8/p11NbjdEJvkJDlfbvujxA2ldpTUO2/J4cPIH
A2spp9q7ffHod+KAXdwXtZUi7cyI0BTFLdf+cXAR8Ecne8YxV3EZSnvT683ED0eWYbXgy4k5TL9x
806pSIQExfGkeFo2lMVav9Wm6Azrhl3uG0qV0Gcy5Mt6RQKPadYaCnJOO84b+nMIraz6HUpTLsOI
cLMbu9SZ632QZi2uRuKurlu1UosrI4mKtnfaICQc9r0FNyRNNnGsq4FyXBlMhPFWteg933Nqp/PQ
Tp6asFU62BADPf6aQ5oiDhSTReDXhC2s5z4a4aCE2kDv8Hhs7ONQ1uu58SSjGPEjw0Da1rtTGgC/
2fkynCjOtCgYyhaLYPbNqEc/HCRD1TaQL+3OUQ8SXE/BhXHCIeNXYUaf4xyPON9ObS1KOxS1PTuI
KrvaB6inePNwSIxEqVMBqfh41sc86lzcmVavyyjfdEi27bQJn0ClF5dBPpjReUvAcbGPaufGQTYa
gRzFoaXDE+SDhdcEdLepxAC+rqKf8ZBHalFLxvgguN+6nTeRUyBX2GrD3RwKtaglY3wKO0EJwQbj
MzQmjnR61m212VGqdriy3M3iIS7ml0yKniU3/tJ8QFPxSu1TStuTgrbmFLVYazTJvEGi+bpEw0pt
B8nq9KE7r2INBFvsWBJkYOq7BRccxZUibc9GX5xsxlhmn3kWRb3ywdRPab/8JqrI+BtcjjWrdonj
tk2JxtNiDClpG6u9uAzByUSxDGm0np2Wfd6k3dPgOU9KX1OG4HDlRrkJbdB9HYvHocLbc6w/qQ0t
b0zEfwpgrBjk4p5RGOU2HXy1bSljcBKf9iRqqHQoctCO/qgb58UYqdXFOGyOQ6HQKjGiM1fte1O7
AHz/q9O8P9TmRDo3ET5yy1wjniSdAU0u3mrJKZnD3yxBWW8u62poml1IXbbzSkzxcDMNEXhRe28p
pTVW55zOZH0PevbFyvsbOzwl0vK795Z35az7waxR8xVWju9i/rDaVKu9tXRcmnVSo7vHpY1uMwaK
Ue6cmWWcqo0u43CMoB0FLFausv6Cm7VXIzHROWqng6wRBwXdtHOUj7DyvBdmdGG3p5T2fzPfjrQt
PbsXKIkSv9O6wuOqRdjHxetkpzTlMhZHhMacNhULRbj9RTEs15NRX6gNLW3LIBtr1JBZKIuTICyl
34tUqF2RZRwOSlYuEGdgGiIp/5ym9LwQaqU8jIeOgwkqUdhWYCiz95KqOu+WdrlIm3xQu2rKUmqh
Y1alKOhqNJODg662Ry/5oDbd0r6MRQRCsAakgR7+xrXji9lVY9Wh8nQ8J4E+JF7YsnOayN5kgqpb
lKkdlTLghjO4MJeJRRK67iXV9etAVwuBMoAfPkBYVBofco5xHxdGhemJHSq+trQpkY0qu6pguy8R
OmNWdmPrp+CT6xCv27+ujBOiSpjB8aL9iye6a3/NQZZ+jR2zbc71IXWWS+G3+t2MNOApmUv/7QfK
Tdl2XAqPEkW6L/kR0TaOw/BmChtxvYxmDaxlyMoHOBa4vEdumakFY7lZa9a5aeCKTR5Tdsln210Q
sVrSOlHbZzIcisYB/jYxHx+5x7s6NG9Lo1R7cxkMFWE54duBqPZF6edbEIxfM6dq1cKxLUWfwM46
c8GpbO+5wRlW9kj3zUrtDyzdjjcxx18flC3v3bbNTm+9eiOsQg0mguHR8eBeF/eZg+Q7bM34z2Kw
nro6jk7cMdbz4q0NIUWfMIrEOEY4ZFZ6tMUXvXkYrMT9I5hHtYNKxkNBZsHcavIq0vUCRfKu/IY2
/KmK0W+2s6wkR20knpHrBZXgmSxxDOd/VXFpFtsw8LtoG6a1dod6n2LUs6TAFAcN0sgDCCkraf8w
ZvPW6zu1Cq+syNT1RRWKnjLpIioYRXmTbYp4UKMVIft5vILKuImDllW5L0bX+jPS9R4409grluxl
3wrDamjnULPfz04/P+nBlHyxmjxS27YySsrKaixmjIKpGd3yyjS0BCn9ZLxTOtllZd5Jq6ZsGWhc
OkNb0EwTOY4N7ahWH5DdSlYh2byzuT1FwwSny7nTrEEt5MggKUExY0TOk1LsaCTFprNrbCDcaDlx
wj/Db96IDDJSqnCsMCliUe7HHpVORk7nDx14i3g3TcPQbnyvLw/Ul+uHJjL0pyLpJo3UKPd++nae
Xked5SXnRdqJ68YOtSfsgjFPd8gb7mNUzr+kPgYQmzrWp5+d5mjVOQd9G9wYpOPXg4bNymaohmCF
l09q0GZOkuNdUNRthdn5UlCRrK+busKcUaiVmGQMUzyNgz1mg7giL/wViWpbltoPpQUq45cyURaN
SBkaN1lw6s2idtTK0CUkq7ohbhg3nLKtH7GCslgtgZORS0NgxG7LhfBKTyL/fj2tHrle5V/VJkQ6
DouynwU+LOKqqfG0n8NdFf9UG1k6DI0wbbIhrJhqPd9MwbWfq9HdXRm4FCRjJdygFFdFe6bp2dbr
1ejX+LYdL2ozcnVzahnZwXZjbv2bETSa0nTIuKXRKpy6LxnaEAlazbh5+5XacSeLgUVVbEOvYfEV
Th9uw5Dusb/k45nai0vHnTO3cWiatbhKw8XY6UNxNxS+YoldltRKgn4pXI/Bba3ZeM65i9Ow2mtL
+WkYZVY7wRu78gpr5/h43yZq11cZsuQsDZZ8RsGXTJMtUhcbMX5Re2dpMybJNPr4sbhXWJxk2wUZ
6+3/4+zMeuzEoS38i5Aw2AyvwDkHaq4klaTzYiWdBDNjwAP8+rvqPt3QfdWSH1pqtdTOifGwvffa
3yIjdxQanAVLdONeHw9tDG2xD+NxJQT8c2zvdjmfNUvQiPPaS5eoahlr7mPGxGU8ZPMfFyj998j6
LFuyLPaiPp6jKt3C7jGYev5JSuu4xM/AnFR6AV1txKrEDJlmwPa3gdvuOfNy2qU39tCaVcTXRTB9
a5bD7eF41i01aZKYFcaE1bbM2cR/ysMxAj3LlihXfgjsDEbe0rmoKfnQkjlxSz+eaTmgfPUdfFxZ
1Rr9zA/7uBrH0jForn90F+zh0UpSM1bBdAIEegDrgQeOHMP+M+q7HqMGhHnDqoGFH/etfVlW9sFp
359xOSRBZ4jfYWjEJtVC6ruFOsW1MN77c0qMbkHcn0aGw3tvStguqZLDmdnpjGVn6dISxC2BwIVV
OFfENfb8rdimQTgpfdmZJ77ubbjqAVtHp+iOjNkd29wEXajznabFQKvIRsWq2aQF99K8oU4HFZwu
/xy5prIlR7OzaifJcElaeBumBOh3l4XCztKlOfZS3sGcDwcVmy/91IS5jyjLcfTTlekheboGBssQ
7UoPk2q/TAd1uh3YWbi0UUHFOmDXg1XffsfzKja5WVtvdTpVgBr/c9p3MTP0iR+2Sie/FGsAz7bB
KXBjZ4HBwb2OwnfbVpEEO8zs6Se0FDqd4eyMERmPhSQ1UbaybBaXuavldePx5JQtgkPAn5PSbUYC
IkrwPedZ3EK8FMtlI44L/RTeHwKmHL7wWNWAZdXClTGnY+R4sJwlXXDRgPYiwOBTLWkGBwebG6oj
t3V+JkOlcNJuYSPGKlO3oLdQyT3oUpq6deuS+YcfKJpQY9QFF1oNx1zoY8lhVuP0GmRnWVc/kUT6
U+9XK+c5IbwKTeC20M+irh2Cc4N+E79qNLpPLSzzgtQpCmJnUdcMJl4PXxi/kp78OAf9Jzl4Tuoi
dtZ0DaPou1noowqG4DOoH0DOdcZxoQR/bqAo1PMWH8legdKtM3gWfTGxfXU6ys+Krm5Y9CEHcVQc
faIBEkCN/rR2gxtbAF5xf/70sWttELYxTi0VPUbjcFlT/y+nX35WLqENMgWdrLWV8uNMwdZwFNzx
GD/dnlFqyIqL01TjjKQYKo9dtuz0q9vvfn9b/J9WkylCuchvUlOhDxoqIPY4KbeOeVgm/jk0D+ZN
HKunKiS1i3gVVRdTt0P8rFuCTa1aGy10BXOgDEbUmceckrWwFPzzR09gzdmYcFW1kb20Cb9q/stt
pk+Lr6UwmZwUVVghxnx4d7Qqkxm+T06j/0OzNIWDDYWvKk1kXAhACi6wjHeb7rNqCY39IYzDtap6
WJMPjLwbKbvFQGd0EMwNbZNMta7mUD2taiqgRHM7BM+qJR3KmjI56UoOa5/BKaLy+uS323Sf9qQ0
VvY7uOeVYHFlFq+ol8jtDDxTg5JUJwBKYwVaCtBBP+7jVfib5zjfp03JbEu2xScKwrNQX7w0ZVmd
bqRwm5bT3TDIFmRg36qqGb0PR2uuTRf9cBv6tDFjwA4s81tVEa+reDC+Jkf/2W3o087cKdqdGrap
CoSpFx6kn4PRTYbPzqIlEDzhO44u/Gru+ltv9jJ2ZJ2ws2RphXW4NR5+dR/4NXzTgvu6j/92mpGz
aIn0LUcD2KyqIPpa++ZCxsYt6DkLlsat3xC/pRgZnfDHoG6S/RfdJ8IR/c9yEmOnPRmMPYUVh1FV
PMHc/hIPS9xcNF+Cv2oUhaMsXmnrlmdiZwWT3YzvT6nCYR429wFomdvsuZ3kZwVTq2gqADvYqrSb
c45WAn8JHIc+bU9+hPMeTHSr9tbwt9Wfmwc+xG6gFnZGBkWRjHEJwTgzHIQPL/k+vg/t9F+Oav+e
7GRnEVMsdKta1uDEHd+5CWnR1Y3biXsWMYVwLjQh8N2V2aJbCH97ABvdYrezimlCnRIQdm+tjjXN
4oWXcxe7PXrOgMOjQxEshON8FX1L9AUedk5b/6xfiiPbpnPfbBXRXs7itrKKv7kNfdqgadzi9EN6
o1JeDEhLWwLt818qk/9neZxlPSG12hc9ZqOJN35vsItKL2pXt1vzrOsZbDQbuBOt1dKyt3BP4GyW
rsptV56VPfCykj6U8ltVe9BnqaV5m8Wyub1fz8oe6AzCFMSttUrS4drGcdla5paKPCOO4NPeNroe
tuog/cc2WArWW8dkwVnT49kQDg+wbqoGHfwmLfk2KeKYLzxLeqItWeC8uK1VMP1itiu6tHELf87q
HdYrGfANk82nI4ec4Qqkidu9eVbvmH0P5uV9QdfDaspIdcuFJdv6HwF+/O9X51m9k3ojUTFgDLg6
2/DOQLH8Xc4DHGuPrpH0snlrTbJQgnrstubPokWzWtPOgNdWg+ctxfLubxv1blRvdhYL+TucBmCj
vFai9o9sTpTMYQ3lpMNgZ63QsEnqJbpfq9E75usctXMRj8Po9mY5a4U6b7NDtGBtwnPLf+hJjBBg
cQQGs7NWSKDJXECJulQpgSufGIavbOvdsGTsrBZiYwBIeyCXakrjp7F9beroo9O9cdYJ1VZuFM0+
SxV2OjNp+LMTk1v64yzY2URjl7HF0MuE/iecxFlklFt/IjuLZOEmPjXHTJeKEPBvev9hWye3C+ms
BoIVdWK0mpYq2ZPCj3k2Dm4VcZj4/pkBMakPVBIdlqqZ+PWYfwU+dzvDznog3ybAYPtgSZIgLAAM
yJPN8Z111gNFRxMIDwimaunGTKU2S+bRLSA6k4z2YerQnnTIapjq+mtibPNy+HXww21tn96e6SQS
Dj8sWdVgsLCew83aMSQ6K4KSbRej6jC0ScRWdLtq83ierdsKPKuCJjV54MBidEnaWzepEjJqtwLQ
WRUEdF9dp3U/4K4LtgImSWMpFCS3TjN+FgbN7/1m4THWFYEaCKHcazI7FvTOOKPGDKzhvm0hVSFQ
1vKxN5+H9RjcUMTsLAzCccL5KjC+3gwp5NF9U17vmEE8u6VRkYRA4Hus1Gt6t+1hFgMY6Dblp3en
aIZj0bSJy8lThQksXA16MI3cBj8lhnYwSJQ306ika5gdUB5FxG1vnrVB/tZQKZtGl7LR9JqI+rht
e6LdgsWzNgjiyCWuWa3LzosePCEuqZ7dkthnYdCUrIRtSGKXcJE0mb+kjwFvHAuFZ11Qb8waQNqp
y2bZPy1wIclmL3WM+8/KoNQbkJVY3ydF1XCOi5MKUG/XX356f4btMlNjU1WmNYCsSWCiHL/fLYlw
1gcNXGivtzEG5/wj0DVfuHGLCc/ioGWYx3UfQ116/ZyTVhSxjt025lkcRITcPWEChVehKHSQQB/0
3WlXnoVBaiGDptGuS5+1f/XecDXd4jgfpysTl+S+iMnokkl7P+vmmh5u9D+YYP8Z+8wo4wVCSF3q
duDXtPZIpukUOD2YQf7/c3TYipAWJQ5dLjYupN++8UO+uUw3PcuC9NAhryKVLreNPAZ1DXhvQNzK
6/QsDEJ4rPtRaSxAJp/SNJ6QbV6cjip6lgbFo99MUnS6NOuR4w+6hbF2Wif0rAtaF79jTYePeQy+
l8XBdPHY4ZZKpWeikadbPku/1+W0osyxd0d0AUj+p9vXPN2XcHfQTKEfuZysvB1DlGGSnG4depa/
+Mk2IU+OoWPW5f3a5HPNHYc+7Uu+kF3GHYa29rim+h2ykbp9yrP0ZVHSB1gcOwdGrls2je1b4i+t
UwBBz8oXibYotthRl2Pr5yxUlzFyi6noGWbUMr/WBP+UqeG/UbzKhYx+Oa2Rs+aloWl7jBs2TnjQ
6+RPOkuQbXecktNNOQ77urSt0OUwtR+D7sfkxU6yfHoWvchxSoN1wmSHvsWdwG613JwCe3oWvfjA
wU6twWQ3K4A3vbihr8fpsUPPFKOJAgJGUEqGDfuYRXDUiMDXcPuOp/B1Idgp3dDqsm6OoourbZ6c
Lnd6Vrv0gZ4C7XmqtAJu5UpkMCp2KmvQs7LQl8su/RGnX/3uWNsk6HY+HK1L6FlbmNZt1JEavztN
lx/9wT7qfm/dZvusLYx734NOHmOL8EGRJPePw3Hk96rk/xHS9EQckY+HQqnmPdv5rzn54rRAzuCi
rRYR2ywWCPQ0BZTcmeml24l9xhb5cySWdUxUKS2LAAOBIG/rVs9x9PDPGRFJF9XqPdxeCVEFxClf
qO6t43Sfrsj3B3ZsFvz0Ndxvs91vZnIj0NGzBIjEQWBj+J6VqPDKbHpHx6S146Y8k4vWJuZIboSq
XGiX5mo45KtNzfof0dT/ZgL+WQOnZxlQuh14Lk3+WvpImvqlv4vFexJzqnjOiO75x74lbYIq5GLE
DcyGBX43zOjltqR2am+9PzQ08/fUdk/isNI0MMTsqVtqkUans471uK+06ddyJhyoOUJ+w47sh9M2
iU7Rh+48xgeYD5bHPPxFWd0iU+zmLkXPKg49hVTEQbeWydqUTZ80GZFusjB6lnEcxyC7BDrw0uo5
yKTUewaYZeK2Tc5CjsmvG3uQ5n3Guy6L4/C9QfZwo3/Qs5hDaTmtm8ScK+zFrCZ8yreE/Xb6oGc5
h2q5BqAaP50z8dXfTBUu3n+UuyhOoH/ZJWf1hg6aQ2jK8buDuqA2LNPYreOLntUb27ANJlqxVAIy
0RyePiQ/YHLoNCVnHR7XLEIAYteS9OE9a20BMpxbsHDW4SXaT5Y2XTF0aoLMMK/qgGpwuwnOSrxm
qJluPLOWna8utsUfAFCzG2aOnvFhUR0qMfBlLetxHAqm9+Fi0iV0i1fPajzOY3+AZu79ERlLPD0G
amr0lG/c7WVzxoi17SA64o/49fiyVdNK8ZBuJnJ820Sna1KlpobXLjaR1G/goD12qnVLZpxRSL6Z
e9ZgiZR8m/6abP2Cb/AfR/n7K+PftufpmtAmCuok6ZGVSul4D7rQeKfScPfRV7rG35y20llORNAI
528+w5E+xklmxvVvrme3lDT9h6Cogd9rPwdY76y9BetfdkzcdtJZT4Tb3UMDKUb2073O29DPfTib
uF0WZ0VRvc1kHg8MLmL5yGWP0ot0qprTs6oost00MXRNlxGdvWKIumev5o6JhzMtaAAsZ/FNuJb9
u4YAfd/fhqZzjGLPwqItNMfSzHQt97Z5pMuQL1vvtoXOqiIuwZaJQ4I1WDcNEqWC50C5uXkPQgR/
Cr+XcDomgllJ5q0cRVjgTe9UoKNnUVE0ee3gQVRUpk1/49GYJ0PkpFeiZ1GRP9km2oFtgzGYhz4K
nYnGrbZAz5oiZtekB5wDy8SSDIqNJHLKddOzoCiIFtktHgbWcH569Oq0ydY2csMb0bOoqE1V4oeB
WsuYD6YutlmOdTaLGX13TkfhWVoUgO6ZgEv4/jXnfGbqLQzdenjpP3RFbJZ7IxGw9HYIikDY0qhU
uB1XZ5mPXOIZ1ssIWYae3syWZiL13Rb4WeTjkR4tTj2GDvv4DimUQsxuFpX0rPDhgIscOtRY4F4q
Hjs+YM57lEbdvuXp6nyXbQPv6Y8lDWtyJzwlrkOyJW6b8yzxOQaaLkRKjN6Ixs+mfp2G3A61dONT
0LPSh3n72LJ+Hks+Dn0m8Z6Y99rtxj9LfYYtWCTv5Fqq5cig3brvGvHmNOtnNZto13SVZJAlzC/V
1Qh25J4PwwC30U+ZpR35wW3pU1s2KRLgbHqJ2s3tWj7LiI7QY0s3H7bU1msKkKmWi518x7D/rCSC
1ncV0bLbcuqTzzXSvtnIrNvdedYS8Q5+BiSQewkjvxUQKB3c1rRzI7DQs5xoCeiCiiu35RDv25BB
0xEOeSp388vtk562qRgnYBktPqmHn6xMe4nkf2lE/l3KSYNTHmTqiGqsxidF4VX/TvF56aUezfL3
JGkPshaA4u1n74iH1e3leJYZHdaf9zj1bRltH7zVA+jJ8SucJUbHONQUUk5bMlhjbKrPNuZmS0DP
EiNvp6CTJ5glYdbnNiY34uiLQ8/6ong/vGFriC3xxADwcDr6rFkckyJnhVFNOejv62JLTpvuDbkj
T2X7EoT/lWEg/v+Wvf7l9XUWGbWDRGN/l87liD5f+gnWxOJOR9pjD2JDX/4HoM3I/GmtuwZevPvR
rdN3G5lwB3qUz70esgZVr1FmyCROxx3caoDUsUctlo9kiJi8J0uvmrtFy317Wve6SS+dj3bfagPK
aynGPmCq2rfIJI8ULmXkMvIQtg6a1aA8ZJyl9VfqsSDJ+wNHQNFzOS3FyiLYa4ap15tya5CMeqGB
8ti123xa3yIL3dSLmROaH2y39oJK5Z0eAvoZQZT6Qf1pe2Sf59fxIj4g3STWOrmuUDv/rfCn7TmD
WUhUgoEHulGY+MlvD/VIIHHwyqnR39/E9TXcJzp9JG2gfx8WODWgVgcZwhYF9hHVZEM2/CTjgaoX
8/phKkUbt8fndha9vW5J5O3XGG2nS4UWpj6599ZUy0c2sDH8Biz6rsoQVgtNnkRb+7bWO6tzziBJ
zBWZ5r4aalMvTwMIm/unCI6jTdFNaPDLuzodoxzOBIxfN3Lw9e7djVwU/tjt9BkV5sZkKQ+89MeO
SV8qMGoVLDH7NGy/NK3lfuUZdPEXNhLbcE2iIajzNER94BLF1ns27BD0AhTBnuSUKh49700zfjBB
206XWqiRvk6gK+DXbOP4jiObEj+X9donmd3asbv6IN6Ez50Ilj6X4MqjPnVoEE3FOKD9Ju4MBP+G
qtrL0zGetuKwUKHnvtkISOuSR0A2ETpNtySFwC6TND0+mxVyrawNk9nLjd/VNDt2FXdXAKf99DKs
qm7zxC7qi+p7Agam8I26hSzy4l8HCFZhGfKZ1LeQwPo8U3MIvx8P+CaVc+mZu9jnMeDdkMzU+SHn
4Dv+mBWA3bjXd3joz1EGVuK8flVtsnYZ0rpxWjZs9TVARAEy6ZZiF2XbGEbqRaV05yJbg1ofWTtM
4V4wy73xqrpkb/K1BkcY5jfHwfNpnNA3bcI4WS/LHEA2S3ufN3mQiK6+9nyltiAQ0383bW115vnT
BF+OsVW8SPwu1Z+kovEXJA64KGbD0iUbuOHmtuI/96VKwu3Iml7S5Bmlg2jNgEU2040PCf5dChsz
kXmR7OFb3wHwY4tFKbF/JXsqoOMD+76dfsVNuqSF3wwqfOiBjfwVHI31b17i2b8XWKh82+su+ESS
sYuQs2i85QOvu8MHYCYyxz0TBozivKXLTC4bDyL6Yoad+VdVD/1Y7YoH002YuJPZypR+llr14xV7
K1T5xJb5p2koMn8cCG1Vwj/Ia2/erusvaYQW7ln5VAL3uAzxm2GTd9dp/JesAdUl/rLNydDPF3Al
+6m7mFXT/rWJeD/+RjWPRBdgZYJEQUvMw+jObiGoytmoaybGvENZaA6zyA+bPcdfdl+e5sin+iY9
GiQPs5nf14AX1ziW6rnG58K7kH9EG1tDPnbKa0aYlq6cyGyWNbJoUTvMbyPx/eZnIsOh/rnChUIW
/sIRYjdNHw33DfDdthojcvTPx9JGn3vbeWHe+dqw6zIJtT7hNPVsThs1RVdUTuMgA36xG97QPhKm
b/VE+F0yo66Plmi+1ndzZKPfvQoGqHdpPJrHcRwRLgSDXr9ELFVwXROq/b31enuZhOVxNszYUV6+
HkE3fGzV4fGCHIgxMhDaTFg0iJfkzZ+xJnwvEsmTTXnt3zpPyfrSIlTzcpnEdXiJ0WVWF2vSeFMm
4pV5l9bzzPdoTEZZTd1RhAfOjsyg3vk+vR+CVOOuSRBACk4zwXegeJfno14vc7O+dt6SHhccCTF+
Yd1xnM5jwql/3Xruk8qDMGMiRYgOl89yZ8iXkWhNvy8kjO+TcDKP0eK1010aN0N4Y/C4CK4Um2B7
xAV4N+xzLoGCVLZ5TE3UoKukpcdjEo3yAWkt3O4hdCNBvscjb69TFxuR7RQZ4wwbNP0GYuf+lAra
xzkwyH8FrUx/slTWP4LZn8fXOW4OrISGCJJHfpMUVpIOFyJgmUCv7RzMwgAuWF3f/KA6uWraqbtx
9OUFCXRRgGMzXqaN3xprS+q3U8EESkdrHN6WkPhZSvZnPtglC/kxZCngcJkA4gnrsn1FGKGyHp24
ubKeyQ4wCbo0PgoeRyrjUzw9tEHwaElXsHj5yo2nr4HfNoWCIVIBl/KHI152pPK6xCs2uLoVfNBp
LiZPpxkBR+9ma/CvcDr38WOa9J/Uviic5/ZHzPl2Ba+cFpHuzKdY11MhW+CtQRZYZJ7C+09h2SY1
jh9m7R2IdkEGE6ZPHcULwsMJj6ttfNsTD+dhLdOM4uPm0FCQjJL9kez8Rlr7mOrFvwB7b+GfOoh8
i7sm31f/qY/UX5jG6CJBbiyRyPohKD8uYWgKyFp5Meztb/iRNBdPoaKcwOgMAYDtr8KK2z5wmdep
v+X+rHCtKPLiD8mz2uO7cIZWsGGQ+ACWNGZxrW4DlenDTPvHWlhTRNH+2o/L3F0b6/1FLS6Eru7u
N308kppPGSfr22S65G6NkuVSm+h31+gn3qFcnI+YQ9ZPG3bCZHPpJw94ch7vNwAQ5lZPOIJGb4MF
VsAXRFshC9erCKMuS6zQedALL6ez/FDHPC6DjYMfPvmvyGOFoCv1eSiCOevUkrWzj/8nHtGFoNE8
dOkZ7SokK6I6IwY9Jh2Sztky9uwFfvUxbpq6wF+Ij8UBT0+RzfGxvgScRL9NVG91keom+NRModoL
qXsUHUnQdu0DYYQhd6AV2Z/gNhQXxh+5uPGkF12Ovx8JcuYNNbnGyEzZO38KyWPke2LKKEcvamaX
Kfl72tlYzG3oJVXS19GXeRiYzcJ9s1/hExn513SR9RfT92ZFzIe+0Ls0oInFylzAMOZzc7ylFJXQ
SwIwaD7sY/AF9jDTki1ts3yJZ8l/LxyVn/thUJgd1WFPYTvJGIbTTXvgAkGi7CnybL9/WMaUj3cx
95PgugTch+J68DZ6mcky0CLpRw6102jqp5XVq7r1Ie2+DcfWvSvWBR0hRBZYVsG87gb1pT1VBd96
/FaKdpn+NUwb8vcaw1zuTUx+r7JgRrIVOVIjv/r9IBWCqqTpy6aex8/TttP5r2mLze8tgmopW6IQ
Sv4FETFqV2YktABAO0hetBim6RKoHpy6btz7rozh0PTRJ7TuLvMksCClStDOyZsNFqpCxcvzZgw/
EJosWwcfKqvGl1nOvM0HNYYEB0vrbxkyrGy9put4kGzp+C5zND2TZwksfvdRAjexPi+r78vr7KtV
XFtSIzZMQ3Qd58YG6AbG32LcrnoO24JOvl8iaA7SvcBT8AGYtxX6Z0LugPVY43vQzAPEY+w4lkuP
c+aLH4SH/cn2GnLPSUtvuy0zGNYF+oJb/trBnTSsZJjQGlPRRmGmNREi9+NgwLkScZsZfM++ZGBS
g1VsOzTfMd6286s32rF9JiQam4Ih5CXZNoGA9IJ3C1zC6XrQ5ILY+gWsxQZdTX6Cq/TQ+34UKhbR
fWspE3cJ4Rv0NVGsBGSAa1Jnuj3kR6uS5TuVgOLdeujovTxqYZue006Y35OXiCAT6A1+G3cPGM5R
Rj0vwbtHVBJZNFEUekPsnnlTstxv7eRdOlzk36kK2adVet0djOfwoGhHe4ejkIgnFm5UZ12nLb1L
BW8pngAa+Gx6HL87zdbPeNUlcdbPSx3mS+CXQc3FxevMsBXaSyS9hdSzNp80JfZ1I+225+HU6wJn
XfL1UF0NqjZciUfssXn86vlxYi9Dj1jgQeLkPZ47hKuZgunitY7Gyf/hb2t45HjstONt8/Zuuhwp
4R8gHEyby+F5mtzFFhW2ez6r/ROcJ8Vv6Dw0z1c5jc1NItxqUU8ykhQH7R82PZjgue/eA6NR1XDc
AStx+pkGLY1eYk6Py7yPa5yj+ldaID1ttsJzc8pqjz6y5UjxQoRxzAgrk3pfkWijIS1URLmfi6br
EI/FIXuVzex96BYtcBNtXfyamFio54Ot8/JiyD78GM1oA/QVT8LLdhHgelrXcAFxdz6CJzYK/dKs
3Qz/d9N8Fe1u5deaRJPOwxptZmGaeF6BDQBSAO/X9xN+l0uK0z7ZltweZmlupjuCO51sTQtQ20Ft
vk54C/tgN/VfEdT1UTbSoIWZOn7IxyNN219MCPOKdHn41sTMTBdxbKJaYYCLIGmL9h4bMvL8uwbK
n6K1RF/qeBOlQKUuE/YI2qs/Klvfd3q1/KlZfP4mNXuGVzbNpgDNu4HYxCWGB32YmwYSvksU2qa7
X+fQABLWhxuQcnxHlwufU3HZLOXtk2rDw7vBFsV/CJLFfKlN6D2OXky3Ioz6CSkEtCTF5bHgXXEh
MgyXx3oNxA/bjqLLfESy5rIwopL7iAxxuaddDzVVoCU0FyQS82Vm0vu8d4RmSCLE+Ziw/qbCQb7L
bP6etf9E1QzPCy+JDsQUfewVY0xCfuO1XNtM8yN9TU1/fJ/YxO+I4fqpE3gJZqkdSPuY4A7ff8B9
dteXY8cdeNtGPZeWHPW3eVT7dJEmHnHbCDvr61gTf35GTg6Pch0gPIT7KP+JN3T/sVs3KG2bIypl
ovXHBYdlFexhHd37dmu6F6Txh188GVKZz2LfikDa4S5kNeKbblmetpSD6wgYMI6xOaXhVwndFs0C
AAKPi7TH9LTN7cYvNTPxM4Gr6lbWfMOzdNh99jd29nuyxo9378Miba/woE3nh7G3c8kCRb+u0GMO
iK9SbS4DmRasKlyKbdatTVpFwKjSbG/jycttKnVwzzvG00LG4/uV0DcfSTM9dZqGRdcdd+2xy6xl
s/8BdozHw+xbrR6DMLGfDtwV8tJzgxbzBSCEiyRTHFWzsja4G7mKP4kVtmWYdDF0OZx1yDfMGg3v
mrAbDx/SfhmMK06ddbdFbaR+iWiMc7Qh3voqRFLDcVgM6f3Um18QfUbH9xX97b/GQIPmizJkl3Vi
33PrAQR7M3zf/Wz30X04xtu9f9gLoz1pLsMg7GMdtKWth5d9WKlBciKIK1z+kJwBhuePLPfQD/Vz
5wkp9X6sHxsSqC5HxxEMN0hPVlnRIQFXPlnp8cE7RkUy1dPgO7Tz3V86UCEt/QF3Uq5DZuW13dEI
1fXwR+B7YB5XpReEX93k3RRDviM3iznEnQ+2tLrf1/9h7ry241aWNP0qvfY9dsObWX3OBYBCGTrR
SKJ4gyUL7z2efj5Q6j4ssIY1PHMz20g0VYjKzMjIyIg//iAp66i1LJeXQiKaTP4Qig9JIPbNtaVR
NuLJlKVU98Cki8bJhinrHtqoiH6RZGgLlyO4JwxTBCVPmanege2w0+JLYWT+ZWXUP2hFVqReUc30
+1W7etJ2GghS2fYtWMvtIZLUm9iUC83pMexXYuEPX8MozYytkZQA0LBCMSzbcBNKbhxERenBW9R8
UcORLC9N77A2LTwbiVOoEicf/d3Yy2UXyvquNPI+2UcTe3xPLUp5bySWpF2UdZSi1GoRuX2u5rGd
caCFNq58aR0mpZMLmzxPh4MrZl342Vy60bqcGbRA0Sbaj3lqkqmNW9eZlXqGkjfRdREUPrceudfL
TdeG/bcWOi7RkXqZPGMfmp3pSFVk3kOGFvtOJehadCkqRDQeuARY017plEl6kAP6Fv8wQlD614OZ
tN1BA4wjb6s+SOsPZpaVys85yJNwC8Gf/6tvaWF7IXFbn9m5Sa3dSBEBAjeso0j4EMgzFCG2FJKI
YKc3Zs0hKlHe63ZTxnV6DGmv8IlmRgZMMK2sXStEN+XMFrA66gdZy8WDmMdG7w5GlSl2JzIZFzHF
Mco2lq0q8dSMGfw0ZEkjb8ZgnFS3N+jN4SRDm+WPXTth3UhxVeONRDzwK5mQarJ9MxEDB/L01nch
PO3vM4VOV27h5zqInYHrtM0hEn7Wu5j2V50vEDno2q7E2dUbqbxOaPsmu/5gGNH9mItC6VBeKQ5O
Wc9j+8Ho4mqT5R3XRq4gWeL5ZiRZv4giacMmN1KtImuFo203xKPKO9CtfQljJG/Yp6aoy4kdFF3Y
e75BHPOxkoJQlWzCFxR3sMkU4aYqBAxt1oQmHDpCbkWTbahZ018mOFnhaOu9LPtfA8WyQtsS1aS2
W/pGfQ0TvsZDirXBzrKZcUCrX38l6K3Tqp5caOsEcc0CZbkx17sBAalbjCJFezG+tP5VLOgDs0tL
rdHurCEb/I0eoOO2PBnFBzEV2+S7WQuQPpVpHMRuPImhAaJApuSjcTM1H9WnRpsF67vSFyWBh77q
4g3IX4HrU5a0qmMUjWjZI6749O+h4Na1wa0SJnHkF+WuoZ/mLrdq84ZYmfrvZmNWUJVaKqVCzOpy
Z7bi6KZ5UthzHv7pjPGf38f/FfwsPvzOXTT//C++/w7DVx0FYbv69p8PRcZ//7W8539ec/yOf25/
Ftdfs5/N+kVH7+G5f+S6X9uvR99s8jZqp9vuZz3d/Wy6tH1+Pp9weeX/7S//4+fzUx6m8uc//vpe
dHm7PA2LmP/151f7H//4S14Q1P/58vl/frkM4B9/ffmZ/Xz9+p9fm/Yff2nq35qimDrt22UFW7Ck
7Yafy29U6W+TGzihRkM0+WMhYc2Lug3/8dfyoqbA5vGl/Dc5I9GwLEmUDRMYw39/jKOF+NfC/Efe
ZR+KKG+b5XMvWcl/JZsMReY/rvMmz7RMSV7X6pVtT8BbS3S7sIRQ2CqkgsoPc6KGkVsGrUUUNQVC
Ql8mPDMhuqQ5YKZtNSObb4zZSIO9bkwcL6YqC9VWVvKqA0Q9t/QMhABXco0sz77AVosPCAn+9Dnp
EuOLSZiRhrB+Unw2FSHW7G7gglzaMXYBIu4uKFrzqe1BUc22X5tqHzt1DeCWwEYyTTyEo6T/KOlB
kXhBWoVK6URUTQm/kpTavdpR+5AAoy3SGhZ9ToRYlg6TEMlNZIuBJJjOoJRFcmn6cad4VZOHl63Y
CcMVl4I8dOdUlAfPoPIlszVlNpsPmhjp6j7Ah+Z2Nc21Nh3o3JwUX9k0JtmhUCc+TWVmZIYbyRCS
lGt/omEfkiIN5W28WJrLsGtbn8uZSPG2qw2d9tWnY6b44NNdfhSdpFZmpSeOFQl5eBHTiyz7lCtm
1T9NNLWvP9bJMHIg1yMRE0CTfhbbVpjIsWtx1yFFbkzEG67ntJLDW2v2racxy8Zy749FH16NUaFD
hj1oOpXYrgLYw9c8CoiSWHZiHibRpsUEva9uMzOqGtcPyizwakWuCFC7xWCiGSlBqjrI7q1JglCV
hTGMYhZjWyZTUva/xIie3lTSE6SWiVLm5B4/CoOf6ZRRxmFr9W6gYJZ74lvtqLSXaUXAlvxMDjLk
u8wJQq65jHN6xWQttnoXE4uLfpFAEeT7QA3y7RwZdUh8yko++mLZfs0NPXa0MBVz18rpJWIvPekv
qrQr433RpnV2ZYRkouw4N7RHS9XJMQXWrNN9cMikYNeE8kSGh97KztxZ6S2OZ+O2qlXdll0Xp7TE
KujD19CF61YRlHbfyjjhlZl1H2VI+h9bMSu/xXp8I9el8VkMYmGy9URZMm919l02AxMvTenUwpbF
rn5UiJ3WN1zZuCSKo3hfBf3ocmWxvsyBHFzRI8fIuaNKWu1UmkUwDLvkDZFwr5RkqQD7pxcTmYjW
VietfRq0sbxNw0F9Ai0Rj44c0kzFzrsocKV0VjxzMImTELXAz5Sji4QD3oPE06FrYb7nfBXtnHQd
IUpFtNnNv2a1LjZtL2tuM4sPPQRdG7OT9UuynjwCiOddYOZ3faMENo7Y+Kso4/pimgp5U+S+6rA5
ko0ai11y32RNUTjWyGXLFuWqHG0/iTOdhoyJqF8YRaqEXNz9ODlUGpediwi/QnG5gbZE2AkyJdep
KI0Q6OpcGR7Rg3j4IZMPsRy4t3zxuu8zSrC4Pgj6lyBuJpZ3Go3I6YpUw/MNZ0Ki+ZxmwvU8+sRp
Bc4q48YSWkPfyMTtQruYk/BXoug6+TpfL+/Ir1sfxjGqv5lS0hp2mOhGSKqyXW4gc1R8tASz1vHV
iK47Wd32KJOV5fmmFqkv3chJC6d6QdpB/tAMbdg6cLm3jSMGovw4SH2dbyRJqWpbHkp1YpcTW/BI
GEf5V7wTuuol6lDEO6GkiG+T6gANvWwOA6WwqU0K+8+KXpnjNkgoKHQUkqgEc0qzEB1/rJu5tWuQ
rOlPY8jl+ANx5qXvrlLUNcE76gTne0uRWpK4VSWnF3XeZsxOY3J9tZW+t95XsWooiihZqmTJBhcZ
yeRkWqFe5VFONIMwcR23QujkRiwWblnW7fcXJ+mfI+zlkXVcOvJHDqEYk65ySzBKOZajDdI4G0rv
w2EqVd/KcJi+STXB9relHIN4fkvhWmYqFnczXV5XZcwkdFN9qAl69xbZ6SyG7KBI87tGT0a7KpPm
intmfve20Gdek5eH8TKHYKZ1ieNdkp9dg6NSxiGnSa2p+Lac5TSNgIyvJEAQtBvVgFa6U+NoK4uK
kNhFZVUbsSjhcilF1fj09uc4hv//HrwhS7qCX4BpXJdGWGlh0OxE8+0gDz6bYhxcctQGtmVO9bvK
ehdJMpFtRixbxHesNezQxG5GhQTguA1y60GbfcmboVw/U+LxejwyMkxLlhXKvMw1ADGnzVQ/N4Vv
6xb7oaEO2g2D3L8kafG+Pq7PA9I0xaQK0rQ0SV93FpknLQ40PfdtjfzxhTlJP8JBDrz3rg8qgtem
GapqqPIa05/SaLoNzdiygRbg/IBN8p2Wrqgf5CRtp3eBk59HpMsSuigbuoGfuOzHF+W1C5KwJ/Nm
2TgMhJV7351BIJ3RgxMrpOOHSuqiA5a+hm4RLlSESB0skstxEdpi17UJIU86khAUaar3Mf/8HpMi
W6IEjMbQlTUdn85VlBpJxpToTefJdWttfGFOz+DyFnjoy90s41DTzIc0BswdGKsVINCwBmtQcxV4
tFZwjezD5ELv2Ny10HeHIhd/vK0VJ8RxLdAVieiLrKlrqgajJWZbNjo5hFiIPo+VqlzAUSVf1J1V
XCvTpJ4BgL42kaKliYqoSRbWWF5PYjAPsVg1k2EbVqjbaRt8lWWx5PIuXU96nRMJys5IfK0lSJQA
wVsWZk5Zl/AGUaBEfY7ESi4KbzbIqnNEWA58I+dKkE8ObjEaim6qpr4uVNTUvOnTeDRsvO/RS5Jh
8HSCsg+GWRdeIMXRRwOC13OFAKcGiPKzCyRFo7pjdbbVehpgQTrDBmLbbwUQFhtyZ5XXlOk5wtFT
xyhXPk5sUVRgf1krJ9xugJHAOUh90F1EgrH4mU1/Bg2/1snlQFN00dRF/mInrJyCvAWQNRoZOp/2
4bekToStJWX5hlhjf5NpwjlahJPyDBW8j8k+wACvjJUfpJMZV74N5fHkhmqdbLtInR5pfF104BWC
bPv2pnutJ/gGIMAs3eDgltY47gggTm/olkmePgd4kuu43nJoJA+qPA6H2rKGxJn0ajjXEvSkXKyK
uIyT0pTVQFsAKPXUJRwBQ6Y+pOUkgVWwitu81trvE9397gU6Q/8bR4GpUZdvccDpr/wCNbImA4yk
RXeiGrhpk4rKNxkuQvftOX29C2TdUmjqRzjCwnquxpbie0kaJQq2LoTKnqzyD2xQsY2t0T8zoJOS
WBICLggz100L+1iETqOWLBvcZvOF63Rd2urcqDutl7pztfevdRPfmECIxEbA41lX+4x6UHcL/AlQ
YrqV01l3hMb4PgRKsyWE8a5CkeWEU3VZxEtQNVnRCPKsNoJR1P5MaJXYSk+p4ugTe9eKc+w6zwbp
5RH3W4ylMSKLBOyaIiMM6bAdLnWckz8PPgnbwQKzMckgT3ShyC2nn0zmNO6N8FHozXp2K7HJO1sR
QqP0JraH5sh+CNChC3LROKNIr20ck7C4FOAPgNxpy/K/cF00bpp+ozBqWnVWjk7W2ZsWtMHb6vp6
K9JdwoCbAN8IvVzzH5jl4JOayEw7bBLhspin4kMgKokrmU15Pxlt9QjaUnlX3ciyvtriM9NaTjc5
VtdVGINg+F0/J6bdMK3bUJsyt7Fg3nl7aIt5PlpeSRERIioaO0w21yUNRloKsOg3uk1RRv1dIwck
gFhNiERFclZVbu3LGiwXVZypl/RZVc7xBb7aMpLCvyauIel+y1irF7CmKGt18L11mdWXHUn6yFZr
EP5jPgFKndso27w94lcWAXlsUQNIiSaK+prcqbNAKIWYeRvAkZp/BPXvAxMuukCFbD0erDPn4ysN
lRRceRIZKg2PqHaRjzVULpXWVA1do6ncILuWD/KyKMZ3H1KLFCwqTryOc73m2Urrgc424A9t4BmN
p+SFtNXA9DlSIUuOkmTlj8rX+jPb4vVlVsIeaOw73CfEr0n38hm8W68Gpp1YAW1SpPEx0qVPORzV
Ztg8aFn/DYCyoxr9Q1iAfHx7HaWlkOdYddn6AI01CxdVVNYbJCvkLImmVLP1LlwoRMeAhJMB2mDW
xg96RRgNVoH4tmq6YSs0lF5Deplo/fe3P8ZqffEfJQWMDEcl9/nFETpe31gq8hzO28yJjdy0y3Zo
SS4b76Pi4QaIFJ0+NMv9Vqad3crYp3RTncvIyhzS1oB2q7B0zTk512l2ZQxU9EfjNNFNDRfV4Nvj
sUS5PGCIhtqx5t4KvNzXra9tE5mpI8hKPX31dW2IvSasNGUzdBPojbfncrU1F/mWTIgab5LTnz16
LF+Tg9IM57J1lDgQyN9pvWwXij7KHmUhhGjfK42zTcSPNPCROdqWlX1xduiEyIJ81FunDUhDJEx9
SIQ3hqJcNwYzdt+W9uwnvlBXBqeS9GG36KalYOxWRxXQFb+OpLJ3RMUUCuxBb+VA7OrGGLa9GI/t
oYsNS3Ybqdanh8riA230nMg8SexUqK5VcNjx4HZkRvSvgIQkw1V7KGJcQw6kh57kYUhH84jC3dsk
h57NmUKpM1yZhNHTBJBN3MS0HbI83ZfAJ9ktnnPx6MeiGv9exT85uT/xu1Xyb/XtP6+i73XRFL/a
dabvKDl4U/7M79v658/26mu5fuX/hznBpaD4/5wStOuvTZS+zCEur/+dEhRk8+/FzHPRxGcT8SFI
9/3OCQqG8jdRSBE/jggZoMHlV3+SgtrfmFU8ANM0FGIZyhKk/JMkFBTlb0OTpCWXqJMix1V4T5rw
eOux3y3FhF5UUg2u+cRcF2P7YjMoQpDHclBP4MLbVHHmsG3rbUelUXEIZi1uvRcz80dFXoZ4X4tT
wUAvJz8GDcd8tdPLxbkhnQ5oOGkm7ceYJlRegCSLBJVkkFXP77LSy/BUjf1nMkKsp7YO9opRntRT
SjShEsT8rjUU/aGihvaMM6U+MxH/a5NzErK8iylRJJaZc5ilfDmN/EgSqDe4vdjfeDc71/Ns27u4
8jzX9a4cvr9y+dN1HXvHV+7Vhbe397zm6opvD67L73bugd9tDnzJq739/sbd8dsr3rznpY6z52ne
1uaRPH55iVfw/v2Dd7Pf8zSbx9mb5dfe3nOeeAkfwXaWn/A132xs29k5O+TyWp74YXvD4y9cl0c9
8ZP9xt5seOKje2Xv9w/2fuPwns1m42wcx1letuH9PG95mHPJF1eMhE90t4jf7pzDp81heenmsLc3
zrXj8jWj3m0LBu/w6bzN7tJxvP2Vt3xQPtuWd945X3nqjpceru93u/tlmpio5d3u1VVmL2LvHX78
tiI+F0q/sWLW6szL4rqhukO6vfJunvbeA4PaOF+d3cG5PyPpOTLxlqTVFmubOgU3KN167u3jt5vA
vrE3X64d0T4j5/mUfksORuilDjZVU4bGIocletzf3bHODvPNkuwurtwLxzkTs1s5Yq+Ufp2v8SH8
iWcEXrlPD2gL6/T2GmHn+MhvDUldDUkuDZ9Cntur2wvvYlFo7+r5X/6+efLYGzfo6tXTlfd0dVPZ
bJyrpyfW0r7colj7u+1+u91utttL+xoNOzgXO9T5y+Xlszpe2s71jvVm57EtXOf2wrHZn5vDrXNx
gfYddmduBGcVYeUJqGLf+zHz5T66D+wbZuycVj/fe9+asGVCX5jzGUtOORd2yHu6CTZsS7b7zbLh
mbY7/tnbW75adnVgM8LDr13pDPYvd7fb/Rrs2/tzKvJMhvfWB1oZ/IzQNXRcKOXN/uHGc37t9pHt
bb1l0q88bJx7f7WYSRaGhdjY2EBn+da98R7ch/3dlftYYNu29uPFN48HMJSbrb19+NAzfS5W5G6/
Re82B/S8tDfXX2P7cM9Su65su7coxJNlf9xcY0k81965m1vs0OFqMTBvq+ozB91b41xdB8COjoqE
pmKwr+xHbG5v87m/bD377rdlZngY0QvHvfD4EBvs7tufgODgmc2yOoNmYxqmYZnqR8z7FbNwtdi1
q3v3xnUu9nus9e6J3YKxxuJzSmw3mwrz6nnMOUfPbjkF3EcWx3ty9zc3GGz05uYusO3PaJHHmnBK
bA7swkes9sF+tmX77f5mf/dzH9g/75aHfnu4eYrsh9n+Fth7jB126OaOb3/+RBux+Tvn+h4by9+3
u/vN/e6Xg8nf3dsPnCKjbQf2lq36+fL6+vP1Ybf5uD/sftzfclI4txwHzmZz79pfLzmIdrcX7j1b
1N4cDpfY7MOOqXeZ1edpZuS/mG4OVyRytuyuOJevLpzd5pqt/vzCT/f8eDEK9+7F7eMjiuj8OLMi
b1svWVwdMSYlaILBEcMpecH/6O72yuXIY+vbjnv4fcg5Z/SAFM2bekAW9tgGJL1h9GAVmKBF0a9u
2P9stUXqcnpXNrvI/rac9ZhL9sXe5oVYB+9uOZVZaBaer+54w96+xiHw+Gp5736/vebv3T2T5h6c
22fHhmn1llOTHXXNzt0/uwu7w4ENuai6t+jgjbeY09DeoUJMP9bac7HHF8syurvHKzwdd3fj8p63
F2A5Hf61J8lx48+a3Cb1JctviGsq3n6erUDsQLCbYDzcqeUOZijqufZIx6v8R4qC+7ckhonzrHZ+
4TelbyoZOPk8JtnYCRr1fGP6FIzUGkeJJVy/d1TPQEKAghIgCS4Ix8ubSrOhWaNZ211tqV5kDqMX
pnTGeb8UIqsGUEWuLto6vEEBSBRz2aSAUQ3lz2JUZbBoj/MZZX09d0QgLe7GXEJwz9duM51CxLA1
KJ8fgSUaTghhbmcD1NY6QItT0dhSNYQPb4/s+AqyrJcmiZpGTsDkHkVc43j+rFyhDV8/gcSqcvkg
CpXm9k0SX4mdqZ8Z3glR3Py451iaslwRVqohl5lYZLQVhNUJHDX3/tkro650mjhLz2QFTsykTjsG
VSZcvWS+V8ZfKynzFvKspu65ifddFOs7nevbJf2urZuhLowzzszrvaW9lLdO2E4U6xV6j7w6l+Zy
l0l+Sb15r0dn5JyaQo3oJolvhke67Xi1oEyYwZHAUWMBB+2dOJ7J/rUk556UoK/OCDs1ic9xGnJv
hGzWIWKrqnWziSmnCSY5cakKka9DXYfmWTXJeoxwnbxbFXXNJMUns8+0V1m3HooP6s3kihqWTrU1
K5Y3USsbNrT15wj6Ts0jqRzymUA+cN1Xh4IkaBrxfrGC2UZM3VZO9esmpnOHlQX1mQ22uHTHZpeh
vBC12mD9bJR1A4+Urc3FDR1Ng62ZTNUnUELq5aAm1Scoxh/fnshT2vhS5Mom0gdLGIdEYiJDMaNY
BxBs1FAu/W9IkVRSB1z0RbJCx7rYWPSQnQWibURkuw8JYElHMPP3seI+2ycOLPrkqKpO7mDdYgDa
HrUKLaOyiyaDKnyEdiLqC/1MyOKUqusmyBWdPD6I85VvUkPMUEeVXtnQPCi6Q6lvckj1zP+VlU1I
TWgPweXbs3dSA00wF3gsik751/HsxQIVHZGuVEQgDX2b9t0XcBLfACK/r/HS7wk0iPDKy8kFXHH5
IC/uQGR/wmDQMBmhLxgOtSKmS6HZWTanZcccqzlBHQs0AjmA5SBZWdxQMKMu1ahFrJRasZtcGRzo
e+JNWZbBNh8KxS51bevDHrhVtHaATqcnPTqL6vu4GpfxkmciOSnLoCIWp+d4vFaUcbHsOWUkOsHr
t3kD8/k+VLqsObOCq5zwH0mk7EhKEtAmdn4saYTEKZRGQMxhFCYHkW4YXlWVykPRU0VK4f6hbui0
QXyZxrbIp8g2CR3WoJVayD4mgtlvq9RrS0MEX2JHWkRRRWovjj/PMOEfCf0I34tIt3F7CCz6+oAG
DhQIEAI4BgAz6HdN12bnMsOvDQ6SSX/R2cZSXrtHE4V7GUWqlT0qhenQ6BSwudKda6d4cnwvpKxU
bAJGPgcVRptrXe/CXCA7Q+ULsGAE9mR9oTPL+7pWLCvMuFjgBRllAJNb2W4TwDFdUJlRGnLXjmCR
TujV9hwV5WvjgxTSPeR74H0i3328bnkh+5A/tBVsHZZ+V5hTtVGSJt6KXRp/A4Eye+/XE1RWF0Vk
UVqzsgiUo8xRqnEi6fGglm5fmcIFpBKBY5pZcyX3k9W6Y4AXeMaJPrV+L+Wuxglj9VhVBSVdaZbX
F/FQFPsy7OaruBPqiw48jiMmsbR5e7CnJnfxNkmO4sC/4ocd4V+q0pr64ySStMdW6MZuA9VPvAWC
DIgvhNXk89sSX1t28FiA3SH7wbO21r5gpwRDrjVBRXV3k7t6VVGJAi6XSsnx/W4nrjQejA5uQSQx
utoRCZwKyaCrpT0NXboRk7nzxlZ7vzNN4S5IAXIvICNI2qz0c6LWQZWn0haMctgqCSCWJDZuxSoh
0V6LZ7TzhC05krZo0YvzigJWvRl1rJUY0VLboTwfSi9frufpjGYs/snxibUALQxx0Q6VtNLKf2Ef
R2lIntVOe7E5hKaQbYs8Ew9Fppmb0tD7h3EQgKBnhJGG928F4Ihkq/CvuZCvGZeNZCRv3XL6z0Jr
3aeVJt9QBNc5paxBTlXrMy0vQ187M+ITmglEiIsyHjawrDVUgDsJ7AzSgCtK5067VCxA9XR7tCOx
fx836LPlBCb07F3rXFPWiCTYnqdGDUocqrDoQQNX3T5TWu1Aham8a32Kdu0USMKZaT2xpIQ4iDvg
iJiavKaDrcNKntsWqUoHwb+dwjTiDlHRHDQ4gq5HFdq63LQahyZK0RnRr9R2OXQBtALtljky1m1Q
NGgFyqrCogSxWdqymCsesZj+DBrq1QoiheiDZbIVcbfWtgXaTIVifHQW7jKpsJsunl2uuOlOoXj9
TDHBqRFhXXA/TeDwFGEeb8REjdRIK1vq2q2c8oGqE+anXpChGXunvVzGpC41LiaRAXAsx3KiOS7N
QexKtDKZ3KYEvw0JUbavxq45Y1tOTR8ISFVUQHaIZJSPRbUD3NgFdfG2Bk2kTdgDFpR5+gLr0XTG
OTw1efhCS72pJlrQmx9LqjKTvu9yWdq1CtFXLeDrhkP4vlYq7DIwPxwzHI1MnmgYq2tsExihRcUd
JkybR1vUm9Cuiux9nX1+S0G10QFkmPI6Kc4ukswgha9pSCZIYnRL+NZ3FhTx79YDsG+MhdOG/PG6
rw18FFUoBBD9qVUHn2hCdVmiUBJLOORMHubE4hxJWn7/4ojJi6ny5ykubUvvP1HPr2xy2S/P6Npy
Kh4dL6wNocnF9mFzSe8fC5HascoKCfJBeHfEyyoeK8gLhmJvBZo6Qw81jtu350+ST0mkXAZcDfhM
bX0Fm2mUnA4VElV4IL22kqDvy/PE8S14JajN8MNdPvbBZoo0awvDn/xLmIRDo+UlVG5Dcvf2xzk1
ySykroFuEMGErcYP61bWmT5aY1j97MJYEm8ID/x8vxADgKhqEDhCb1ZXHvDmkOKUGlWEUQ3L2gTp
Vus2olWea/1zajUBSBHHkZeqnXUTWV+luFSZUM4cpisnhvrOFgfBkzR6ekIqdcYknpo7E5TEM/wc
DOzKB+pAoo4Z1Au2AbUu5UFTtS+xoO77Jw/UlwVGewFrr4PaRmrUyhRgDeMG0ClMFtlm1JToTCj2
xFiYNi5QWMMlkLPY5BebLckLiH2icPFRjfA6HSDAkiItfBdtxLONQgpxSk4sLlJrzLk5wy4jLLqf
REp2Bdev7EIbaG7enrFVjv+PGLBBgFgJKsP+ezyYTJ8LDeqcwob7NroUJlPxpCo9QFYIiF/sr81B
uysF0d9UoeFfEOs+6FZZnjlbltVfWRb2twSNHLhTyVw7AXMldlYbpDgBei/DZzuGTf5BHTWxv9Rg
GFCccbDSaF/3EBKeUcwT24CbADgsMJ4UGK7dOqEINbHLKKmdslhJnFDUJ3coo0tFDVQHsln+fHvG
T2nPgo5iSRVQS+sTu5ONMZtFrIgahpC1NkrtQclwbie89gsoQwK/C0EjXMxU9R4vK/FmyJOo86ca
PgqcFC7X/ZTP0D/7MIm9PaDXM4goalngo0AixQsrUfDGiDWl73ZB62jBnYq0Mm0R3MhHq1E0iijh
UDizzxev5lhfgJIALCfKiPkCXn4sMkwgOQ0qSq3LPBNcSv+1T1U3zN+qzkhdScrlb4RA6HMeKsUu
q+XmTDeM1+oKCQW3F245eJFYtWPxWV7RnnjoCltM68Cl9vtHWhtPWk5wqrJyCiLUcx7la6VZJHJh
JZNGhHXdtqUZojiSaaZr54LMhbXquh1bJT+zkotSrKYVxDPVXuCRl7NnpTRy3IKAK2D2g5Gjnh0z
j6LHap4g5ISxVP1QJf0MAasZEi8y0rQ5d0ac0FlN1HFl8f+IHK2xg/VcGgk8E/BKQlDvaQHU2Y7l
S+FD0dTKuWa2JwwfaRKuyYZO6SrWbzVYRRYo4G9FNr7efMAuJg+SbyVur9ap5EIyqt0nSsY1efSH
pvVkn652ttA01cewVmFcf3sPnZh5crHgM01c6wUweqxRMvxy9QyFuJ3AteIQO2+/DTq+fC6Olp1O
fnLVmJ+kKgjffZQxCaTQiZqB1STjdyxXhMAL+nU0WZtU6MTbwFfmrdXT/PKM1Tu1tly6wJ8qXCWl
NUga2gW4zroc0sim8z/2U6wYm0my/IuW1mPG9u3ZPCXMImRF9NES+X81my0Q9FBoF0IkouoHeJK6
6yE3BBcs9fDwtqgTxk9fRIgkEykmXNfbS76qQWLNuIzY8H/ErTR9NFuj3yZ0JdiRzAw/vy3vxNCI
z4M41ogGUP22usKmqgBh/FRg1wvDdIWQ5GVdB2TTec/7l4ySN/KWy9CIFK90I9KzMoAxu7CtSa0D
Wx07GCK0OVf2EqyB5yoHT9hUE5+KCkUs6xJsPNbEeMypoO2E3JayLHb8IoRMUoDGGmffbOQf7VT3
4rbirDlzczoll1AjIpVnIMlKV7p2kFJZMZBLP8POHqk5vZYnkox1TqujgRYVl2YfCmecuxPLCDgB
F8BQueRSonU82t7o1awVAkxdS4TAz9nlFAsXjmFQsfW2xpzQUBM7pwHKJmIMIP1Y1KwMndEP0FzC
qjI7aTfL20nvTTo6+bE75IFwJshyamhcqZfUCbFiLovH8qDvDKrRhAy4aFR9Lwuz7NLKtLibIVw+
o6EnTsWFSoQ8gwGUngPyWJSqV3IbTFAz0bE3pY6C0FEMa7D39gSelMK5S2U+mUDr+SB54e5DF5TQ
gwVrUsVptYEE17wIhXB4dxyM4q6lzBpqCJGqz+Uq/EJKE5J206cSKak2Gg4o9HTaqTE5NXeCbKo6
YyJPaQXRqeUeg1OhLnxlL8WJ4qzXXYTdEtr2vm/n26yoKFrBn7KNKj5Xkn9KGvG9BT5FiJh73bG0
Mqe1HzyPOcWIVXDIo1rxmiQw9uI4lhfzMHdnRndiybDIS+kWbCykTVdWMjFgehopCLCHvizJyYai
DIsVnRzOeREnlB0Rv8lWTFVcU7CNJZSbbcQ+HvveyNwM3IBrQBAc2VHk1/dvK+KJWWQSSUsCUIBC
bi3MH6Uxb+FzsnUrhMmdj1N9z2sVshdfIIhL1F8N328dObEXujqV6xlW5Hjh5sLMxnCUc8qAI99J
BDo/yz6EGB3NJ+gFPdrjKA3u28M8Nac41VT/QbFHnGmZhhc7IWxjocwEFR+zSQ+wSSabNFMCO1Fp
cfD/Jmk5G15I0ksgYSCCcrvs2qjfY6rbdEN5Ks0uooT+72cGduKoodKau/zim3CmrAaWtTV0/Y20
0KTP7Ra2COHDrC+8v1pTbYTRmg5GFfmf3x7jSaH6YlbYDtyWVkKhaB2kyIT9rhmYxAgYyMds0j+G
el57ol4p3gCf/hmZJ65nGH68arCpQBbWPXEbcy6aWIFHhJsSfYfC/GBRbP6Z5j3x9yJTsiftf3N2
Zr1x2+Aa/kUEtC+3kmbGju14iePEuRGyaqN2USL1688zPeeisYMYPQUKFGhTjiTy47e8S4tfni+s
6dLZdPvGrfA6lz5PhAihZNRwrl4efsvrQ42IcpeoUNv3yulMIsup+CryUd3skcgPcz7ON2KY37j5
Xked83blpJBH01B4eR11aNBVC/3JJHcADTHOwL7FrZ37v3/Q11GAqjOkDwmkjD7ay/t1Ray1qhyc
HUioyy8FpuxltkDZ645YPfRfFuUXX/++4usXeq5zaanBZoaJ/zLu4GSF6dNEBoFFW7th5N35d7Ha
kZWaGKkcfbfzMcAorBUl6bx+C7Hwp9X/yeIh6GOJ55///b8O6Sp6C4Vk0lBrwPsrCwUHEz3EvkRG
epMVBiIdAgbZgKVec0Gz2P7596d/HY5c7hA4eowkXBjfLw5QwDSCNJkg4WisEPj7azN428kpo+j4
n1eiRUpniDHOPw3235+U2sGJd8kt2eUxooLdHm0miRvm+cdg9U35Rjh6fUoRu6KMIC/km9JW+H25
uRYN5NSZ68SR4w8ukKzZarQPmpwO3NL1p6I14/OwhcOpNq739PeHfX1YWJ1WekTyDWU/epHvLCoI
GjWzOqix+soeAivBzsD5z0fyvAoSRyS+3M4vBR44IREI7Y0McRPxu9p479dIi8v/x6NE8JsBa6Ps
8BJTM4PzEyDSeJHbPtwBSMdpqbKs9S0c2B9OPs1th1ZlGAMbfDlOYnbqt1unuqRAOD2LR2iOKPIU
l2D99LsoWsR/TkmBC6HlwowMFukrNNhcOKYfz59IiNo9yDWS7336Xoe20N7d31/hn/YiqEvrfxuW
/8jn/vuQo9FnUW+hjxqG23xp1SOCzLbXZo7Z5OUwT9a7kVn7vT/VwzMcuOGNo/CHGEMaxyul6wQY
/iUu2JfNCuyD5DvXhXASfPHGOy+SiKNYOpweHUegseB71fjoVYWZ3nj411c0GRb01fPIOPKCl2ip
Hl9dxsmSudreW898jAorCofDmKqykDMwx6Z5KIT2/x8Bh4XBFvCRCTsve/9LVc3ImVIEGHucU8Ev
vFyjvfxshwiC/v0DvzjunLwYNI8dUgAQw8nsfg82yMt3beyZKrO22c/sCFEsu1/rNyLoy6be/y0T
Ec8g2xO0X5Q16EO3VuW6VVYzo1hiqbK12MWht2pM1ILZes88sXvXuOIu17k+jkw773O1/Mft/Opn
vAhu3mBtC8ltlVVo5CfaD6cTieF26sMWTwds1/oA91FOM403gIyHv7/rFzfWP6sD7gOtYtNJfSXn
OfWYE9ShqrKoKFDQHwNzsAq1HvHPfWvM8KfP+u+lzuf6X5dzsLuhQQ4Eh7MY65nFlVHm6Ll/47O+
CHz/PBDimnxSsjkKn/O//9cqAvk9v6zwbssrXJlQ5Z89vGzM0EyXrqlj60M4LPl/zObOi4KiPwvI
WaDeXumfucYbJ2SXigyNoOJm0QJVWXbwG8nqHx4NFW8uD6Az/PUyVVYQRXJBgymLtYnaK2VLt7lY
XLwsLqDqz/B/woGI//cN8iLg/PNoZxlz5hesTTHy+/vs8zAvK+NVWautGvnhelDVnob7vNlTguib
xnIpKtftVKiRafvfF3+1ZZjns/fBRQC0J9a+qM2nFYNckXde6o9LcWFNuUlxIsrfWOVFREcCEsAw
oiNMUCl7nJdQHyUryCtnjZyiMsWaGlf2t/Wo44MItDjgGnYuTobu6Dp78UY4f3X8WDpi+AwWDu1S
UP6/v138MayzdLKb2lZf2neOP6zjU7UsjvAS8C3z8sY06k/rcS6488nlgKq/OIMlFk5OLs6mBg02
VXLbowzJB4kD3z5lf/92f1iK3n1MCx9w01nv9vdHG2BzTQ1wmjSn6jjkY7dnmnuZkDZOb3zAFxnB
+QOCgmDEzt+hz+X0+1J1E4y2VhtPNVv9VZl3w0lgyIglaFg84Fg1JPmm6rRutXu9uf72xkd8dS7P
yzMaIakDucNO/X15HH5jcuDSSdmk0Unsi5N4wURj2hIu+QFWgH9/s69PBVKmzKC5iJlpgpP4fb2h
0A2KZ4Q1RzbeRSO79TBWaFL/fZXXT/XbKi9FwZoYt+excfOUiX6IcHzQp1KDurPL+H7FOueNOPOn
5ejOnoHZkCh4vt8fCgeVdqiioMgIYlipHAdvMhVGbr508eSLOs843cEssvKOf3/OP71NFxYgEFjA
kzSwfl+4pNUIft8RqRv1wXPZMMbs5/8IB+IjoXTC1UBHhwkQJ/73RWRvZBlEFno8PM5zbPUdJmDd
8EYH7vWjQH5ADfBMyQjJxV+8wxpJgWKr4xq9H6Y+flT1BwF87fK/vjBWOfeIGInSmHrZmpp7dyuH
SNSZ2XbrVPTRcqys+a398Dp8oKoMgAooHJRQZNp+f2O06nPj4tqXidVgYVtiaFdtNsZQOcP6vz/Q
qyvujGgip8JbPIQo9PKKm3o2h1VVTTZCE/u+N6p99P1iPI61r7M5wtO4oIn6xn7/0/OBhEACivYs
6794vmnnBRcjb7GuypGRMTD22ekQosXi7Y2T/KelOFHcL9Qr9EVebAvcOdcK2hcTnN1dbocSw+N+
jexnD4Dhfz5MZ+YeGCQ66ue23ot9bqHcZwYVNRhh7/0pnuWvyQ3egh68/l7sB8YRYP7P1+bLeDu7
SPh7sFqzwQvNR4V/SLYLr7yG84olVjnIm24X01uzsdeH6/dVX8SJPDA9dK28ylx73S82D9hbObTR
G3vxdS7CUJMOGtcm9HPmm79ve1+bqhkFRYmIVHXXNmpPTKg7/BkG58rGZrPFczB3L7xyyb/+/Rj8
6QG5xKhsUV2jB/LiAfU+DwLrSeqhINBZoJzmulmstzpJf1yFpjbTfbq9kNVePGCtgNrmfoVi2boe
zw4tYMjst/q6r7c8NQ2B8GwggCLoyzZLH1ptZy9lnVlqz9Wp34bZOe711LQXY+ssb6nInbf1v8Aw
PAbLQUZBPIsqimry94dCQs4bsYmss3zHwbNoxv2+8yuZITRLrypW61uCkn84AnT94jMahYzj1bcq
F89DkHjD5C4k21gWm5lViEnpBYUK7q5gyq/XcJ7/m2zm+XMB2oKlH7JqwJ354uMt4px8jWudFVw+
R7+r98u8UrR0e4r5twjzf3ipJP8BIzkOnvWqVRZ3lgnjAiO/eVmKHuoZqV8K+iAK8CKJ5/LibErX
/uewTKMRza7zBYdE2EsNTS/ctnlWqs06hqEpvaX8MdgW92J3+/8mGvnPy2RwdTZmOmt10hD8fdMs
KmQKUK5tBoY+TFd79VO5xz/+86FmETrR9Dmggb0shy17KMDzLW0GAHo7lJ1lZd0W729ErVfHjfYJ
1xhzP3o2Z6Dr74+iKd4YLp7t0Rsx3kva7pk1T9upNHbw6e8P9CpAst/ROib14KkQ1D3Hl3/V993U
TWdw9ZjVve8+5iCz8ssKO6J2xhdvsuKMm3uLEBzdhrH5Um8qdt/YIoxQXz0v9RNQSRLkMxIEIv3v
P4JyroHw2YwH41sNHHCxu9KRd5hwz0WTBhgetnsSVO0u4wTu5IzTkBW1mH+nNqO7fDzElWW39oe9
dU35tWrAYniXm4wG8VSGHR2KT7lp6q6+CMU6ix9dW4s8SkVl5Th0VRgmNPXB2gord9PSdOtoZcvK
uLc+LXE9uY+rHmLRpwGWtOf/vtxH9xmh23b5ZS/WsH3anT1w309tOLU/8IlfVIqSc2UfasTExzrB
2qZu3+GwVGF7ifsRw7F6NZ912S0MyKnrLNxtuP9ylRq7WbFzYMIWTTeWPCsl1G4poyfaO453FRTr
bP2IZ3hPHxv+oFsnPZQou0t5M22YrVLUCp/xOMc5FEVRKlEmt932wTYigCrZL3WOYzxD8iatzRJP
H7XnTvXt1PvCvZAxXkJ+xrP0/vMojXL3zB03HfoX07gXu4vbUU0vJpWWjL3wYipnsZ2WFqhVEsho
dcIMZkpVhSnOr3GbGDPkVoY3t2seerXb3Q85dIFTnRZUAj+NM+XsmsmpH8R78LJ9/n6p8OA6jMqe
KwqVdeanBiBLPtuqsCC0unvX7R+GAOXoLC6QjTjo2RqXVIW+rO/nswZNmwlXqPiTn5tw/jKoSZYY
3Ftepz7MfU3TNVm7Wk4lpWwe2xel6yz6Iaj00lBFFLvCJFLWFnabCeKeav8UaMzaPlZ+hDv3EfWA
bZWXUq2qvMdBeVjXBMpM5N1vGyZNW7LIYjN1ep7KkmNXJtD9pwkzEou6C3vP5Wk37oaQdrVih3gf
4Qwlv3vc2A6mlEJExZzt21Q7ERN/y1cf+qC0/J84heFxTlN6HktcnQt8Lsu0itYJ51SjRozwsiLu
t4LlOcjxY52bFsy6GoJoP5nC77rnyG+suknAS5SGu0WqcPtCrFwdK1mU1+x3o4qAQSLoG5vZTZwa
OfwCg+HFVVNSRbuT/5ynzvHZynmAEXQiDFr5nyMMzWb46p7epxUPSTGa56GMd/vd5gze/tHrJlV8
cJFn7h5htmqZ+XEuthRaxI5Xg4WxW7b2lbFuWuScIPvTjN+fpAA9smS9Clh82sbw2pg68J6WOlL7
Mcp7IlAK7G4urWzOe7sQF6ORTF4xG/eMee6wrCzLY2sZJBqSsLF2ICJdLbrJunInpx3idM/R49xO
XSn8UKZWGdEGTHanYRZwpQQszhjz1FbtP3ycjMsoy8sZFFBi98bqvSMQoS6CLWeL3dhJbe3d9gzC
UtRY/ew8x7XjFAKUKho/wJIT00dF89UfJz1UaVhYu/WA1TPCCbB2DDa0yHEDkcFlYRt89b2tTV2W
iXCKeFLpGQ8xz+9CW47e8r7p8VSdLqdFloM6TRpa8JyuFAVhgP12kPvXnVsHrUK3qCq78nIhWtdg
pO14GRIX/RpE4z0hhiat1BYNzuXutoSvj7n0jVIPXeOOTXyYkZre7I/48FD7kN1FvlufZ5IivNHL
rvVVBGgI19Wh2L0t2WKj7MM8GySBslhs9XTX1qMZL0a0PHD7tjErbzDd850t/hG1DjOP41Kb4Ncy
VFt4ZVvNbH0JK2fuH9sQNj6oP8BKAA8hkfY/HJeYnDgr2UK66Wpdr6wA1cJHQ4Gsnqyln+RJyiJw
ruYILaqU8GV9C5cWcaNKmeESMX/Mkf3cRiBiGws7CYqtuAlyp7yNYR4cHRk3t8zVBuY9bRjP/mNU
+S22bME0afxMqe3K22BYN4i7gzt64rPj0vv+zjNV7uclqGfaAkqI+MTPYuRgl40yKTgE6Z6AW1vy
ajZd7mfBRpqeNnXsjJ9d5UTCSkTbjpge+00sH5ymkuO1zQ2c341epc018W74vHu2KZ9weBrz7+Fe
Re193YgovF9Ga48/gwUa++PciyrMSntYzYlc1SzJqjtAo4dRtPnPPp7t6Q7YatUedVHp+BtbtmfP
IXQ8VvdT4HTdjzj36gBS4cR7OPT7Ork/K2+lO52IfnLY1ewRS9/7LhZrn0VnluBDZ/Zxf1eK2oPW
7+lcNk95ga1jd+FtczCHR8ufCm1faAqFXKc7ys/TrzUym/VzbbwRieZysT2FqdQiPOebM2mtXNjz
KEfvGQyNdZYpKkhFoRPMbHF3TLa+PKNSp9Id9ZwGphu7n6FqLUsmfTTOMGXLwlniryOOesNTWHnY
k4PTZaOXCciwPXDSpjeuDzLFVjiIE0gjPZ2iaJXwz5l7jDeV8DcXR4YSuaCo18RzoAezem7BhU4J
HKpKERrtxk4bcCBgLO0eM19f9xWwIqupvOhJFwxOn/JNtD+KbqgjupVybegGD/aTLeiYpS570U3D
scDvcFZ79ADAixs7bq1S36NMrS+wlMT3sindskuJPuPnyGbwm8zu2jzPgHoepOnrH0HlL+3F0Gv3
fti24B7SabH8cy08F5E94W5ozwGmjWOpPpApoDbul37cnsYdYYsTYib5crDC3NMpRg+Tf7HPFrAW
4L7tU2+HfCyzi8tpMpad0RstraQcUDtIAREjReCPUtbHOvDza6ob0yZDi2x5Jbi/L4fFGb3DUM4b
EOxlaQ/TaDfHAEsv7+hZXXGi+EAxZDDNgH0nuKAyG9oOb74V0Hg2Mb1Qp43r7dkFiynTMeeOSf1m
5aOgS48q0AqqdUnNtKnmcq7W0CTeGoEdQykuLlAP0tuaVUbM+l2B5IVJaqwsLxo8CDVyNVg8Zpbg
Gkrs81I4IDoNmA9bYcg42X0gMlc72gZkV5QPhDvnE0YYZ4caE88fvTosPvqFzn+VTHbu7QnpE96I
ENaxrDAMzaxwwjoTXni84fo2k6wiGjME10Pe6ua+7/duPjneXA+Xuoejc1Tu4uiPDSzzMfPGUFRY
zc8bY6CerRnMcesdcgym+7Tmz9yevwOdcOxRV2zLcsdJyVF6BMt3chFwiXijJ/zEdk2CTjlfUXpv
r7BE3HUGsrniGSy9uKdK7COM8r2qv/R8miqtNimOLqxvn1/bASny/aED9tc2Tkqx0x6x3+QfacOS
gxdN1JWJW9vF09TUdX7hFfnmJCGZChCMOoqxsbTlcNvIICqPoVOjZxPPKliOLh7PjPTjHfOdHlc5
uj0ryN5E+HbpcfRbyz/sqh0etnBu/Q9tU9R2ugWiXpJWh8OcNOWo9Y0fFgM0a0yui7QrttDOer7n
8H7cLeeiL+rWv+xdieNNq4VHdhkqe09cmEFrsoQLwWzeK08eu3YVtw7Qqv6b3TcmERExMxkDrQo8
7kb+t24Txs1hjVcyviCs/AKkeBdexbIOvVMkieGk7nHX/Gx2V28/A0RXPrdy4D6py6pysw7Dn+m4
7IXFs9hzl5Iteahxb8A93uFD6T85vpmjd1iBOojzuWvxsIdFZyUDyPsrvaJIn6zbRpK37gMK9kHv
FTpFdCpGchH7+TszOs6X2YvL60r2rZcsllssBMO4rtIuXwmM2257HyfHMl9E3+RxIpDysh8ctSBX
4ANxaD8307jSG2vmRXXvOZZng9pOc/MFeWWJu5K89nFXAlkXq8cStbd9Fac9qt97Mjd4G2ZFUUY4
xNYwV4+7KreZrdrFDyt0k/qQ6wqD1YIZdXlRbWIMjg1QnSZZoTGFx3zJaQfvIm/LpOy1/dnbxBkQ
BZuzPtKEnA+xu4IGzXWZn3ZntdAg8gucqAT59PCprN0tGaKwqdK5UMQuJhth0yYbFMn2YoLvevYn
dWTG/Gi1L8dwsWGICWoWzldQifWEuLmuLzoPp50rchWqtobPUl9Q//P/sWrlz9msPajwEFjKT4z1
25+OvRc/yqHffiD9Un7dikZedz7YvKNLlX6316p57HIhdWaxoT4rt7Pmk9W43SMeXhYxs7Vxmg11
IEkKrDwWmU9C4Z4CW9vNpSvb+ZE5u1/sKfV+u6T70rkPExw7c4CBNGRlXgfcBYJbKwXGizZWLr2o
IhnsKFBX6QZ3TOURptghM8VHMPrWdBThFOqPNSaZzeXiNaTDy2qFh12u3EPJXHXuchjQqqtwjhLl
c13AnE8ArVntY63MNmdrO+buiVDc3wCiyKH4unsA7UbFAb5PWB0mACniX9bk6F/WIuJfs+dT2a51
jq+GspTP0DKauc8A2EmsaOzWOeQ+5Tm4l7NYpLbb8eu2bTBdClyZm2SOd/c7wxJqoCW2G1JkMX2M
8rD/1nZGuO9c2Okn2wqwkaadPY3ocNAFPsJcaYa09nOwJ2U52k9rn68cl34vvgTdsL0Pdi//Gi9G
3CvXUfexwGfsNJDxAJ9cfFjFYcvQ6VDV9XjcvHauDrGtozwpVWVutlFq6yi9TX8LkSNtEgyhl++1
i0YCKi+dG2S5dsKTtKbVonFT7F9ny1uhyg9Rpy/WZna/bZuHS12MCfDXgeCxH0IV1TdO7Vi/HNVu
71exDmylcQ6+roWsH0sfhQwojXJ+p4KCFMlnmLImBozPeiEB4Zps3Kr2lx4t8a2bde0Q34z5UPUL
kixzv8vytq5Gj7Fpu3Y/bTlPJt1M3DQHIzwpQW5KdSWwvJ4oEMz4qwi8/Itxh+JecYXfBbJcnsvF
j9pk5a19x/tlutLtaJPrd3zzBP0VXI1kI8gDpSzPtF1vBrZgeUbiQ1CW6n08UYYntW4WqipTnsuE
yK/ubKfV3XGwKp+OvI2a0XGdzapwM6/88MTk0n4OlsYP0CaZxa03+Rx3B9plSKOKGj7T0NqnxAt1
SFUKkiBi2iRMfNhcDYWj0bp/tzPz9Y6bQ2F/cMaFsefiLcsprHnXSbxgkZT2ylFFouaQTZavnneb
j1H5BPJCPm6Oog9E4afmxB3i0UpyFBiCpA0i/dDIwv+59rG82eZqLt7pUrjeIY5IYo6TbqMlbdR5
ooKjSHFpj6FcjlrH8SN3el9lq191VzUM7+Vy6mXwpV9dcaNrsftHOyrLTwUJq3oXFlP8UMa50XAf
GzgGs6v9HAeScTxEtg6bi9H2uhof08H7EY2uBgTU5fLK26f9ydsUli+TPwcdckdGbInhy5xaRpHb
ccXy+XNeaKOviRZ+e4ydxjm0XrRsGGkPK+nsUFDc5Tw8b8fE5jNFt/voN27xoZkg+ibVQncpKQQ5
QOY0xvolq7q9gu53DuF0r4LjtFZDmMKiWe7CxawI96LtwAvYtyDdoWXdounmamY+e9AlaySC8VCQ
tvupkJ516a8bjxlDgkAHst1CLKZ52u9M+PKP1uDNn3DVk18YE5irQircvJdSxp+ibe1/0AmUd5Ma
2m+1v7uXPY85pUzJKX81UyLUMsD8g4Pb4vzS7WYZsa4y7CiRL9sht1wMcmwvH3mzxAz6II4/P0jE
PSj2HVARRM9wvFupUjfc06favhqM8L+sZvZvcFefvsqq8T65ISO0ZPbk8q2ZUZ1KtKT/mc5tH7SE
vVo6yaTm6CsTZpJkVcbF9e6PekoML/EGIw+rglql1fWgCpIUy1Z2ZvJQ9tC6RhEkhrrjWQDNeo6q
wON3OwOUEIAb/ckb6rxJzDppSiBopRT/WHKPp7wV200enU1BAkaxSzKWTlikc9lH6kDWZLrUm/f6
MzD9/M5RwbYmLfXRnrbFOWsbvbW/6AL0CJN1CMI+LVwI+++iyUxfndV4j8Eee8RusXf3PRaWn/zC
tc1l3BTN47DU/fcFiPUN8hG9OVZBFWts7C33s6VppGL+OFWQ/6vRfpBrxxWAORyCUr4IwnuNxd0n
5Q6UcqCIvadyxZcr3XoD6yeYGi3fLVbtXkl8qrjCOrdXmdvZ4nMV9cjSUTPkFKSRh5DTTNZy3e7d
MieDJ8c14YgH34TYZHEoxw3ho5qKOJVF09x2LvUEfSBmyic55vX1hOP9cspFbF9izxn+LFqvewd+
nSxGrqQY9hLpRzrL4ZgBQ863VEciKrPIHwDQSxpiSGXCm7+pGDZ93+QSB8dl6Z2jH6xk9N1S71Xq
TNP8bI1bfBcA7gNr3yFJkjR+K/GPQvvxilEmNkcM3qoPRdssQzosnSMRZF3JvSJEo9xkcYv2g4pF
uGFkP7h7uni2vvaiwsRchUv1EKHCGybtsFTh0Y2UfeQbDzuZG1Tn1pnFM+Ai6O6Q3nF89qU/X0vY
cdtFw5ToMRTbVL5DNZLLsSStLhNikbiIS0uvJ6sYwjCb/AiWul8QZDyaZe9yW+638yLH+LBr3HxN
ZyasmibfuEkszHxbbQG3WhcWjDGlmrqLKmRQdNhBHn7282H/OsbaGjO+YXOt8Ji3s3ib2dyyydtP
i2iGb3ErvQKrQtN/Z8hgbuoQV/mMmrl7v2gj5J2FFMNSPMQDTeBM9+6CK0+uqunZdk1L2lEpT733
cqcIsqiLRvOt2YU1J12zcApEtPAVLFJ1KsPZbdzTGQAAxbma4u+BX2FXP2Isvz1vubI/RAwOL8xq
lRycfVWf+3aLv7eql+UxsrvuCeF075PqRT2lmyvaZ6vi1k0sKu6Pu6hjRJeCuD/aU8AujQO1yYOY
VRwdtMJk72Ki1z3jmOrZ+3UhY3KWnbL4Q+DNtBdt7aAM4NLAllk1NJFOkCrt9SGK6r6hzeG2HxqN
cALS6XsnEj2V+nnxatJQJ7S78NBKfkzWryNL62gM58zajb4heR6pZY00Y9rS0asOsPPblp7aMH4V
Zg2i4rvEt245GGsc77Enj6KDg1wPycY2mi3dK7+jMxWqxUqF0XvPpTJMQ9oz0/7lmNBC9pfvUDkX
frwNX8ZcoXKah2p0U3rMlDUmdBWdHhH0w7vZc4REotN16Q4hrEeXeBrKNu323b9T9dZcr5bYukwv
G6VQsQPbS0s9ISJfTsuwHR2HHAMETAEMuMUgsWFAo7uHelKOxX++9u9ttyZvM/Vutcedrq+XBl0V
3LcS1ECijRrouDVt+B5JOjdMliFQPyDEa5XQDLGGDOfUbsjaSZQ0rIa4uFsNwjgJjZLGOq2gdrfM
16hzpn4bRxNbx/FuZJ7PDwxVWmp703f2OXzLr5X2FGEa4S7+eEU2nYjcXh+d3Ytvh1Yv+gRcv76b
u8J2Mh+NiPslRrwRPe8Fxfcu2BzGVXapyASs2bHFUcW0jJ7asi7AeNTFaqd931X7TeM1lGo+12Cb
RIvy9WHYBcKdQu6bvKqmyL6YhmFZk4H5/2PJrlpA1siopFfh9QXBuOJAVWBlikQD96IQDfzipAo3
2jOEiQdGmXm9FEmE6HieBirXX71OLtappEq9pKfq3vbhFvwq3dhTxK1iMenMBgoTX8rdOja4p+9n
48z1cfNFKxLbrsyMNoYncdIuq7BNh3YA8G3QxtIRoAt332jzgodt3m/op/kpc9ptJNvfohuGRNPH
HIicxcCfVghatttO189eGARU27iL1OQz+FEbI81E2p78Jspqpynpxc1jzoR+OLShiE0qqA/uYl2T
OcEumsrEsuadPrORzWXuOvB6F81YJvFRZuiykMx1ShUzvpYvufcUANrzp9SvB+9DPNnU1TakywdG
PjYtjNFWJEIKS92liZhJmXAZ7lRFypuhx91ctk1JjrEWYh2zdSvXb05uLEm+tw3XddNK+9JZcvE4
7Z57D/Z3bxO8XWM6rFY3TYeWad/N3vs0wMrCXz7+M2RI4jUefjpq0reiy5cnkfejPMTTWP/03Ybr
dFj1/m0zYrp1TVf+HHskPCgO3Px2MF1ACMp752mVHnq9K92ni9Dpne85RqCfeFT2GHPRXWVKd9OX
sBM05vd9RXFLRaWEkoyUC3pttX/gnvNumaDND5Sq+5C6hW8+A5IWXzomE1xkcannRCpb1DeolTJP
KpZx/TCYqDTg/XdsDwYnnH5OFpotZOvBT4GII5a+yo/eO85W0+md9PxR6JbMulyUdSPrc6TRZZnf
d1yfS7ot9nrFcAT2LUDmUCR5NdvBjfZ3L2A008p7bRvyXZbsbh0tAmQNV+67KFwJVlMYWA9j1NXj
1ZyHjmbA1K5+VoSSNiUS2pFzoUYPqSwfhRU/W+zO/OINnYMVqWaTDrRTn+ytpFnaoI+3Jb5H26NA
msS/4BK06Wu3OYNwZ2/7++asNHCMO8dcE/bcjvKD9D4JMEX8lYvW89JOlyOl8Or2D7WO5y1lXl7N
x9jrEH1xdGXfT6QgVhqA8rmbSf8nwgGOo+9C6CMKZry2JpLsQqP+nrfDmjTEOuhJaxWaSw9G4M/I
r2svaW3ltSmbBPdwVYtHTN+nilHwNH3tmpxu7YqRXJMovQ53AdKk3ydunls6zfYder29czeChc9p
2bUN1hvnCbGuO3v6lNP5s061a9Rdi+t0e5UHy74nI8crOEJGZP5Xi7Pg8Vlr+NDOM7m8G1VxBZpn
FlUKxLb81jX0ZiFRThS0YsLV9X84O6/euJFmDf+iBthkM92SE5STZVnSDSGHZc6Zv/489LmxRgMN
9GEXe2N4e0h2V1fVG8rjlozudNSw/bbphmYbBi0Q/wSVj/c76yQVTaZZ96lM05pXHZIrlLBBf2op
wPS2aAnF/pxM7Fin1Oz/OkObH9TcD+1l5VhcOTOaG+nbgzm90Qe3ld9CQt5b2N5G57GCHr9ec/hh
VlVpkP6VIX07bGj0wKetuzwnzPR+mdPMkd6gp+IS0Xv5x7JHGs+YPGO2mgAB/+gze7AhEuRg+GZo
14xsFfyf82aoSWmVnZl+nTrmf+AeJmgHLIIVLM7RXBWqpczCNF77Re+EtnhBUBv8FPhQv5qbXPue
CVXrW8G8wtgfY1B++sgBYLwd0f/d4CVXPqSjMf+cYHK98EBMaKHYyIqtjTrE8lXNOM39iHf6BQ0f
bfRKttA3sqUi24RGIDS/dBZh7GfZGS+aWcRPsFSj157e7AtWnjLag1PnT3USm3+apYwmj6RHo+cP
NvezKmt1PblOPTZbc3DlL4jj1eLpQYIJABNDVXqupdn4o2B0l3mhR0XQbDrYIGxkhJ3/cR6nmu5h
DU4cD9lMigfzpt5aqYiqbdvE6rLFbQK4aSrUn8DI6QTI0gk2UTNa486OF9iEcW9qgoqhFG14HZpJ
zjODDAh/Yr/Ou7LvjczP+XYXhSw1sGQEmX/Sauzuq2IhqRVBG5j+TLva2JqFOSV+pWWGdrkEWRN4
GBOZL0KfQISK0NG7XUIB+2CnQla+awoxn8dNpD9Ch8UZQJMRuYFd4uFSdpLuTLjmAV4YBNVtVhhV
RnAfi2+iAR7jlmbah7fIyr7XWmsId6Po8le7Ijvy44JmtZeJ0OQ+07Pqsasn8zeaC/ozRdqXttd0
6HHUs8LJUF4b86wvV2nDoAjPSAO6TUNo2rdwdat043APL5uoc2qCkjB75HUD7hC7kOEt2T7Iaju5
1AkfdJ6jupNb5lTGjwmjeWn3mKOItyW8JEU7T6etXHXW4utzD3tYpkv6hK7Lyr0cP4uQv86YdKvQ
l87jigTj6Llp/rQY6CpmuLvywhrzIMXD0rUurNQREw39cfoW8SqfqmVBZDwlblz6IiX2+UOkR9gN
F2Vd7WgJhXdttPpzZKMln4QW9T/Qe3D8ij6AgDLn1dRuIuW0yg9FBRVDBY5+3iacvzd4AgRIZRcA
XbpBsE1Jszichd5UnoxpMWBuAjkS38SWIja26o65QLk09lmH7xu3gR1s1UQR4SkcU3fF0InkypzH
wPKcSZtiLxxwJvKzgobqmTNb5p/KrKMfBSEl4iXY/XkpSYk2Dhwo9bCkWX81K62MGQxuWFdjpdnF
3hyKIfZNM4dUQ+ZAt0bKQTabfNAFDZglZPNEplm+DHPPg9RGHN7nFF0/JmoCJD6ixOBgcarge+qE
1YyacrGhAXF1JFug3uayqkhTdjk99dTPqrnpkc8azY3sx/KXyIQZX066ZZ6hvu5/WUNmbjU96usb
WvdgXh2iyJmgVFv/uUMe/57BVv9kdF+fVGVBnQgqHH2YyB2SvXU1qfkmHip120H3gCEGBouP0jBP
QA6DSv1Zx4Ic082xebOTkiDYR3TLuUk6u/GTNG75FKPN1u+cqlBeEbXqyYV69BZlcnrSatvpvVwv
prcCg2i5SaJB3JNPLDBUan687eTfleqbp3QqNdcjVssEDRS8E5hjqiFpmcMqxvLIKhZqt6XtvBgD
GFoNuMfT5qrsxvFkP6k3U3bqu6HZ/b0SFKhe6wztL10LC/IRiqBqEwBrnuc8ICld0BuXMSmp5Wfx
0JZwVvCsxuzTwJh2qCBZcPTzas9dGP201Wh2WEvPi4HPUx1bGwUTJt4EvEDpQ8u1OasB+4B59UYM
bRnPMPDzCsKWt8ZkRCt8YOU1jJS6KhzanSByafWEwVT2O52GpoSFv2S3RUbmuZ2HsALWAt7NN24y
qGk3JcDa9WTltT/bqeLJAlSi2yXgggEbd6bXKtXSNwoCdNxxLpZHXc4aqhVRj48qnJMHfR4kTSM5
gsJxfZSVD18DZDpzuvJ26IL6Jle68b0pqPTvaTsZyq9hXr3OKOtewnLOv7VWSooNAzyBExYHxlNk
ziUK/Dk2bgQwd3RWFmH9Fg3lykCkBkm9ERu3bt9rRSq8oXe5L8TcJ8BJgImPlgWpJYmwufTGuuj+
DAguXi1K0JB8w+B8GiQJIR1Iucxe5EwK7pWb9pavR615H9uLSf2UYzft9b0u7ydjnO5zhpFVtCuZ
Jg2LjsJj7obfE2zi3Ivadee2rYrLs6VKi+cSEJhN7GZT7AuaAZoHXhC5Ho0m2k+LlUbXUVcVtt8o
veHuHflLuzpSfcQ4j4iGeKaJOTtTeQBZqA2n7j5sA2gVyUqu95QaoxkOWi+eqcezW8Okvc3bTsRt
1XThHRIaDHMDWahzXXb0fZuVlsQhM01MIdOydzY2jbQnGonVixaOurm1tYxe7MD47ht4koXloyWh
WUWNZoFEJ9KefWIrhA3SreJ+7hkJsxG1wUeOOuDjDdseZUcIS+9ZREY1bYxo1s5GAeRO3A6nN6cy
g0eTzIX3ZIn+pzQWkH1cO2PGykhzpjgXY/Qkg9gMLrBhHW+LGpeYHdufYAYdj/uxNJl9DOo61CHZ
utHQY8ori+thLpsroYgnnt2FXbrpMlUvnrDm4BaNxfAw6E73c1Cdas4kPiGXRQb8TrZWBkCRynyj
dzcS8uwmPCsNVPX0X+Nyr401bJ5JieqSR22hM9h6FPkzMqs/sTVCaRF4tu9aLbf+q1SUWVvRDMXb
GhKozMA58O4mezi3gynHyhCM9KV2RonGITLCgltJOLRk6EvcZA2CAigxVnCz2BkT/Baab/APoqUc
Nm5QhhVpkIovFrOga10FcNNpWsD42NViTm9St+TCzOt81Nk+jXGRmuBM+NxoZUbdZKUPWjclv8Zy
sV8jOOCQMCND+9EuNYWQmeG0o6YIhk2oa+gKw14LSMWtwfjBLkyuoN//moI2q32jqMjw7Jic3F4c
HRfIItPOEr2CwzQtAJsE6aSOtolDmu4NgurTS4DoIBi5o34OESdytrjbMYvJKoTxVkCAI0IZXL1J
MWhnUVtzJGj2u3etXhl3FV3nYhOMxvhS69yUbD41/tQLxgt5SZpYl0ML38sr3DJ+GmcgMvpQo3mN
7npkh0OojLY9ZL4GP6hKUcHbKciF1Ujtgg/XwM9IJ/GYulMIeW0lHZYmE4b2Qz3EBNmgeGkQjj6P
RlveFFo8GWdJVmm7Qkyd2hNQ69S3u7KLFEwJ2oCM/6GHkA0XaQHmKVf0EB6d49moSIezyTVzMIY8
tlq/EToNXgajIG7AGx9IezBSzhMfIWjgLnWmBdgxONfpGDPBrDVoiV8jJKNjUEypZTNLpoGTSyuC
DgV3RdRth8rOjB2TgWhjJ73RPJeJPv4ZC+4dXLhAmTdJN9ffbFeK7Apyb3yZEC1y3x7XSgpcmR8B
RSYOPZt86xnvUXGJUhHo2l7G5E1FavwDrseqTdqm7oZeVebcNiqnCcxEw4UaAM9bkNbCMZsfaN8q
8zIyy/g7RIOuI8kaqh6aTCzgiUzIV1K/qWBdnYW00dorJLTt9QC5vPcdWlzLGRMRqzi6BV+d9EdY
FctPkq0BDvxkq6B96sIU+ce2wXbLPhfA9284e4/PU2hM/R4c3ik3LpUwvIpe4AhJTU1DO7QX8eJi
g4ZVl2O5N1GfuhEMsMghoS7Lby3QPWQqLdZ+CigRxWaJUzPYQghxoUNRjuYb1cILAt1eD4DqZwwK
9cIZat9pRGuRVduwy0D33MeurJ37pTdGDYBy4TFRJdd72LXj9TK0Cy23hciwAQzpH0KI0j2YkExr
+phO+hRjiWBs+rJscPqB+UdimeYz/eHWJOQ0MqXQdyCDSGhiXdfBRRFRCqwg2DZgtlg3ptViB2c1
/eQYYyKSWr/UdGBCYLfC2mE1VuHHhH2as6Nbn3I3GTpwnII6jk9cs1AiF82gA1QZIvxGwjgO2wjX
1AsMZCRdFa0QgoK4ZfuOk4aTQp3kc+ClM+Ed7JAmzzlO4BTQkExs+FxLIt/MVE/RDBdYZ+KwOqTT
JjcG9TtaCmKgiJk+4wkjpy/rJvB+vZ5g/dBkdfYdMqJRbankp6chjPLoXJBsg2fElXFvhzquWpOs
2JGdVXQSpFDK65GE5q1OBucbFsEuhCOmEwXbzF2QcS6G3t00Tqy/RqVum5skmbTzxQzL6rZxy+Z+
nAtTg6/hwFov13Q+D4y08ZXWwwQjCxeorQur/VFEGbVtghUoQR7iZrChG67uCQfgRujKoOEaRSYE
hDfR3xGmlsE3khReY5XgYjTWf+8B1bmDV2pld01oBBuGOxQ8o77IzmbcVKcNJAcgQag99cuMJq7d
1JDc6gvmpGj/hVPhGHtN0NfzaQ1IrhLNYmIkwUU4WzkalJyuprrfeai3I0l0Gj7hqzvcz1EzcMNU
VvgW1fHynwxAS3Zp46Y/XS7pZmtxsEAf6sSpsZ1JbLigM2mmz44H4FaR4NygXCDZo9xOf9GXL97K
yo5HT2IH/wRyS19mbLv5uixH9w2/Fxg8oMRmTed/SaApG8L5nSX58jOmnuKpZAaPrc/tQflJnJjd
CuGZg6/FdvYa4+fKoB65ILFXdOdAOuNVx9EOLgTRolxyCCeaxscPgeou2nHWO0+z9dHkHCgRwSxK
wmbrVC5Ua+4WRig5oVpCHxC2vmHSmDZvbM3SrsywYMBALMes3JMzpj/qkqhMEgfdqNcrQj8kx/wX
FNPkDi1rB7cw1nOxhQUe3HXEp8gntZeUZnHZf9Phh3+vwGseTQvsQHE7XuVlZjwkmaGK+zoZe+x1
3HiYz3RnmL61Udtifbo0BtY/VdYF+7k0koe+Mlq6TeOMUGXWFjqM5C4YpS66kzpbKiNhbWNVUiJO
bW01G73j1GzDLp6Ij+7YFOeFmvQeCe6oHJd+qkl8MI2OP46Q8Pyq4qUSPv5qJS4GiZyTn04JWWKP
LcYQXA/UNZC4mEz/MMGV+6MoB/jUcjVwKUL664GKoJDNsF6gNHRa9nNspuAxILv/jRHU2lqdp1ER
CMgBt8hvjBc0ILA7ciRBL3U8cZE3nXT3dTamIKuogvKzCU7nA/VJxSDjRG+hzJsIgka51NJvM9SH
XqrrWQarhMbIJgiQxpBH2vYd/WiyTRMlwGXSQLnbxIyUdAAMeq4nCDXGkz7X8c/Jgc3rZ5lNlovi
r6n9WnOCuyJRcIvKMSXJBWqN0l1p5NY3keuQd3qMQu5aIbvFr52gHz0kbzCYKlsrH/XYbl6hmi1i
N9lzs49Q5y4bJ6yDC7aUyrZpk5OZZsIo7qXTOQ8MayxfHKM2xW6ASPCnl/H0c4iAm2iyJOqmXUT6
gDEH72lkP7xVgOsT9eZYnzeIroatxPO98/ld2qNa3OpsEkkAIYbm6e82jcOXuQqT17ybje85Re/v
vp7yGDiWPefpRi5mL4SXTTPJxMPCa+HB/8gy0BmZ5gE93HxYAORtp9rDta91nxopLLkNweFImSHn
e72BY9o2bDr7pktMMRHAM2nSBUyS56ZK40c3SN07AER6L2MQLGJtdU2l51gCkcsUK4qAmXj3RipB
AaLDt/S6EtmDh8Qq+GlFNC12rVsnajPDinBhfHXzhVqsHNcLbb13Eq3O4q0aIhq0GdwOYytzx75d
K1CTUNMv523Zho0f9ANdPpyc9Kt2WNT3MCW2eVhdxswholjZOU1FkoONc/PfiPTvKq7zTt8MjQZy
HjvoCzzMi6bBN7s6zLxhmcUzUkS+/DRjju7Ei3w0JhvTlhoGps73I3Fjlk6pI8FJC/e+S4PF9Cjb
I1KJQEqOiaaL72NsLN+DeOgl1PC144wtXP+mktao/WWkI+MvzKIIVofBGeiN7tFdzlcVEGkpsL3Z
sOU1wrHmxnFDqMe2zMn3Q2V3jIxyq3Ei/gPU6+0M6LtM6RjsoIyq8CyTrXsvigg/DdcFu780hhFc
A2C83QTdPLeILcgAzvVEucJrOyYqd0UjqFA7APgtJWyRIEhMyvJenyUEAdhjLXKagO0ETDL023qK
5mrTaJNUvrMghvYnre/fBmMU43bsG5ns3MhNOWmRa5F/QUVdINKFYbKRNAfj31NIi2bbL0IOfl4i
hSddm1PIF26txxc4kbn59TjEzp0Zp1m9MYYlQ7BVwra7RfwDvN2jWOBl1Eb+W6aFbHdztATTZp5o
Xu3CiHR5I3mLzWYhtJNxJOBVvNisEpL+kB48xLVNhlEzBENA+RxITWaO8J+smBirHqMAeSi7Ga+X
moEA14xG6J5hzyrgyLK1rmsTBNo3lrmCZOxUCa6MKpBwcIlnngBSuZGBhPwy0VOFkzdC0N5kKIl+
l0E1fy8zmdwq+OnaSh2ki0xf1qY8Lav/nGCgJKTDS9eQPiJ5WGIC3XR2pr2SB46dT+FSkJgOjXMr
K6OW+0A5y2soRu0asemgXSIrM36PpjTWNk0GUZOpQuE5LeJoASnViltkBoaEzW/0EYA7ow586ECc
KHtKtPuI8QepXyqNDzZomvnYtw0Ac91bAL2p1rrnswi7cT/yvb8t3OvTmaLHcZ40EUi4MdBNwu2s
v4Iawd1ZwkO5IWfgEsm0thy8paW1sXfiuqGVpaMr+EZ3MiMxKQcd5lSROvdWXkKL5RIKb+sMTrE3
8JZ/wFUfbtfyD1KOlqEME6Js71BMBr/Sil6yPxgTdYeanAzCCMNVXtxo5jCHVTTbMLUymhh5gsXu
Fl889Suj7YZHrF5Fj5EqOuphza1fcByyMtptRfYrlHUDHyJIaS6h684q2OlF9ShLuABEWpgYysT9
2ItbRpNvOMXzqztby0B2b8AKGWnamvBxSCZhTKvsQcWoGnzwKOun6TT2PTdTa+zKIATxZus2W60L
GxL/pjIqf43O805PaPlsk6mjoW06CxTJyMlvVzbqvImmeromnyla6ywE2563EZ4ENSZztbhuB+7S
s7QsjXOHTonuOVjNU9iXUyVvW2SBv5tAW26t2Mk6b4Ri0Z+pcnHiS6eKC0l7Puzsq6WzsuqJCkE8
CZe2KCBQpcHOtxLy3W6s5EtWLHTUJHl98ssNk0F4FGIwFAOJZGpf1XDGf9jMC3UBXNzCJDAYNMlg
2Ya04KH/xPN3uKUD0zZchEs7o0LJ45X9zBTaz/XWq+vDv9YGjA7A+BOzBtRYOj3IA2l3JmfTraH9
AAcr/VX0ZeD1ad3v7XSc7oTIsHoVQcjn6vpNlvZy//nyh3LvdXmmtCLGdzCxBQN7r7RGwdp0kFZy
D+EVhVEGkbk/0+AIGmg7q1sQCtdbTBVeNlMGKfjzxQ9nijFajtV1TQNzNKzVPeX96kwJs0yAu8JL
A67ZbSMDDk/OQMBtSn0RQ2qinxaiywY9j6mtUIhu0wKuCfkM7e7a6p5P/KJD+4zDX3RgsALdOaib
nM8RlorYC4C5SUJX98manmqSYoINSHiDFm2bdaOJu5cz74uCXoA+hhDDZ5oPsEncE2/qUBD/92cx
vnD1vJXGB1+xeiIq94riuMhDGq8o50JoHRl9ybQtrXLz+Vs4dIZYV1v9PezV2xRGzIFJSjWqggHv
8EAgAzs/VWwbkOMQS9lePJnTT0b86icsdI5tQwz3pGWue1CaB8YX0CPbMm1B4RED6ncWJBMSXgkT
t9Omc7hz7r4qUG6XhvW14Q/rcEMLnrG17kDWlwc70CnRH8J+AezDBg/BVU1KUX3PFfH/nJ4QwPbn
r/bjg75f72B/zZZAllJVyA4LbVwtVefrmXUvYWMYMMXrblM7df3gmlm4+3zljzublbGeMbE0tplG
tf6yf4wd2tksZazY2cxH0i5CmK1ctlV5/vkqH7cOqzAikG2DHoN2zvtVWDo23JoTbYyyuzBX4puT
ywsg+fGbDdv6xL75eC7w3iZ8gB0DB/I13y/nKDdwc8FObTpusI4msU/v8QfSGnn29QejhmMO+ToY
RTMPfDEQcjXNFHM3BLVen5O1oMRCPBz70DvRJDc0dk8MXD/2Kh0DGyb07wgTDr0LJbV2nfec+SoS
469gpuXldsnaU2yi9A6vxlPeSMd2CIMTHGQQDuZPh97iI/MgFLgtuAAuF6OfjHPn+JXdDsX/sBUZ
QIQjvFSKr3bwLmOo5GQRvMultmuYzp0L42iqT6xy7P1hVi6hTjEDBUb8+70x2rB004hVOvgBFsJC
dzlLIr3ZTnRbwe/pin2+RY5tRldz4Q6QihHNDk6YVTZmODvrFpGDez8W2IL4UxjaYttnJDInIsmh
RdEauVzD1niLCs+IwyElpdtn5L3ojhsZ5m8x0B7s0BTiylJdOW2xDiMW3fD0+SMeCV9cDFiQSWIl
Y9/09+90CZzFMKGIejgKoOeUdrBvZzqvRp7s6ixw6EcYaq8M6I4nHvfI18QCFqwZRyaCizpIVAY9
LiOn5qS3Qe+86MiuE+5iOZwxqqzfhaijt58/6pHTsCZkDGYxJFfSYWhpR7eDYZeBakEO3Zj4Wu56
YZyaR37kK9o6fm6WxKMI4+eDx8KsJkyK9cwFeionOO9pm+yNtpXaTnZr/SBbBFGR7BP3xPMdXZmL
AAEbowJxS3//KQNY/1PHLDBgk0F7RmuVAuWkQXw7MxfjJ6EdpuuIjjM4EUiPnBKW00gucLqG3Lb+
rn/uoQa9u428lPeaVtNFW2jDFhtYce/SNDlhm3TkEfH+M5hewklZ54S/X6rONH0ZzZxHRPi3EQ28
sslsUN3GIEn3FRzl51S6p8yKjzyguxrDMzzIpGmiHXxS1NIYMA+ckZhvt9EauEjoWoJ9qCFR+PIe
dSF8uIzYYCY5DpjvHzBBcU4LiQcMcAPauB0kprE2T5m9fTwJ67gFjQmrJnZv1qEfoDY4jPCoGQIj
cA+4TccUMl+UDCcysSOrrMZ4/EPwxD//IHr2iFXywnS5fWwIopUsTKg6kXVi1x9ZhWGGGMtjoKhr
WJ+9f2OTFg0T2TvTKmGM5LcNzjrlpmxEF53Y5scWIqHEyl7jjmMnvF8IaEmFhckAiWXEljTO9caH
rXjCbvhjUPw7TxSzLGbDk/0cPI1OvjJOBX1NHje9IHbG8zZuIYJUE5L/LfLqan756pbDiZdJjfDT
zXWuykHYiOF00zIgYTaMiootcqpdNU/T5vNVjjyY7RAWlcbdZlHmvX97I+atYZPWVOJuDXaYRfYV
k2TanWP3kV9N4anJPMfXowJgiinp3aEl/qBrvW3TyoGLIFqAQGaJArMGITKbREvK+35qjF+fP+KR
DcIjMsOMSwbD/w+VN+b4SFZ4kXNUxMh2S2CGslu+vt8x5KEXZhpr1HUPHL7d1kLgjuLA6zMtuHMm
1E5tks4nRld+TAvoPpncJIzNZLaAe3B2AyvCa2r1zjSYawdNG0sWJDPjN7Lk+gq56eCrJl7VNMkQ
npgqcuTLkW1hFmgyqFDSSnm/U4ZYi+uaaSVeaanwGf2P+bz0rmp3WYlnh2elcIt2n3+5j9cKUyl4
lSukw+V5eGdHo164IyO0vcAolr0JPes1E0CTV0KnOr8LkO9Kr6wjWrifL3xkyzj4GjocQIfzd2g0
y9BL8lfMBr0h6sRNYqrca6tq/HIay+O5mF7qqK3w+z64v8pqQsjvwABzM6fYI2oMcHgThc1RyLLc
PLFBj20drmYagOsbhTH3/vv1BvOwIKlSljpTvMfYC2JdFgss6QM7ucaMcL426dntDXLrx6+/TpvX
yKgRh+1jrlvrn0zEjmlXh5YJ9R9W053E8GlbYqh4okQ9tkFtnZKYFNKkUj1ImTF8qgzs5qElW6nt
tTAXXo0JS0/ItzW4mdWe/Q9PRSWNyy1VD6H6/VMteKmU6APZnaqs4g0S98qC74VD1ondePTBKPLX
5IP/OgelPrZUcEKxZ8C+JUBAwFhgMJK2dKfsLM1NrX1YkP2caoQdWXSdkELZw8vkCj+4GBYdjnK1
ILKZGdcGLIV+a4YEX2JqE+b55vNX+TGTY3NQoJqUqdwKxkFsyccUiS2eOuihOpRFfrxMdfaM8Muu
J+Th86ifKur+DkV53w5e56VQWDm8V7KHg6835W4UWqARnsuxy7fx0GnX44R9mBt3xVnggBbJuG6B
eIG/oemCSHnhbIMB5hjkndi6R+KNi+sJId2wiO2H6WU0QtFkNFQJyaYJt0zRhcsXYhP/+Vs+/sz/
LLN+hn/OYWJ12aAFjL4JlmWyvKZfnbWYE6lMPzfc7tbMI3GujUBqToZdbZVhPIRrucNInkT7+nXC
I9NP0mkpERkOTmuJk1xgKx4Z+Rgmp9BW/xhNncIN08KLoaVE+/zhj71iet/cJdyc60S398+urIXB
FHgyerZp1JiuIR+y53w88VTHNrLNFHGJM77BtzyIdFCEVTb11An459UvQRICHdZ6+MbU7VOpwNEH
ouZa7ckh+WoHLxBrZBgCkoSjYYL4JmigBoLTRCcSjqOroCgh8ND6IH6/f22ImoJKZ2YqM4LD2Nnh
UaT6DZUW8ufPv8+xN8fsHq5W+u70Hg7S+Ibk3kHRykKi03YCWvrGLgf7vkIu/O1/WQrXZ3dNrBkA
/v6Z8nZqO1fwkaqpq26doIsANR34vNCKxuT7/7AYo67owJFiy8MqHC+bCGtoEt4B/GXX9x1TL6GK
b4Yuy3efL3XsW5GicQHixcwNf/BckJmU1eZ0bgzDzO/xsXBuLGdwTsSq9f9yGDhxSLbX7hA3xKER
c5EN1hwv7LuihUDp9ZBGzwmO41NEg2pX9Uh9Pn+sYzuDXh9cRWhLQFgH15/RoRjPLZAzzLQKP1nQ
xjUJE8LI66MTH+vjs9EtUWwKLj46GYfPNjL+JWshV69Satg9QX1fOs0FdnTWmdbEw4kHO7Kag+ky
sxMY+LLyzt7vw7E3BKPGQdTNUVgXYe6KR+Y6oduR/XKHP19wIt/8uD+wr5ZMzSGP0JG5HpzlWLNg
7osSRTuw+ku16iFyQx8fPv9cR1dhxCHHmFYGkOf7pxJisKYFayaobdivqiFsbuBynhqodOTdrbkQ
OAvFAT3n9c//ucro1iONciDYF8M83EkZrCwJJL8XKh+tH3odZP99+bHYgjSZdKzqgV4OHsuwsiYO
I0oC7MVI1nP9d1zYXxxQTWOBekARlgjoXB6HKaUucJooloHyrjSw0G0xjqG5rAof9gXqNI1vduI0
f/xaxHWT2ZvUlKSYh3hgPVTIbwYXYl9W91f2kgTXWj8a45ejO9oKzWZsuU10152D6O7kUHzgfKTY
YnTlNk/zP8vKLmus5NQMrA8PZBmSCtzWKJF1RpcfHCpsfhvRa6gQZT3HL3kpqm3aRV9uz7MKpSnp
xDopgQd6v/1ghEL7tvEabtDg1l5aOPjgjPOYGtdDX8HbS1oX3hwieQ4/Npf1SZjs2HOuYYOKnAgC
4Pj+F2RUOqvaF8JSk0GPiRsjulKxmX/1/uc6WQdscTFzMxMa3y+j4Q3fq7WNhybM2bjG+KeAbXz2
+dlac+13Vwodz3VWyAqFu+u/7xdp4qJtutZ67REIV6W4t+KzXLN3pdQ9xt2Q4KD4YljDiT35obuw
rorqiLauWt2CDr4h9EGseifrdeov3Mi5yoetXgZ+ZiWbZXn+/AEPl6J3rAE+MCGHjivy54PgEWMq
sbjujCTYmsIbrE4Cvx/z4VJgtr518gD+GLfp5vNFD3fI30WB+IE0dVKMw9ZeguWQOZZT5GHekd4j
FMi2izM7J1Y5vJ3/fxWHnNcw1ql6B+cNDDrEC5hHi9A7jXBKxNqKxULJR1R+ii9xZLF1UgiCNABv
5mMcRP2mLJlRZq4ExChgrbFyHrjQuDGnLvjixue53i11sPFNKwjspWYphIkjaoY82OOs8tWUbV2F
zg+DMeirEUkO4mLfywgKPtaMBBlzPwIag7Ut9u6rOwFwFjkEcYpuE/2R9+cL6cGSmBYqxSCuKqrY
NsJeMftq5AX5ebfKwSmmIMEQYKJ4xA008DDNetFS+fL5k3zcALQj8GVlMseKNtkHX2XKRKeHCz5q
ZTtYv+WEmUOGOnc1lbBPzUn6u3X/DUskGCxGiwC0BHzpcDzdiEGCmgdQLEB0LGTIGQVKbbu9akRe
38C3LXed1fdnOL/q/hQn+jkWudmJ2PjhFFMjM/BEQt5yVjHnwRPnNfbqeWQ/uzFSgBqPRX+y0lPZ
1NFFIHjwTkFsLO1wETxf8BAOX9K5zt2tURvmRcGgOnf/pa+3EmIUhRAQCgsx/OQgVvRZNrmRNY0e
k/AiyMqV8x3TFLSkKolO1HgHT/T/S5HlMqcVCJtZhu+3vBHYcVqQ3HpWjvK75QE3fSbk14LE31WA
fv4+DPMvD4kIS1niIVVESG4iZnA0yKGvDG05Bdgdsvf+fxnQhXXyHuWqefDeMM0ZwM8EzPnBbM6S
qZ6vsJDrb8w+NPcRBTMSr8lEkYmQa0yZoIJKug/PTUxbfD7pqYN+cAj//hwLKGA9giTEH/qRTqHj
n4dPBFqFzGtVml1OeBnsYkRuJ6Zx/6WF/XMG/64FS05n44Ddkxu//45K5fg+z3zHKGkee1Q++GYZ
+yVIz/ArPjPL5rWPx9deMjtHBd8Ks3+eQKBnsr66S88xpT/Vp1hj5cEP4iJ3uNBdHRbdIVkIaQXy
XAd/fE02rvEnx/w1vShaUM47jDOLdJfGS64/YAgX/1pirKhPkJWOvPx1hq1G3wy+BM57719I0Cx6
j/fn4MEMw8DXKssNlOFqU0dJtvn8uB45Q++WWn/KPzVWLWc9mtdtF3WWOE/ZEFcko/3XTyqruJxR
iGzrXfh+lQZ9a1BknKF+CaOd7k5iV+kYTf0Pz0JZJYEAASGsg33kMmIhw3eNfVQmySvy6PZGDMJ6
+HyVY5sDpgdHgv4I2O1B1IFwEVZDjrw6jWWyZ15rZCMCkeE2VGF3pVVYOuh9VV0YQzJ8//rS3FGQ
yuB6fDwoaKwLOeZoDA2ac9eTNMc3hiKIczTf5l2OpRy+aZZ1R+w/RQ38uE3gylNvwVYimSYkvP+A
YgTaEU2CeYej6uskLcqzyG1PoS0fX60DAsin0xyNAu+wXx9p9WBpVT576PMeNMt8G5TzGCzWxYB9
C4at3Zmtmq/RWgg+dCR1bANos+owdA+uRSRHI2X3/5H3ZbuV40q2v1Kop3sflC1q1kWfA7SmPXnY
njP9InjULFHUSH19L7nyVG7L1tZJP3XjooACMp0mKQ7BYMSKtXKOElSwFnw3KVjB15TIkWaDX5aG
IGysAiRhwM8Z3x5fznGnvDczBhnD4vBAYPeRHXw/qQDPhKaZoGtDAx5b7v3YLWhYuhA6Qn1DzZYi
D2N7H/tTkAoBJBnY1cnO5WTwlUACGU7VgfdA6rP4Lg0C3wPMOkaVo07XICJeEv/7aMvGdCAgSkgB
YOdMo+UhhAZRIQ1yRbAZCXYiFoKTKJXpUZBrLdiyT7vCmx3VoCAyxI39fj7B0jZArBEMM6AN7CRc
IGIiur4Z5ZlH4oFov+e1QWLGwF0NQAW27Jirn9zYQo8iakNF0YXag8RDYCC3oglU035zk4xAdXQB
6wmQIl6W7z/K9IE3G0BABZa8zKhc3oVx7qRaqD6jHMwAERqNl0SGP8zjpMvpPKao+TMgZ2Cj5pM6
REleYp3UTlam7cLHfTArbyh8QBzgXSFvrU3uhXDgoQg+JBCJ8rLZgLQks1EOlC/si4+9IK6BLDwS
nbhSQdz+fgpBKdrGeolyZTOpVLcMW5Rz+tqwOr5Q09MF3wWnCucKu1wyQEP6vhcUYxEIPgHp0vi+
eNmbLRSTgmbDZb21oD7UX7bFUnroQ5eYMTxcRtT2CNqevvlSosu9XKGOIqoYcXqQl6u2WdTCnoBW
6dw06pGsjtfu8Q8dl//QjCAoJsFNG2GH6BRYy/cfmvZd04oJVKAgpWw1ducWK/lUcsKFbqaZTBiN
9/1M7hx4i41WpuiHOve3uQPhDet5u384/jFv75FjXyO//5peq0IU+6EXaQVAgQUhD5ecge/FgfiJ
rbpIvVk7Zm3BnW/xu+N9Tx+fH75w3LgHzheez6nCRj0tYa3YnQ0MvPWkn+rb371XpzM5HviDfvo0
BzFEjn6UC39Vor7+Fnjmrb+wYNPbe9rL5HpBXX6cCuPXDB6EQWywBtq5TRfO8od30rSX8UwcfIsc
MaLE43qdlu5jYl+/qKuH26sl2cw3Zd9j22JidoFjTjmJ0E3pAnZqg4jAugXT5vlg6zcg79ws7IRx
Lx/rbmJyTchVwnygu85+BOOr9ZRb21f7asHhIJ8YjMOjO32cZ1Ve6eABHb8KVFg2gkU2BINsw9Gc
h9WPyrkBadDSgi2Yi2n9U23I1AzHPlsHDzscsMi9G6ynm7PQ2lfOA94EFpg2Fy6WpfWbYutlsHVI
6bh+3H4cPHEFOSy38sKzaONb6aqxFtZvvOuPrJ80sSKJghJKVBeOHxnaGf5TLNB92mBmW5jO8age
62hiMhQBOkQhMpcWycHr3fqohChYs20TfemblvbKxGgYelwZ+XjQDPV7468jECVTSJ6qeQJOkqWE
81uc7dh3TYxHbAiSCuaxvyYwPYdIg6N7EICzbyIncl5RZw9DLFqvS1/55n8e63hiT7ogg5BAiY7l
K2lb3RZn5VZ+9PcIN4Jzmz7w63wbnct79XphxyxN78TABHUfacW4Y2TsGZAtYH+2a3h5tm/pNnVz
N3AM27CXINsfgi0T+ylNLA2X8iStxoOBBKQXrYlzndmD9eJbFNNbeJK1eI9/ZgCQEASIfyyWQ33N
e4tdJUaWi+OWhQKxS3A+ZMeE56DY5i6zod93Ue1BZ71iK+XE3CzM8md29bDvySyDWIanSJDAV3E6
V7tNvdDrPO4kXrWR1ksxs8+WFPkEJC0AqkNSfPIgiMFSHXNGK4uB+l0kKL4FT5XCX5qcOfFwcfzT
poYAbj/ingh2yDJA/gAtvJ9VrY4kP0yVwRbkWvZAlARKZcIiCKzxYcHmjDbl8IigKyA7kehHCZKh
gyDrfVepIWm91EI2y0dh+q4w8xx4YDldsKHT2Rt7UZDBwmtgLJadxlUUSFRDDBK8RzWKcs/BOKlv
WZtWtsil7DymWXaDSiay/+1ZRAQHzyo47UiCauP+OfAmCnAjsIpCqBFqk9QFKStsqlJnF+CqT5f2
4mjCJtOINxwCNwDiq6i+mpwDSPGwwdQFbut5m5s26C6qG7DAgUyJqYWcXKekrcH2mukgrUVkuxIs
kCRm+zTm/q1a53UBzoC2bTdlpkkXQJOUEBhiETUsKkI06fi8fHC+kXNFbkwjCDUBF4bc1fuJUaCg
kde6DgVL0rYQHBHSgMMagrA2dPoKIq/ggFbbPvYgb9o+MGQen4LKDAyHIDs4eDGVtaUC96l/OQ5J
xv5Aegs8rxAxej8kAWxNESTiexv6CglYhmXJghJF9gOBf3ARdLQ1tpxKuHajtl9wbT8eNhmLBnga
4sGI0MuT2wk0rkLHUR1is9q4LwHeuKnBQnQO6s0llOgnPY2VNBrS8IgqAMvz/iODatS7M6UBvHqx
BigFap2cgsegDUWe6uX4In881whhIuYF1gDUaojTlHygi31WgNPK1sF+49ash7pTGSykTz48crBs
KKqUAclEAhlXwPjFB0csQHJCjoemtX0h9K0ecqJWnAWyhQ2VbaNmKFw99VNXEmPlFNn89EXNOFmw
YB+PHsYA3M1YrQSY2TTSxoe2C4oSp8sAkbPmBoUvXCmJCEygWYP+ZgPuYrC3/PbsjnYMBT6A+hBE
6t9/d6aGmVykkJ0vqgKkN1xJvCzT5fXv9wJw85gsAOYAhbLvewm6FrkpHrdgdoGYJ8iPQDEMJe3f
nj9FlPEhBJE15Crf1vhgDRMuJ3oNYIgddTQ/TZWKOJEAwpkONKJO1vS+97tfNWI2gKgckcPjnfD+
qyQuVimEaEEOP0TBNi6EYeNDkGXhkfDRoBiSipJNfBRSbh9Ahyj6RUqPG5UNcdjcEUVQ3qRgaF+L
hioAsaF2oIjtq3bjC9VPSNZ/PPX/L3gp9n+Z/eqf/4k/PxXgdxphY5M//vM0emJY+9f6P8df+/uf
vf+lf563L6xu2Msfpw+0+sNr8ueHOiry6e+8awI9/RyJ81A/vPuDm9dRzS+aF8YvX6omrd+6w5jH
f/nv/vCPl7dWrjl9+cefT0WT12NrAYb1588fbZ7/8SdilgerPrb/84dnDxl+D3ClP64fQDr94Xde
Hqr6H3/KyjegdkYAFjxHlMeN4dzu5e0n8jeglaAsBHMAjhcg9v78Iy9YHf7jT0n6hhJ/4C2AQwMJ
izyCtnC83n5EvqEd/BCwWQQb4W38+a9vf7dev9bvj7zJ9kUEwbJ//Dm5IMdzAHQsahEBj0X8FwKY
77coYH6JZAwcdgyRPvLo4990CH0kJnsF38soBxKHJiB9NomTGoICaqCgfN0aWhQBmHYltEkAwVKm
qpdvk/hbO+ucvuRXNXt5qbFp/hfsFABkNbyY/+Nf6/Fhr2yq9OGPXQMGuTBih/vl52/+tWOwrN8A
GIH7iE0DxKOMyORfOwYW5JuM9ONY54ViHmQi/t4xivINZg2YRR0/R/R2xBv93DGK/G2kMwHOH1iG
8e6XfmfHoDoJW+KXAwgE4Yg2RuXvyAqB8ntxEjgtCwQ8BSi23KhtfJmAI+i0JJrgamr8WNQNBbFT
FMKalvSxjmvTS3K9cBqEFk6BLacPoOTibl3mgwc2J/UM5FxwEoQc0Ty5105RcwxC2BLalNDYdhl4
fbwGdmUthMxwsizgq7aXo/UADlhXFX1lB2rl4oRwlImleWJCA7hQnKBSLng1aB64Ch9kPecIH0fo
ZUBrGbA/dqaNCbFaKR1diNM1GNUTb6ggYtuxUbSmTSE6S6ESS+lIVFfgsVAXcAnBYqxzAHrMIL8v
R3Iwc4iiMyNR2UY30kfC5Qsjz04iFj9nQ/QIAkbZGv/C9MVbJYSSoFBlHoRmf0BHG0CPpLxqzPRE
EA28niHstwIYeeSnLu5DgwduW0BKawAVktfB3XahJ5Q40CWRIJObvEI4bavkvb/Va2FYR2ryGHLI
LkOm8SrQ29OeVsA2RWCqiVpoKOYw4HZTxY/IOyJFHvBoZYQYP2VifF1Skm6iDMTG4MaAi1wXA9/5
as1XGm+h6a0U+xw1hk4A9j0n6XVjlZlYJAb+uJOeamdgpuIrrvV7Wt6LNXqr0vwe+ozUVjpwkYkd
ZmH8q0JL7zvOrnIe7PwBzxRUTILnW4ViRgfSOFtuhScSkcJBXhVSh6Q+DXnSOQyIIjcLAG0yQu26
yaNnQQO9YsXS+7LvqKenHIwBQDxj7XsRJXQ1SZyi6cE+zfBIqXwEivtIZKcilgcyr+w76r01fHpr
gjU6fvUVYZvg/QQ59/QeeczQMQOwpWZisS8HrEcUh42XAjVxT2NTXRcEghnlIJMTOc+KdYdk1xkf
tw4yGKcm5FYss2ibk95vAFHWAgW8b0NOoKCsA2mRgpLsEaxf5QVkYb7TTl1JEVjvB1NeF6AApUQz
kIUrrkKt7sHlmN9XPrvylThD5Wx+VWG0cVl9hyTZnoAxDlXkfehVDODdWMoe9SZ55nFTOIqShk6k
yIKly1C4z4tU8RQUHFooI0NMLxS2IaNXJsdWkEJ8b50nz1KhXoPe40L1OYQ+sgI0o1EVg/oU8mUV
T6KzQsxAdC2pKcjtE/UWurX5CTQzm97yE6hKIz6xB1vzugannQPqiivGcc64Gb6qnFy0qOO0uibF
tovyV5VqgpWGQmorEiILFKRwKxR3cg8Q8siuoALsmFl3Gkfh/aBR0RECpOlTMHpaPYU4mh0qRF6b
dQf9CoEHJ9qg1l7rq5pbB8NpB9FyB4QOMrTwdNlLdT/AXNTkhPZRfx5JqA4cqqpywPWY2lStwP9q
MglvMVm1O+RBbTFBA6i76kC6FA/eAOVEyHuU3+seBqHhWuBQENGvyiIIn+vCfAJcq9z6QvTqG8pK
paPuhd44mRJp0Fwp1b0OsyhLorzR8kxx0mrIV2aACWiMtHKkAD1CeF5xQF94i5nUXGTaoTImKuvC
SESnVTiUIFQJTIhV+NyCqbvPklejT9vbNKaxJaFox1ZKH4p0EYZWmdA47OI6h6qe1G908L9bYNH+
DsGVRyaJD4bYIqchl9Eq1/J+Cw3FxAOBagiSjwqGTwGHl8FN8BepLSxt3kpgxzXAFg3dKodytdw2
kDxfQ6octUgQ7VkbvV9+b4owdUEqmQOXnLNHWmiQ9Y5KyI63zenbvlHrEOIbyaiFY+BImQAGQUKH
8bVIsMnAORmtIToggrk4Mleq0vyFzPotX+Lf81Jn/9X/QL8UlzxudDASGyNn0gingWc573v81yN/
iQ59jk9//y8PZAyN/eVxSPo3VJWbuPRHPKeIgsy/PQ4i/uW+AqULtxY173jd/PQ4zG/wGsZiVQ1l
DUhZg4foXz7Rv+Ojjs+kA4djRFzAKI617W9F6PokYtIHYCQUaH3PQXWKA9JCqYHZFQtEeQDLP5DK
tlJAun3T5YJxDYZRJY3sBEKPxmWVqEEKJiJE4Ci7xyuGgUqxixIGBGSqiyDyA2xa0Z/+P/BdRfiS
87tnFLL5Yzf+7/9c/pf7fw/3ERl/86fnSpRvCpAkb1gSAGjHF81Pz5XI34AIR/wAQFcd0UOs8a+3
jjqWVMOnxENnfAf9vY/wDALoBg8kEJZqYwiC/M4+er+NBLy/wb8l4iX+/okjgp+/A7m8uAvUyk6G
rZmntiQshBbmGsfgD8NCEPTO8lLqxF2nFZbWVLc0CjatKbkHs/3zTBy+0zClB0fg19gnvnar1xA/
SipxB7p3q4S6JBS/j7f8Pnrwq+XJoTJEGktN2Ii7Esr3KRRX2h5vvaFYQctXUlHX3r4c72jmE6Zh
91wmpeQP6IgZp4Sd6HCJjjc8M/XTwqaikQYpQvxlByFAq5cULKo5KgUuRP7mxj15GUey0QpdOU5Q
72j0RqcPx4f9lrv9Zdb+nvlp7asQR1BgpZTsiDJ4ihxszQCcwZngdXqxVpP2vEngFwM9L/fBWpDK
vQ4yeAN8eKZKT6DYch4QH4W5xs4o69MYtIqSuNU0aDfDHV4fH+P7ZMavIY5TfhAoK6hqtHohirte
jb9zsLhTPACG5NVUsi3ov1bHe5mb4fHvD3ohaQvy1gIzTPJ7Gdi9Pl44NXM7Y3Lig1xgVVrhxOvi
LU8SS+u9zFiAe8+cm7dVPRh00Bd9rYkYdNbILpVdfYD3S5708FxkyMUVC5/wRtn32S6ZnPyghhBI
AVXjnSq/aH21A7O8LUBPnacdRJj9bJUKxlYudIcU6bYQVS8gzQ0qql2emHYAiF2H8ClYtqGH7K+a
nHqCPpyXWuiwKHFCNfCyQIBGQ34a+51jGAnEETu27kXTbqUUyj2CJxkpovXCikGFWobfGLLbnt/R
pvbCXt359BQvOUuAep7ahmfQeT1vBJDpl4NXIL8OjZyzrk8wEvDMq1tUQ3mQJnJJULt6gnrlRnQi
SdtUYmFXSXcmNPet2Toaey4kvIFBWaUwDbKnz1DmcHQ/tgcUVRvKZQw1ulpmF8c34Nw+mdjAvIvV
0BhiEWrzVyW7V+ITUggL1ukNM/HJAk4zmzEKIaBeiTOklVCWgEqSUqN4CoS59lDF655veF0BbL2P
lNBupNCjuerKqHnronBH+8RSQbBrpMI1BMXWkNveJma+5bjL8B6CVmDTLmw0uHif3TBT8F0OadOG
MuzntqVuJ32HrikgA/dQzrYL9h2al3gW6Atz8gaU/2xOJjYVx7IfCEgTdrLh3/GYeJWx1yoIIoiy
NZjChqcvJNZxtNTzWkMBcy0SJ9D0nRzVEB6EjE8NxbJGvAvSNAA8HkWK2PCMqDuqgQhEhsxeSte6
Dz0GU7FbxHwKQDzieGvKCIcoP1DmA9EG4YRUkq3SV4JGWAuVYzy7IYKD125j41G/kvrBrjUDFOtX
HbktAOKA0K/mXxvJS0GAOICO9/H9N2MAp6BiiHs1XZNh7qVGh3hEb0NF+njLb9w3n830uOUPzFRB
0qFHJTOWNVDtMEztJoesV++GSHckxAW5ok0Y7n2Ae8i9wdf6ANFLojgSRDQZeEO14Q6SavgrFdcL
OYmji1wL7IZoLipqwoX9MPf9kwtAK2K5BLkB3yHWvw4U3GbC0/Hvn7nA3nBVB59vRvFYni7haglP
wFTkgjsqkp+zcg1F6wX/YMZ4vCH8DrqgXRBHEO4Sd7WAG/u27R5k4eX46OfmZWL7E5q1ScWxL0wI
Ubdrri5cuHOzMrF3NKV5TJHx3WkwI4hQWaTqrZKBdD9cK+zq+OBn5mVa/aAhVtaSCp10/r7QzuLy
SYt/ixbyb7dkSgdZaJ02FAEXdyFzcnkNsYvjQ1bGif3ktEyLCksTFfIiRM12EC61s5itQLTkajx1
cqizqrGx0aMfAFhYEruJ4k1FfDsulOsOMmdgjrAjoQK8PIXeDB6XLFm3beSZlbqNlMxRJeYFvuy1
Q7kSsg6CLMQKmbaJIL8V9RetfiZBRbbKHioldyECXKs2rekmClxT9GhwpwTxgk83s6mmNBRCq/fQ
Q9PhFDHBk0uPmcIXW57YGo3yikVRNj5SLmN+gnTxgn2Y2a/jQ/PQiNEQuEBUaQ67DAK4XZd4YhtC
IOqiR7wLAiNLqz+z+PL7XkpIxAuSn8BUhitB2jBl4SDMjV56326TRTFOHByAJJKsITgZ4ruBv/IA
SngZWZihuUWdWApFQeF8FPvDLg2eGrLzIaC9cCRmJmVqKiCzAiYz3NQsdFvIqSzVJn5uHcgUrIGI
NXKQvjTstIp6GukcnofnwhJa4/PpINMqE1lVGWA0mA6gT5y69eTCXJiPuXGPi3xg7YNEhPxwYg67
wr+qgGmCJgS4cIqFZfx8qyCR9L51QHYChXEGZ99MUZN+3Yt7ZNHsGHe21D0fX9G5L5ic0gjy0o3e
j32wda3cgFTaiuqlQvS5iR///mB6QO/BGt7gpBY5yjtdyKIfH/Rcu5OzGQKjVBsQq9w1DylE/pbc
o7lmJ0eT1oYQlaY67DrIu3LX/z2o4b8uKJCiv5+G3mRBz1IMt1ZCEGVfVb8nTfGr4clxhHoiVZux
4SA4b0Xg+rxQXqjWnZmLKeds2oA0ou0wF4igQuM3LC6/tHRTOjbJrGIhHpfOxLtmWKvqwkmcG+/0
JGaDCXHScbzhSr8sGvdrw50cQQSyKwbS2AHW+jSS7XaprmpuuJNjl5RwEhn42ndZcNHL92X38rXx
jv0dnLg6oZGPYjtYfv2hT05Rc/7F+Z0cObHvShQSwYYavaMEkIdafW3AkzOXBtA7S1tl2CnalTRc
1UsP2BnbOS1YCyOIowLVBXVFeqEl9UVTgROtCxyRGZsews1fG/3kAKJawY/iAr2E4Fnhwrbog6+Z
OH18mB8sJG2rsh0qKu6G0K35pu8X3iczG29K+JCFUPeLEhkbOl0Xqr2oFTDX7uT8NQLkgUsF7XI8
GiCfvMSwNNfu5ABCargU5AT2osu2ueL5X3s0ACH3fn67OgNHXWn2uwx53XzNhYUd8XngBAie9+1C
i7lAwQXmYTAfOvaqNOmKN+C49pFcZtdKUHpRvf/S5tMnRzIhEMFqmT7gnYxQUnNN8sfjDY9z8PHd
AwTh+2/Iyo7qNcWZRL0/3vniSuK4Bpa4sedWdHIbglrHTMUAvl4vaTZJFTu8Pz7suYYnhzEGipTm
Oqa+hSywvvYb70vtTpkX6lwrc7834JzqhjVI50AgfK3hMZh8cMa5DNYcODKwfXQvZ5tmSdRiZiK0
yVlkcgOJwBDrl4c78NRAamypAm1mZ3ygr1KCSjZH62FC2kzHw7aR9nmwZE3fooufbDxtcihHIeQA
FF3DjsT3FQ/3oZnawNlw8MGA0N011ZsChSdlglpScHRxCBwF5DIlK654skBtwsV1FAULJ3mC8f7b
u9ImRzlqokKQGUZTtbrtZ5BQpoA6k21TK5aJk1HHkd3olwB9f83mj6jBw/0AyXX0kKXAWaXhvqTF
OVsw+nPLNjnQfcvUkKb4Er1ZxVDqLfzzEVB9fBfPNT45z3WF1FUz7rYacpxlmniGeBUJS7Jvb5WU
n+2JyalOdQ1FLEzqdxJDLKXtraYMvBwE1mFx71eRI0AHJJCErcSbHQARVqaC91mOnE4JrJrqFqh5
wMMHqFIuOGmsWQkkzWrIDBz/+JmjNmVlGDRSaVmHIwx6D4SENj1fevzNtTwxDj2Yw1M4K7A63CbF
Jl+iVJtZrmmhDuSM/apJ0G5Etj3E8xSNW2LIF+bjjdXrk+Wa0nCUMeNQJkfzQM8DJZd6CbfFXrUT
wJLA9bDqY/nVjO/E1nTj9jHXrxVppXZYplxz8vI57ZRdq3ic3ilD5lZV4gBYtqKShhozlP+n8oZW
t6pweXz1Rifis8FO7A1wjpVZdRnfUejPJ9FF1VHUmdU2oGQLh2NuFSc2BOmepqxkke/ADA3x3lde
LzC8zDU8sRWpClBZJOZ8JyK3h4fJF5/WU5bYgRQJaqEQteuQJxEy8AJo7Guu/pQnCeRaPeljzDYv
dmpi5+3CKs5NxcRCoL5rYKwhMEC6hsxihzqYrwXSUCz23iJDuBdw+7LgO+jpDsxq7o7vu5kRK5Oz
bbaKUGmpyncDwH77gLlfa3Zy7wvI+XLIPPBdlzvq2ZebnbjgJiD+bVL6/a69HqL2kabV0/Hxzpii
aSEMVWlQsxqJ1haccMKP3ohcX/49+sG/b+8pzVkT00gNu57vgChFzpB9zWd7g8Ef+GwQcdbrIkez
fWQhgFt+KVhORrTT4dXf+3WA5UOz8ol6Gf9etdavOZhczZ0oRJQp2BB5uEf1MrRn8qUk3Vth4ie2
U5mcOqbJP0+dXxU2aX+YuJrV2i4L39OGjQBq7qAKLsSYgTwImsSFAgy26YbGSwWy2LoAqbF/JQjU
K4qdaVxg49ocCQ7pOmF3WonHNGDuFSi5+KiONpSbPu7dPH7qGAjBCF8b/lptLutuqxlram78GIV3
iDS6KaEAkio2yvIsUXOzGlUrwJZmoBMwQwLOnxsmfj++e2cO8VTbp1b1jBmQrN4pul1pts+c4+1O
WB7+XrWplohuRlHJIQG3C4Cr0fSrIAzsBCp/WffdFy7E6DlNX4Tsquzu1PY+gPtzvN+575lYj7AX
oZlc4qVtCG6erxW+oCwx1+7EfCRRJ+YKymZ3yUNbrPkXbxN5cnfrZp8Evjo2+6oW26ZdeOzNuATy
+BUH5xs3HuHpuKp+fKfBmUuHS0178sHx+bVZntzbcjYEmiFj2IV/K0NtR1lIgo6r9MlxlCcGRFNo
rkls6JHaBnkmZGZbgCeU+FLNf7TZkjM+t5QTe2KmtQwPHEFA0q6C1vJ/j//j146f2JJSF6uWKeNa
ZitIvVkxKsiVYCm5NDPqKdQw4VCo0hKMugCAo9h0dHN8Kd+gop/M+RRq6KcUmLK6gXPnn5AAdSR8
G3SK4/NrMbwJAcYalM4RWxWEAvE+IsQSyBkxBQ+CqFZclWs1ZGtV4dsciUs5SNySNo5Y6BdEUB1B
wCuFWkX+0tA1i65FEjo5hIQ7JICGgEHgfalgFNjsz/fOlKFXaUFtD4AsgtGV5gxB5zZUcQzknLvy
OfaJXSC+FAQy0sOZHYqGm6mlNfQhyn42qOGw1Ebf9PD2K3bW0g6QtNwxlMYTNBAL4mJnGsqfQa8g
BkCpKY4M6BaV8hMtP+nVkQwVBjtJQed80yvPshQDc/Ndp6hgJq2nghyhSB7F+laHRmEF9cIwUC1N
0Dw5Z27egrNIeaLRSRgKQLRoXl3sw/Aujb2Rx5GACa2H9JqhbnIRZ2JAwQkGCaaBwgRxv0osw7iR
aeaw/iFNG7sVf6S5ZFdijVS8iDclswWuWL1e2QaqHYLsZkDdBmoh/ERfqQlIpgzf6UBJLt5AYNlG
MZKbiCoES24N+SQB/yfnpmNy09W7leAbNhSI9kas2T2q4phErCJ7BQukG8b3cp3sK7mx5XJJYHRm
y7+FNA6s2KD4qAhXxyyLbCND1hYL1mtSIPr3SZ3COJBUNlK9g69N6XVhnBjPxQkLIPELwSuPknWQ
bPwlnfCZXTmFdURqEAJRiJekn27bxreqcKWVi5nJGXs5xXa0RGgK8FkgxikQS2MPOtwM/prKJzS9
TouN2Wx8+aJOA9vUn6rgqqDdNq2uBJS5q51VhrrdasxWUUVmKqd4NK2hN3Ulgko7JAg96KFtUGr5
xiULituQeaMellZpXiYRWwKiWjDdjCYrYNA6wOsaFL2VAKd1jiJtw/g20i/yYFXrK4Eu4Q5nNsQU
5lEreg9ZcBEbQkwsX0AW/OK4EZxreHIN+yixY52AecxA+sH3rL0+3u7M6k/h0EOoQbxsDKwY1UkM
BZt4LfQLWN2ZEP1YdHB4xQMeXqo8w1XZJgqggs9lUENZnKCeK/ZaWGyuldvOiJzjHzLjUExl6Hw5
AdG0z/td4u/V6polp9A4Ag/2wsfMNT/xJwwS0aEtcAf5UW8xIXIpv69Qq6VBnOT4B8yclCm0uRr5
ECH0g5OS7xSUZZrGxq+22LpasvANM3toSqIm5bWAWn5c0HiqySir7NzjI59rd+JWkDRK5YSi3UT1
UBOZ1QtWcKbdKYa3k6UG9ACIeGrJpodUqbrwCJxZyw+gW0oZGWUsdwioOjrLAZ/OwNO7R1nlEnZq
Zu+/cegdXAxQlgHr8Jhu7crbtLxXhDPov1iyCIZIhMBEPgKOlxyLuWkaP/Ogr0JLGiGPEaLq69yW
GlQIc/9rVueNB+yg6YaXRa5ArmtncDuIdvFStnFmr08VR0iSyuAZRVYwqqtT0vFNUUQ2tOMxO+lW
FBTn+MZ888o/8RynQFStiOo2BcPCTpdPIPNp9fKJqZf2IO6HorZ5Wqyo+VjzPSpZcbmuZQVs7dW5
2nYoih5QeIl6bBTGMmKJQ+l0QrRikWn3dLim5U2u1KshilFj/pJkp4KRWELEPNTGgdbVOz7+uSjv
FOXaa30uGwwnK6+/pxzkZ31rxw3e2NCgycPHOEvg5khWgSRDSS+of55qF7rxyCizS1x1cQbU8ZA4
UlLuBsTVBNN02tirgwS3/AVJbjPuZPqSBZ65St58mYPN0veCwcwaCUclcbraaVdy/LUg7BSJaIQk
FprxkgrYY9M3TsyWGPxmzo44Met+jbq4sBw3iPGUF3uh+3F85aAh8bmzP1U3G2oxbAYTD1yGZMmo
WBqwy6S7z8g5yxEn48F9gIxASu8vVOhrqo6ubFN6S4J7ueSoSIjtEsEOfRBXijQyG792HHsz/p52
pY2qAcDUfhDUYKepW5WrGCJ7ihBbnd7aUq26ra5YWkBQ24vCkp6/+MJJynZhfCJml4SeqtkOBDzi
cJqqu5q/1GxNFY8IP7TkKhr2QlVFXlpfV1CHs0SBnxokuNSZgZ3OyF2iJHjfbZn2g3fnQRI7qnFf
sxOmOUF7l6clqAdD0x1o5WbDq15fgoHcqsPTQQOhvoIHigLEO4quZd2B2CdEvqrTsEaZf32t8+uI
7qXuuuwuh6ZxmmAv5ldDflL6G1E4S/J1kJ3Q8pyXV7Gy0+TtEBlOOASOHu7iMrbM7jyRUJXPbhJl
R+Vn8K5bGtlG3F9FcesY1XNady746c+NsrrjKHoKtbuwa8GicoGhK83z8ZWfW/fJ270N5K4sRDhq
KCyJ67NI+OIZmFyySqaZWdGj3U5CMcrpsGSK317RH23kBwKvEsUgYRD2aFj0PaRFLaExndC/CCAp
F6o3KXHk5Ht898P31OFE0H8I6pOfDNZgbEzjTote1D67pCy9UIW12ibrUL8CO4mn4nVaBCiw+xow
CmIi7285X6w7GhGgMHwKHUR9JwYLR3Vs4LPvH++oA7NVDpEcx6iM2Q2pily7E5ZgObmR+20rOtDq
WfDuPt8WkDt83wsK8pOGVTX89xL5cwfvk69sNwiVvm/X0CC/o9MRKZCcxLqTts7xdmfizih0f99w
kmr5XwCbFtWpLM5dU38IW0/ClQIiaKchl33wJOtPJd/SCFmbqnG6Ypvl3GNsrUNMrKwaWwdVSdT6
FhkeGT9DSGOkoqhLEVVNjpKfCdWZrKGCyK2l0BLB3xZJr5IZr/PsRTDopsnzM8pAtUu2SS+AeWXw
ggisLPSmYuep79bNqR6cq/KZqnqmqn5xpSZXgqkJnGRgdt+V5WVCTqBD8sWGpfczGrc9SZQAO5hI
rvbURAtOwtzOmhgc6P7KQjbGIESBWaH23Ufk6vgemGt5YnK4kVKhEXwkS56EgJz1+u9J1PwruvFG
nXB45PKmD8Su4kB8GIWV46UMbpm2bxfmeUJU/av5iakI81AWQ1XBU1AoLRbqO6VDMVUqSohK1V4g
vxhIYPp5X9kjU0mWpHBX/puzL1mOG1e7fJdeNyM4k1j0hnPOqXnYMGTJAklwBAiC5NP/J6sjOurm
taxoLcpVDrtSTBD48A1n0JsAOq/HsTdxNWuvXlv+Jpr+o9gN4ab/fPMroOsNSA7LrnHHD+upsOyP
H70h/yqqUJUzmDKqFcj1wMsj87tU7os3719FFeqbZW9xfK5EOltExe+fPe7lx/0r1JYaxlUVAz7G
dJ+4vv0hKPm/fO87q3EHrcPjNm4w+9CsSr953stO/8PdcC2/OOmV7AuJBx5zwCq8NSDug99YQd/u
GRwZ6PTZLigsxqgatNAubtDIDCsbzNH5tvXfi8oBrXcB39c8dRVYKPUz3J/uFGiUY51HuGXyBow+
I519I9DHLhMAvU3Pq3lcuzMd0rrOpJGuE6r18aTEM6zCN998sS++11XMqMxat4YeC2a/Wv12UD8L
RddmJmKZIaS1Yrk0dqJTqotvzs+fy0UI+v3nvikmqzJGw8Ic3z4pZ2EB69AfKSqMdfwC6eXPTtM1
Zpcqa5Eg4yEsmW00eWMivPsfrfe1zl8nVkfvvct5mjMpIu9nUy79Wu5Y63K6dj4+19D38ll9x3f4
ar2vjv9sWZKu3gR0O793we1tO8xIHyTUmsTdzxbkKhJYndm7OpXoDY7NQQq0YOU36dzlGf9wZK/R
us6wwNjaxLO71gt07gLT2nP//88k7P/dLNeIXctpbV9cPnx1YrkkQv/myvrqoa/Oo9nD9WsokYM6
1YtLPmuMU7j3nYb6ZU3/tCJX13iZd86sTGySAWzsPIRz6I/e4TVe19ORN3sdUA9jYs9Z238XdP/8
uO7V7T2TpdZdicf18jdq7G36o/m4fo3WXTXOyWBKxLwajbhYfmeM9cXyXmN1/XVGJ0hnCHpGZIrA
qb8Bk371uVeHcPFA7LS8Ch3nFE4CDz97Z1fnrpQO11cXHzrtefyd4MdXT3qVMStik7W2/++Tou3z
9yf9x6fwD9vWvUqXcwE9qd6Y551y+rBikGlcG/eXMqCFbIttDeW1Nt+NrpFUtRUyiNCUDaafLcUU
8dxDDCkQbpd2qDCqGw1gtbY9DO1j0z/XNs1UC106Z41Kqt4BlosHiER49cUAWYZwkFjD2oKPAyQP
nPLBL88VGCd840xHy0QL5dSZUyp7J/T4Uz3BHclCe7p6AUIkbPXV2rDCAfzVrSHfD2pMCMfLQKP9
JmfNZurEtiigLjEv/UGMR2W2W39Mx/x2ntFQ2RU0E7WZmkLCm2M2AXV1aITGZdTn5XlV3a7U4sVV
mYkbJRAw1rSbdUM6tSGkTW1qpD54y60i96R0naAvqJtBY/9n5cA1dqqja+nlMETc+SzKu6C3v4kj
XwS/f2jh/8oKB4hGVzOkPXfluBfms+sxKE/8DJSgX8OnCJVl31o4nb3zIc27pbn/+/b84qGvUUmi
Z3o11ivYFUsy+UZsy2eOTfX3D//iQF0jk0TD1eLAvhikpEBVUFDM/v65Xz305b7/10rzBsYSk4GV
LqYUmTisJZJLFvX3D/9HN+MPB/Za356XNR8hoIR7ZtYCaHRC2pIg0j5yqDKu7RRyyFUKg0JI1oyk
/6m5zz1wr0zkqT1NN7b9nc7JV6t3+fb/+pawJzbGykWg1/1nrXtsfpizXEOWSr00IE6K72f2j8I/
WfJnb9u9uvwNKWCiqBA+rYQ+LL/+/ja+WAT36tLvdOgYF6TEUCihh+Wb/XMpK//whq9R+LboySCn
Ytl5K4ls9LTXEQgZzQX275uof9mJf/oJV5e/M+bQ/hxAzbByN2khg6Q7c1Qj2y/Ffb08/2htrqH5
JWCl9lxhwesNbEi/qVG+WPBrQD4zctdmFwwohB4eBvxDf5YqO1fbWRM6HJbRh99VNqxZrdse5Iq/
r8MX4cC5fJV/HZRBKj7rYCDvRr6Rs40REmD51XcUha8W5CorAL7PnA2J524FQDl3OlhoP3ts8z8f
2/Rg+EhnRMfKex209cavZQDRq+abVfnqua+OY5MPQrUldsewnsRy7L/D9FyK1T9t7asTqS3dzLQc
s9Tcz8MeKDUMhUIGFk2Ts1DT9YibZcy/439/gW6FwON/rhKV3epOAlNhq0jXnkRj9zqj0+boc6pq
kdrNFEJKMu45rGJ9TGXkmeXR31/QFyt4Dbu33E4pUSL2sFuMbL6JDP9cI39Yv2sHKF4BZEZ6BJ/W
p7tCxiPrIOPrnFp01PO6jIaFZ63txD1yp6XpYl3X0Kne9DZQJ22bLlDDbowXfEKo2pT5j41+Wrst
o+ArT4+VLzcUrJQcCMLcmH6p6Y2JOyYyfd3IYUogvB1y8qF530lL/jPq/tPXuWrdVY21tJbD151l
oNcDOfEi6PomVpBA02W7AwrHZpuFncBeaIQRCuOmNG///n6+CLLXfICqcEB5rlBtNsVB0jLI140w
n2qyU/7P5qrwvPnP3bdASnbEPgAk5HG9ZT9rL11zAjivRF1b/ryrGd6lF0/Ld2cevqeX6PGH9/EP
+PRfwdBWwNzUXYvs1pmCUYZm98tVe6o/++JdAV3YWBmdTqwnYeu9TQXF0H0LDAk0QXkomRdMU1bQ
vd/P0Cp7Ut6T726V8YwdG+iNlvpQVhcauIyQWyP62RB7z9pY+F/kuc2BqHdCafF07WQK3yNoOGfQ
d80ExNDGYkvwT+3ezna+7Um/M/i7B/fusmehaxlBPkNrxf7dOTAj8+5hIHyEd2tA7SNa7LHv+Oms
9xA6hwpEV0Zwj71dZzNi/XbMz8po0Xp0o7zNoYCdh1zLcg+llduD/+0H0moPHRkiqkSMkXMIqnzE
q9sGjYlm7cMZ6mUTVbdFryeO9tj2v3vPwEAbvyMpRPPD2ochT37X0m1em7tclclsndcV6uxwAxgi
yLUGnnbouu1kG2GhrHCcPhdtbxZl2BmZXdGE2w1WUwVd18VD/ltXb2r2AxhxBYtRffZYIneSIZUq
1vQjaTJdVTEfuowZFIQqPge9Dm3PRd/Mq0gXHZKG2m/VzOcFUXdoPwd9y0aRWf6ruiBvyw4t3MTB
LK0yn5p+R9TvUt+I8tHsqlBvejQai2jRjrM/paJyHkV+y4Dh57y5dRqQf3GACUbZVCXQQ4gUcyNH
fqquj1oYLzmVmerOmVQyKK3jUK+BhrAUqCUxKElqqkeOx0ML0UjLeTiSEc/9zqqD3Rup6VthD/aD
MfeRX66R7d2ha4aOUSBmP82XMZRlHRLM6UxzxzkLJvbbG8qjvUI+C2xOZR1XKCD6wgmBxQws8lbP
KfDHMFxw07UwAk82MS5SoEGEHg0ktuPKvnPMsyD3dL6fqv1Un6clmfHb8fLfjnaRkwyHAcqSDz07
4tcWv073JJXxOiSYnHISh1C3r9A3b9SI3nkqTB6YqLOn6TgBh1JgfuceG74bzOdxGYCqQSBuP33z
RbB3S7z6fjrlL0v+YsjPGn/mGSmD9F3pNWFdaxBpj6v6kK+vuZlVDnDCTUin81yf+vpo1huk06GG
BTVIDu4y0JhRrg5Nc+BlrPRbUuqBCybLoB1zYCmqoo/15YQ+TkK1IRt8SLk3z1PV4n4BUwrZBX9t
qk0r+SGH8Tljc6KbbTIOAFeA9FJoJPPbOWvsEwDB4agdnemg3DEcx1g1oFQ3b75z3y5d5Ik6Wri8
nyFdZqInAZW8A/KkeDROMNeAwOiWr1rYsKe12zjjnEx0JzszcimcJJwtb2EEiE2qMRLMiDqakQfk
MpgdEhOByAPXr4L7sM0AycaSq4oFUhC0RgAwWefQNwVE9VMrZ0GJM1XU8kDKs2OfPP3c+MBlw9xQ
YiZmyALaCW8evzHMeU9t83augUKx7EBjjxX6qiuQTi1mu6jT/faOjWVGuBZBPiKGQGqrYT4MFG4t
b5v+g8/s7PrOFl67QW5VqWXd5n4T1IwHHawKdAxIZmEBaa4Cs3FQj8qIqHtCYJop7NgbXlzOwGwF
/ryn0UjnhxrNFNnBCdG4gy5v4Ngq4ORBCmCgcPZ8akekmEPPPzKsAGneSgfAm8ELYf2XYcYPYxEI
FoPMbDl7F0j/jj/YBnB5oszmeuOAd+5NEfgGAFqxiFuPxL3LTdgt8KMJ6UkKviMBrMO0+gTQ+rgX
r3RC36UVz1yffxlA9HlEO8wCl0C71hftzLBzmyDnMqv0OqTWuOGomCYGDoLev3SAwNfzEOgAScja
iXr/ot3EElvcL0MbEJknM/zt+VpGXusk1QKHm3HXw3+SJqOGFrGbtvPdOoGWWsWt3NXiWdknOTy6
Jgj8N1r7hBaq1m8dJDz4GzOBW6f22hY3CjtoyAnKt4tkbBNUgNQz6wSTocCUd7TDTN6kiTulBY/9
7lQpNKoeq/LOxmEp2hGj+m1ukh2GY2FLqshlr3PXbxGsCThnmlWgQ6cDf23EvX47GWZa4eabrAfL
u10FwJZ1VCswz4anLgfXkzD8pI2ih67tYnuw0VYrYs+c70vrteVbQ0O7tuijRkM3DvQyoLSgQKup
V9F/OObGEkj6+k3n3PT03VjhvQ2U06yyashGmMKM2wqP1NEtwFIbdxqREe4mGP3l1b1aUm2SEXwR
gSAyOiMithnA70X3gL0q32eQ7Ii6cURExR0ZnrmfNPNJm7bSLDfjeItmD67QelHvq20EE69iU9PS
esUuenHhQYRaqjA4mnTedkKIrXoIKlQbswKr+tC2BlQVOiRfPKPdEjRdUi/HTlbB0CJ6FZEwzgbr
0hZqsINYk9yrAoPSuHTOIANuanpc0cGuRaa03y40DAHa0TucfgONTx6iTYjKyIFCHwXBr22XsG9I
cIk3K4xocjHeS1zy4qZhyUJPthXNbF+AZumVqW6luIyBHQtZ2QdlHenGm65ns7lz7IdVngz70ajP
Vi0xHrsZNAC4QGCWsCk2T5PvJwZmUNDBqHAdquJppBFvM4ySIOpwW04PGu4+7kNJfeyhf7xyNG/x
M0D9IC09UQosdaXt+PhGJw0H0w7UxDemzKMKwLJOjyeChGzKvE4eYN4R8BH+yD7ygnU4mTyvsaGP
dYM5BLKWhrEI8sIhHTcIz0ev30lEp67vw5LSsCAi1ZQTmp5CqgVZ1XaKTVDjJWxZNJqw6VApkZJW
g0KeDEiZgEd2LtC8KgTasxj7lsWnvhyYuWu635CK1IxzXWxHeZc3MnCGl3HNYyrO5YAYPB/68nEt
IYm78si34vFiGFK+iOapMhOmIDcHiyXwa3yGCEZxvcsKnjqg6ygdAfyTw0eu88KyLbGJvEighlkR
AeYnQu5rL1vH4+B00VA6aS3hqdocjV4dGQVOC8JAs1buB2iKjcDbayXuF3f2UBn9BnM5hZPubT8M
YZ/nUbnWaTH17+M8ZLOMPXzpnPCwy4d9oxSUcW+QHCIU+AnQNm79ZjYd/E7KaBm1CGbLiWHeA/0T
tJSFq7+fnF+msWnyy7paZ5GbwYQzJEa2G7EELiqMUkvdaoKedNrqfdKy9xX3W4PsZUVOb/noQWAT
W8iwBwtGu8yJzOWXhgvOhRqw5MeFvnVIpnUoVHhFtmKV20GEhbOepKPHrW1fDgApZAYr0cMIopPl
fHhcJMzzY6qBFZa3m3HRYUtBwgH7purhb2O8zm0fufWIRCA0DsYI/xQHFlhjmRilG08i43yI5hpk
Qu2ihbFl8sBceVe5n659zt1b1pyRgI5CpLxT8cp2hAJeYgxhV2UQiQldCduDVSK+g43SHGrDiWw4
sjSuc7A7Fgl41ZDOzJp+CcTapF2Ni22oUzGADuYYOBpdaCI8jzZWTZqgVdnp5HwoAq2/BYOHyeuf
LO9ozQ/9AksYM5t09QozCPx4a0cNBndOmDP3Cvit96VPderEFVqxq3ucJy8wTKTzEpsRaXk/TOey
qUNh3rQwVvKdHgdjDGFKHEp3BkhboSCYU8N7gjVlssp2P7XwfSpmyDsNNxxqlQU3zraDK0fJQAxs
Z1otagEvptWuHKIcvQhSwyxr8sOhgUiYa6MjDEv3FdkN90NReqGnbwaObJHhAxosCheRA48wGMlO
wIgu8jT0bdIzcSi9Nmz8IgOMPNSgfuHjQz3gM6oeQtHuiiGfn1k9208Q/LawzKu27kkL/JjtvNQI
qBzyOgaSotX8HEH0c3MPBlLNRqiNM9fhAAbRTJDhQ4gG3kux1cy3bFVpi8PpdxNEWGC1g0x+ZsXZ
N+YDbLUuu00Px/bD9bqTWe549yasPIZFKy4vFbmLyDwBlH5xFHB5avxdz2BG1MgYSnqobcFz61JI
Gwf555SXUT4+Spdk+tAmkC/fWWSL71EbT4VTpMWSkDm2rDnOITs0WenS+L+rCVI5pI2ZN8PDOeov
jOm9VGPSLcnoneCNG/hg9bUKQHUpj0Pvxa66Nc0lHdED6nQ/gBJfMpfmDe+b/TACEMkBYfVROPaR
6RYYjj2MKBGp+0iLLhwAjkfmWNE89mkXl6sHuqraTP7w6UEbPFAjQpsnxaHv76DeEsByWHblr8Yu
zgsiDViQ7ZCWaxkCvtA00EWe960xIbmDHLiBqF2Kud00EJYZre5I/J0DnhgEdgLltuBsdUAn+1ne
3wp+UNRFdHwuyS8I8/VBDyFPVha40lABlSMg/Iji0AS2pHFUPvo8K4en4jAnht5FjFsHBY0Bz7Ai
nK20Xx9asCUpLl5H3UFGMe59SJXn3b1y5nsd+t2yZiGGPiA2psJIaxs/cNUCNi97oql4Ul4CrwgA
BUKp8ngoZOBW9watI88k4bKgnkAhqaoVllc0mvM2luujJ5ASNDbM8dyMVLBA04mWtgBBNgiVbIT2
Pp/PxMLtahhjNDj548pZCH/Y42qTyNQ3cM46k+HTH+zABoFTWHO0gp68Ams+z3Y4oliAS+nRXu5X
69SqfLeOZmz2OI/OjuQ3K4ryohjTnKAKpkNkjnZoO1baFh7sJ6Z939mfNlTpodI/dGeYhXvtkRpb
aEIHxHgxy8epuJlIASvcPeIW0Oy8PFx85eQggYROXEjru/pyrxVVmOdmyLr6jDEX8oc+wJg3dRdy
AyesLF/IZmT0YDcqcaj5wZChulOxV97jMg2YViFjIA1aMCucQa2ENGXYghrbMgQPV0stUmx1QLHE
BN8u6MEhL4NFA/I6y4ICTwMrVtQSGPImbq7tcvdoodIQHobJ6l56K/xpUPZ7q5VS6zC5IOBetOy7
OahdHpukCxy/DxmiHexgT6VWHBRGxkqPbFDBNGQ6DQVHyYw02Fo3i/s6+5+kLnaDYIFR/hrb8gFT
mRO6IhBvMLZtgRuult7Rt/m9GPMUcDtUC2e/6059cVPNt5fCNGyQDJejFVbqULcYMHvmwVVL6Nsj
0rMVddGOuvzY57gG1jfIIsIX3ArMFo6F/muFnqLCKULfCHhceL4Bi7sGNSbE8AOsQVu/dHKK25G/
VWjXwAwTmVkdDfQT7hfoa9FQ4KwJCNUv1tsMYKSJqa9L3nOvuPMn7OAldaSfuRKlymDtC2ZFvQtD
mwuVhsdF48CqMOZ4Mk99dp4L/0Uvc/ojOo6hgVcPKfGU+lnReoFbTyHRygRm4IE92SjwcSZgCzD6
4GjPl8CzsajIoFbkjE+5yxFkP1cEzhGUzyqnx0abMoqktbZQTxgMCOQqNMv6E0aMIaDpMB+4ubRF
DNxjyh7vKjPzhyOGbmDBQNqs/V0Ob0Tku1IfU2PAvWMs56FoYCn9qa3w43MSM9/UvpXOBQmLlac6
dm1lIf+cncxB9oDa2LDWuFhWxDyYzQ2ej7q2i2BRnTX1dG7Ja2tIuPhhCzlWICfk6lQ/rni0EfRW
ASuG0ntu1q3uPU2A6FDtd7ec0dZY/DsnYrEqP7jp7wm6QsyD4SFsPZFTtYqB5f1qOm9NvlXotPNM
wXtO2IkAF1ljB4ZMbhLPVbvp0MSwZezoh7wcgxGwWFX8aiGkXBUwY8Rh4qUNs73PGQnLiupyhhi3
JfbMUPGABnEFUSUHdCf01wDbVqdGaU8cwpaStccKcXqoYZ7Q1JtiAKOFrIFRAY7W37TTHLHSCjrU
pescNai0gf3e08nfe4WVNUjhGpcGZH5tRrnT81NflmDinzo4wGuDjEbyZgsbqlnlocLoQsfzUt3F
6k+b0WYnzRmQGX82/hSO+RRPA7K/TkRsmqKJlvD1ydGufMjXPCN+6mPG5cLVp/TqXcMf+zYPyYrc
qnN20gelRkcnd7zUkc5hKJYtESF4ASH3gE13m1CrAS0RTbgAp06YDTtDBHHCA7cQcdfNaDUZID+o
sEFWMA82OnYAosJwZZiwAQcDvBcwlZE58Q52yu2jRy/S9NWJLl6sO4gaLomcIY+aXuGvyqiohrAw
1V752CgN29PlOJv1bTXMZz63YNojiFVaYhtlOsFSjaOOIq3KGEIV9149WL4PwL/Y2C6mjjQEvo6F
ibjhPo3gZRmacTPY5NGBqgu6Ew9g6YbQej8MK3lgrdrAl/sw2tNhyedUAEqro7Ntapumhuw+GpCX
v17ZGrLxNvbmKqgnbYPr0Fx4gRoT6RidDuPya771R2s3juOLqQBFMVGFylwl1MzR0u0c8IG1u0Ki
xcZtPTDQHHEK86xzH9kvX3HBQ5PBm8oMlqXvOunTxlyjQQdlr7G3jaHFY+doqWpeV5jQOoAbLA6s
S1hsloyCAQXyv06jpXuZBUDRw3I0cyNqp30HkY75xfLmgOX3Dn2mnGxlz3bQtnspVkRuolK+LqFT
4YC4T/4Euxvjc5ieBvhz2HBCXeH2CdekuGB93JjqBB/UOfDc4hZFCdAB0dSiUCfPxehvVdG+zQrQ
Xbc7LIOzMRiHooSusaDyRoykMIdCIaQQiFgFHLzC/lpiZWuhN+w1Q+0tjjVe7uiy97XTXOGVZaJo
ilCnD5UXdy7SfDLCpgDO48rs3Mh2OMxcVj0c+I0DDTepVRRJlBOu+fF2KNfP3k573sNKBd6PgUCd
QfiYKNT9BXnQ+a1XdTfaMMSEmdtWLOhfD4mArA+1gIaa7wjSVTGQLe9N1GbYYf5EIBjUB275qsRd
g8ZFTsytPnrobA5dMHIHOdPaRZp9rNiGwsbw0q1LKO8y07yx12MBLL6vVNTBpCG26qEGnPrWoaCx
TO2bf2E2MpkUxMQQTCaX38MsJrEwqxrw7xFDgsvvL1zRvFvjFcmgMvygB01tLNtL3QO1JHxwIw2k
iDU0Je0LHnsDZ+/AGvYjEgaxFjeeKQPNKdBLdT7nvIO6EKRoROOH7ghOi3sGnTFiGOuwnWrQhOFI
pWeL34nOS2fFA4Wpcz7rCZXoP5ETLa1IB+hF6kM4LvIOVi5vPQH/gLehbF5zjFznT4ffe/n7KnFN
al4yOn062GgHQ+tj6j+8/n7wtg2ZcOeKmMNwtGgTIcvYkifX1xIPf71ff6M6jien30ohU0FgDNzk
4FCQAAnADn7Ns34YeJXS5RXuy4Wza8wmaNo9cR8HXcS9MgK6wtkVXYNKj30dXE3DDEvXAzX/TWDv
92jxGpixmQR5eIeG8QIuBYx9c6OAVyx/LifzEf65NY6jStH6um38rdZnzKOxGjeLs77pSDv5PEJo
CgRIuslVBifgTGoQ9mz1BP7coZIyyQ0n0XEQFiy2LD5m1r6VosEJg02qq3DVfvjLHHaz/1hakJkk
HrvzKyM0GMD0GvBna2UeIAiTUGYgt95OaodrY4MNno5c33ADcYBNny6iVCf6bDXuKaxLXDz/gNVf
SokWY+5Fi2+/jeMEpFx5A3PYwJpwRzst1LQ6NJDWtc3ayW8iT7ejeb2BUZARErT75nmJW6vcQ7Xl
Bp4xeyXY3nfXrCjNTa7pmd76qOrsfVG2NwaAXOMo0hw1wdTYycCmzJ7gPIKxhVEfqPXAlqeueifV
e6XeKK4AA9ombD9ab51Cq308Ueeo3JsJNVsLrWCKTiQaJppWx2x9r8QTWZ6Y/JxBt2qXoz1l6OED
Jqj7CTqoVuHELgNN4XAZX3ODgoJ5xkDR4C0+4UzNGx9dGaJvtHE7qxvGD7Q/2vXBKA6lAePm99m8
6HnfYRtGU88SqWk3EAVtEZpWvQrrHMRkppbnAsRO4R0n51RfbsD7oWC3i4uCdGjiephCLMZH171z
J+ktwBsFbtw5nnMSz2WISORDwaW4c5HvOmjCtwU0PmEQavXhCmgKBAK3no0CDFxZa2vVx0t5uZAz
005convUHrTcul0tvndwpVEbo8AMsuQYvaXCAW0Y2f96dtQmbz4hUgq4xV7q74ZGM8vCgYLdcRUL
7XEuH/gcmsYWrYIWqlFMXXRqxM500t4iUdMtW5T/tX953zvpWUetPIrx5NiQLsG0F8M0iu7lTrFt
K33rpVrNFOyiXd29mjPZW/LWFjO0mFsdajTkTXby5MBpMCLTm6M/joWRoNJKKCnheAi7qzFux1+I
+TcrJZmtWYeLPE4tb/ziqZEAtssHrXxsMC8a7/w+qnp/axdbH6l5ZnsfmrpzXtpqo3ERi8VOhX40
mhOo/BhrhCL1J8BNaUxzCPYI635pjLBGPFb5gH17tOrppmRHTxQxBNLT2sxf3OKmQETQHQj8IEfE
wACFn18GrZfyDcqZxrVD6d9Jrd5oFuofHT+ohzPTPZCSsS7RldTuevrR0OadDF28TmSvW3Tnmuve
7DF6FsIKBw/YXgiw1sjDSenHDsJ3OSQuho9wQinRBbhjKEnttkrUCAud0ZcxL4BbKqzInB7gCwid
YIGZ804f302uEuCmAhOtjxqNDKfRo9HQ7ub+A/SrQaCX0eNP2upBqu7Ol3eGrsV/x1d8gX/5R43g
/e22bKn4P//L+N92QQWXCkBBeExrLeb332iPffW5V8ikam463H/4XF8kAzn03s+Q8dYVMkkvS71z
FnxuhUGmzPQfAiavBcFaWJiZvQ8E2MIhJo1X9A0A7CuC37UgGG0Gax4bDZeS5W6q8nXSpthwDdyx
mMiadjqzIaS1mTTkt5/Pd3Uhgh79V0p4REF5b3+5jH3zLF+8k3+UG/71rsHyd+rq8h0HB6OpiP3s
VV/L8kxMuT7r8Er05rhglIUB+I/25rUoj7+6ZCqbBowhI5JVXH4H+PkCGnotv1Na3Ge5CX4zLpvW
aVLLP6JsD/J6/Qb884VANZyE/xNSVOp01KZSU1AxRbtuCOU6prRHjo3h+GRsvEoPZg0ehJa1QcW4
Kx0nts2nHAbyfD21BLOVCXEYnREj7446n05j8w1T48tHu2CK/rUJ6omtekGBOG7Q9YZdLLjqGbQH
aN/vmfzADHozyKwdH4D2sd1DDwl1FyoW2uBBxoEFNWoIVEJwBdznzb3p/JC+ey33g9fRoZlAIFPb
ROg5wyn1Z1voKlwMfiOF0IF0HTGaXczf8me67Pp/6f3AH9zjKz7YTrUxgIfPj573Wu7HU8ywNeJC
stEMdQtlaPSzz73A6/711j1us0GVHI+7mBEF+tBBG+RnH30FDoQjntmuEkzEdtzpdVLOP4v013o+
BewEWjoty854X5+6j78/rPUFnvC/1HxKU/OcxUM4toHOAsxjci5qtGifzGuJwXV9KhsLKWB+Q7TL
zBrCIBzzRVXve/sFIwhN29vVtkQ20VewxTLtDSYRCYNT7rB+tBNkZdV8vEzny//h7Lx6G2fTNP1X
Bn20e8AZ5rCYaWDFoCxLcvYJYbts5pz56+dSTc/u19pyeVHAh0ZXomSSb3qe+75u0Vr20pPov/bV
2ZLFpS7chUGPIGojzTr4YQZTJp1//2NdJOe/EARes4MMOQ4lmYr/Nh1uJ1glQ92TxdAMz0pZvUYl
P2Loj3/4il5NIFOiZXpa8SoZ8c1ce4b58Puf4YvV6RrJo+Rql0tqxGwf7Ir4clb4/XW/mO2vuYe6
2pWwNrk3vVAwEZPCKPgUlkwSwL8DxP70xv7i/l8jEPtYVMRKYwzEcmjP+SkvdqJ6V/QvbWpRZfRp
IK97ZdcUOyN9yZsblvUif6wEAaFbsqCKSek6tYvqPetfLOHWNx4j+Zl4dX2iYEuiBknozaVrKYDZ
CSjtFKlXVB8KfVKSsHW5ZDm/j5IHLXLQMi9MWjaxtZSALxlVaLfGXu6WxnAUqSOKb1F80qR3a36m
+mz34Y00Hmf9ksV2zGrrINTbMT5EBbKDoqLJ+FJS39Gr+hjkCrpIFDzBGZyhWc9k7Ba3oyo6ZfbQ
+5sKfba1Cbr175/aV5rwa9SjjimsjTuYRBc2B4dBhE+0amBrTiOFfh3xo2VrgUTiRuGUnIRViu9W
EP4Rfk68RkE2o1UIA0av7VjtA381fCel/uIlv2YuykWghgL6gW33ad6V36zpX01qPyGuf5ndp0go
zL5Crp/3jxrxokhBKY/ZULfUAOdvQzmuq70xkBxp0heiOJMwTUciMJyyWYfJmtP+0C61dKJoyM2m
q2Fo8j4o5icxam4sNUdtoJ/MPHQgCy4listjpK+DeZUFih1m0W6inpwou4xslkj5ztn91b26/P5f
fqpWTYd8TiT2BBsIBMMfUmjEq71Z39DNrkMuGx3oxkXfEVO+MKiIV9PiJWwgyTLeGF+jLfcD48RK
r/9wLRSvTlNRM3R1BXtuG80wGNws/maj+tWXvtoeSUKG47rkumGQ2VZPpQMxyfAn2YkEzF0neIrE
dWRiB7Rceqc7+genjctFr1xXjSDnTTriFTGe/Dv97fezza9etctFr7ZHiR40Qo9M58ImaWKn+ZMT
1+W6V3sjfWgKf7jcgflpPnxH+vjVgna56OVh/mVcZJ1pWaqfsZezqmVtoUdHg2SIyCTM1vmz+3E1
9NSYCWVIlXFbvHRO/vFnF70aeDE0ZjEyednqp8pwqeL82WWvBl5WR4YlFuwTUTHS5rK+YTN8dZev
hpysBbUwyDJHOKVbGQiAs6C0jUZZKul3AN6vPuJq9CUybE0TJS5ceZoSH71+igmqt5Jv4jp/tdXl
PbmO6+zEOFQEqWX+nIbdGPQLKx22JuXMST5i5vmDbfrlU67GY5yqgz4mkHPlDJn5ymoD74+e6zWI
SK7UvpsaCU/9Q3An/NmLfQ0h0tWChq1Ii0CT/DVFfTztv/+2v5pJL7fhalDqfuDX0uW0EiWrBJET
+6sizN3fX/yL6eknduAvI162iBTOcDteqrVDv56UP7wbVyOynGKNyji3uGm86aIXX/z++3715l0N
SRAGlQw/bCISDlFwC7g+QTN3qqbY9dX5mw/5YvSY1wNUT8ygjfkQyqIXXQf9BRXVl9L82UJzDQhS
NPJCggamg1410UJXJadAbvj7G/TFA72GBAWaKSWdyQPVfGhwkB++2TV/dd2rwWjCE8+mie8sa87w
LsTL33/dn4ye6/MNb/c1E0htB81KrGHcinjCJpiAMZq0MdjF0FmF8ccc9Cge8RU1eDWmyhFGEQvX
WkdzKcoLnXZWWqDmutFlEwEwNo8qXMalQtMzWw7zvZpPl07/NjRlG7HkhQ6qlOG9lamuOenLYqYq
qywlvXcomNkqCA0/f7u4I4RERKrwMnPIIs1hpwPsG+d0q4otUs3bBml3pNM/hyabGa+06F2JU1ZA
qU+n5RKm+XJOx7Xc1m4L38/MHWHWd2kwra2YP+4+NJqp7f0sBV6IM6nPjg08f189mzLKhEzGj3oP
wA51wdvvb7NmXN7dX93ny7v+l4GOVViS2JsOkLtbvLYP/nivoTcSEFAW5m0xcX/8lyEWlrKlrCer
9dqk3kyNTg9jY7QTfflhlRn73Idcjj5VhVw+WrTKy0Vv/rhUJZJiUxuYieRieUGQjIqbIAMIxA1S
wWWgYtjhT6f5pkp+xPIr1gccDnc5jcNcXc30nsfOG1V0LHMA3tAZqsyJ0HlHw3uB7wuEka02zSJF
LGyMIz6glSrFXkJ3Y0aUlNKo136QGq0PW6V77lNrmZnDUgspkqDQnt4K+S0mqWQc1jG6DOmmTT3B
QndDz7aS7Lpcj/InZXp70Lv7pMlvSqHdTglNpZ5OJSblRinsGkmZj8YkUWDADg9Tg1K6P05I5oOM
OxEfDHpyGNTQSEFBi8DuC925CSs0YOoqDVV7nIRz0aL5fJWkadFx2CzDwkvm5GEk/zuNHop5dIt6
q+heIdKrh+fYSbVj8IdD9jAThTxow0nAQV6p/GM56lHICqKjIBjvJnnBMCj1AxysxViu9LJd1M2J
AA07jzpXUd/TaqdNmhPrua0M0mPeVNgU0aTzrfpIedPBuBM1tYosqOtD33niTLI1npQsbM5jVV7U
X4rWnKe+dUycFJ0sOOg2lmN0RDdtZLmbAig3BMkeon7do8IPjNQmVnIuiZ0I57WAwUo9ELDnpMjR
LS0hKMO0Jb6CxkdXKFn6ACnWpcHoyqrvqH69lvzG6wcd0qm1kbB6Wv6IpypzQ6NddfTa2ih0U8QK
ST0uK/2z7X0viqxVDltTDpX3PEA6jUEroEFrZqKrR7KTp7dTrVwQMbYugPat00Mq/4iM44SVgSKp
TTkEaapFfl5mm0a3bkPNni6+w9lHTPSUWuXJnGEy0UHRFgJ+BEHYW3G7L2n8VqObqU8T8btztDPA
33UrDkJH6mU35jzsJOsshR9jgFtTQpJQomzXCntU78Rh2FjJkooSfVF/qaG34KMXY+DRpTMs3bbQ
oCMLshoiHPaDJCIXyxFhVu6QznediSGoQjYqqoucJ6bmj/X4KPImIo0aaRL4vW9nfoFUKls0gWDX
EwwSYl9my1gowyPc4yYK7WTEYpKhTJ0zb1A2IjIHvQ2Rs9G1LFH7ppgAXotEwVa4rmJlERoKOYlg
/jKcjfUumkYPChToQTdObpPMRDjw0SvmgoQaqdkIOeZ06kRjzwPvdVuBF6SIZw3XNcYd8OEy+KxG
e2mKzAvpZpjxXTadGxGBeWDZPAw0VlsZx7CVo7e3eI8pRrbJo5DVkIkUvBjyKh3MU6BZt72xRb6V
IXsuo80A0bwcPb3W9x0TtNE8CSmewASvaNQ4YgmsOWZrBXGLtgnq2TRM3LR9GjXGZ4dMh8SRXvmA
2GjLIgasSXVK7bVC3dqOD+2YL8XIoPd6SkywmeYKcZDUJnYXkh15MT/2yaaYbySWMCl6bDpU8fGr
paurstSRG9YryxCpzvWLAitnivBTEBl0GH5u9OxUJLzGo7Yw0fWL1mqy9r5BXFtjQIwu7L69NyXU
m2jsnSIJP8Q43QThbUZ/nbF0WRAHDQGU8agOOVNk7s5t8OjT7WqRBWdWtteDFzNACs8L16KfG8iH
WUyIhkqGqGg+xCg9ciJ0imQ+6pV4n6GJnzLsxWPOvBxbL5nAjBiOSb1MR93R29GuNWrPWl08172+
7sUdotQQWgyMB6zDEEj13FOibdu/SfU+Svey+GwOoxcXrMojTcnmgswdtrLKsv9jaqt1UyrLJD6j
NXQnP99zArBVnhtpMHVyq5UwmbEBthb62pbmkZ+tJMPa1/K+r98qOvLBYLfA6/UWjmFQupO51upx
URn3rflCbcmJo96p9Act+1T02z5+JjfMUbGSBGw6uvzNwMcwk7wjN8apjo9lQ1xKcBvXD1nkMaKW
g8/VtDTaB8l0HMgEi4RNMhho6ZiB0eDCVrXpuGDEQ9WUxA2eYHPT5KI9ZIgHsiZ2u/jsF+22z/Fp
oMXRkXlXaDd1diYcptguPfvTWUxydLgIWILwLphv+RqOiOhINPs3pfd3tXgS1PshWrbUhLFSjdGw
ToWN4VMTtvYJLaQSEfsFl5JNxntXsOL0HwXevGhKvawbd62B1c1i/FZPviWtx5Aua4OyU+BlTUUR
v4y/0GjSXSJthWhkKzywUTtr3XcEvV8yLfihroOYQ8ITfQwxw9aaDm0jORFzc1PjDK8+1SFe5myt
WoQuUZ0TAoWdHf8A6b9uoAv2EOJ9iz5nOTsnPoubf1tnmZNpAfs82SkYnnFB3dFct12P6ArDe9Ta
dSis6q5AFW7h1by1UpSheeHpLaIqhMG/33KpPwEyv9pyXR3cijbskjLsqfT26BVTXO/Aa6pTKHer
RqiciMkYp/FqUJZVOe9M6bk2f6CBXcip7hhFvwhnvJcYsUpUHmOs4ci+IWFkMWOLGGYMpIJbqd0W
WWE0nuIydUuQ83py7HJMq7G8bS5awpINKq2+VsUVb5R2mt8l0qkFfDC3g2MWiiv6k8NZ9UeGCdVK
Zi8KoFLRNJhOBKZ7BUbOaD3gE4vao4aKSZnIIBLve9CMBmaS2N+n4TtSWq3sN4N+jlmn4iF3A86S
Zmfs4wRFGtV8n50VBjb6DEVCTOKAdbrZQAqSFlkVYSn3aiz3A93pGlEQ08Fcv8zVFuYPOyHsykbx
KAqgryklXjC0nbDTquDcMnFNOAHGxrOqvaUd6tppo5NczCsxXk889wY3lx+gKhaKlSIHNuI09gUb
v1z66VoeGlvXQ2dmOtMM9JyYLUwVcbZUuqp5kzMpi1W3kNuCWRzJJ0Yi5VXtzkN2DvGfUYUtLqXq
6FQilIOYYdWWFyVsQM2loONTU8RdlB5m4YUlA0Xm4CjsnMr+PMX0SQNP9Pczi2dd3Zqz6QTyUhgX
w9lo9tU4L/xLr0XcBvNJzu8M6agltUvY8UKlSR51+854avBlpuuRaU1nu6xJvMkXXTw8gYTnPkcv
JrCJBNt/c+sPD6J4CoO3vt5G8aOPtzriXch4/xTtUAZvVo2XigvHd0UdXRKv2Wsw4ZpY92lpka/g
B+YxxIUzGuiWCUJzO4yIdSbejempoK9ukDyA0NY1M3ltyZJn6v6ZUG43sbYEYZhJ7ZUl8ntZ3rVF
uM45/fhIxItURznF47Em2gXVQ9G8ZP5tE91LmbXBJAQQULnzx+5JEMttypAujPdZH0892Z8kLxDz
5uQEnzXUn7riTm2ZIUSMDGGx8VF/KhE3ALd0JAS3CLzsBptoL7IITKci84kqGxe9f5hI7yxRulWv
vnTu5WJRY8SwDPgF6r0GoDaLcMuKyU4t7/t02Y1PcTI5RbcBV3YJCmXbigpLZWKUlH3OUFTKE6nD
CwYZHnh8zEQ3MNhfpfjcsb0QefrWPf4uckfa4bX2twpdYflIuYTtvisjJG7nvabuon5cmqblQABp
xe3E+pGpLzFOh9F6UM0PiUg/PSrcoC/Ohhrc55i1IzAjMFBaMPBO5yOND1mBEs6fAWzvJb8ppUAd
pnCZSe9+O7nmyDYAVbhdqys1XE5DhZN9K9HETHXOvs1jEhcYohN0cx2mdjAMfXNvCs1WLAiNqcKW
M7Pur2a210XXPIUAsnWrw4MVLlULkAFdIh0PYt+i88xaN8B10KjVnd5Za5j6hwFXvzGhak2dTAef
JmG8kyx7IGInvhzFB7ZCuP87/ahh/g/9w8VFAzzFN712tOjNMY0HuJUBC2Rz6GFoqjgDDJfNHLF6
ljB6IXLfPBgdE9OE0WwicScXDyMFNCWdMIrMduKzI8fLIenmuZzJCbk8T2ta5v2q6deXRUhOq89I
TVexr9hYzm2zxhCh3k6UEDKqTQKWrDkNHAwfICvWUYcMWl+N46aJzRtDzTDWRntFAZKbIiqsWjcM
ljHQFbPJzr6kLlucMEHdHXxV2cBNW04h0qmBsLd6XM2quTY6cdukvI/MSCYg5kF7FrD9+DkTVHMO
EPjX9Utf+56RoW++I7OnnPzdlBu3aTKsJBPlISCcb5azL+oHl7rQX+oHOJe4GXimtxPGQnzRYf3x
+wv/1LX8apm8KhUOUq8PqlyNW7Nr75nMDj6YnlFnH6oAhiAjamL/b2aIPs0PcA3sQXQbc9l2FqSb
ZDTXYjM/hOZnbAUHy//8/Ze6LNG/+k5XZcZ6tir08zrYsFRdJGyCLhLloSy+qY7+VJr86vpXFUY1
Mfu+SmnplaLitLN4PwSbXCaqaPiMhNugk2jMr6UBpXG7GVgTuyk+pMah+jZ+96fs51ff4KpDAKC8
0HkH+Qmpo8w47OUpww9SuSjJNv5g4bogZbK4GclRiHA6N6xVmcwqk+/acovUdYSqYMrin9X6rynK
IUawKKExvg2FpTTcz9E39UVW118/ymuQsqHn+DdYr7aY7xcVGbtU4/AlrpBG3HJ4xhySb9kAEeWR
2jld/zx6r1JA9ZIjzs1twYoyh6pTYVJjLXBVrNIjvoU05/h76stnJVA9Te88dVY3Ydm7ofCsohAv
FPPGKp6GsrenIHKz7KGaDXtIcMOV66bZ+dND3lYOdCMLR6zU3tRxbGdARWoKzZV/VMyNyWzKnGaX
+g7nX1U9JmJHeQ22DWFCI4YyZvemwBCUzLZRPoMKSX3cbJu2h8gtOqhAusxg84hNXmgfQybKEcfR
WGSXSoLtC83iQhmoupJdxWsSsllMEOoC0EhbnKGhuW/1cS2oKPovpA7XTHeW6GJiVWfsitUhLNbN
5NsaJUKZOsSoZKsYEFfCsaBoMdNLa7VMFgDd8KgW033cFk7dhWvDMiFtPRsK2/ZonVSbkhIbUUtR
8DqPn3kRbEuMPlWIfhoXI4QWWVlqw84CV12Qa0CLbDfP0aGOIlZj9u2sqoMUM1YyJxhxgA/YGYOl
7wWaBG3K4FFjfR2fY1Xe58WnUlSr1JyctLu4+zdleBfV83MysPnR8Q3qksuR0y4jVhxsek1+1yd7
OdkjFAXu5MeeNb0pmeROYnw22g8rfFfl0CkH4HGZQeEj5qyVLGpZtMd8JZTn1iidWSk/hyZftcLM
me3ZULcIybG7trtMUVx4JhzkVRuq0qLXs+OMmXzAb1T3ozcUPgWkdIfh7WfCeBCmzybCgjAtyMx9
SigQdxd7JSBFY44pIxnbTDqE875l91hPwb0mPE5xvbXyDyPEVatlzqhU7oSvoBusgxoqmzZQ3iKF
CgTCDUv8EHoF7zGxWo0GtrYkaP0xxrcFXawrPQu+Rp6px9gQv+mDfNHM0a/WlCqJe14Zf2DX0VM1
vB2D0BFMJCQh7rj5O4XDF3O5frW+QGvNZSBCw7ZN7jNihrVmZ2Fr/f1C8UVb5BrPbc05hxR2UttC
XMUBgXnj9N358Yt562qJMAIpUqnsDtux2Xf9LSvANxf+ort1zcTVLaUYcoNKeQceovdnyGBA5Ag7
zsXvlrcvmg3XhFzNyNMmmTUeLE6OMmnJENQpl21ikCVRfB+Kyyk3mWci21LNb5r1Xzxm7apBlc+S
aEyXH6sOXxXjsjPE0wcC4PfP+Yubpl1e4b9sf8wkDLO54zkHmkgS+XaUWwyoQOiGH7//gJ+a9l8s
yNfk3NhvUdJqCiugPl1m6nVUR4ekVN+kgCI90bwRM2srvRv9yPE2PWT+k1lzJLkk4WG4g7LkdCXg
sGBaJSUnWrF4s/Rs3eK3pHnn1b3kxnG6zdlNf/ONv3jK11ECoj4Fol+OtBpxGOohbQW92A3pbRI+
D+VTMLZQ1oLnGSSXCvTDSmD6GAJIs3YhDKi6SqydDWYksxBpKb3mwnsMBP733+2rYXnV7Wr8WIIu
Z1JLRHfIIjJRH/z9lbXLtPGr53R5//7yJlScg6VO5U1o8/iYadOyygLXaoe1rE/LAluaIJWLpkgd
wPVQfqBx5MWDhUFIoqgd5CszHuxYf5FilJSFsqHbtPBDNKmxXRhvQczMndxWF1AJZU1JYptBJqiI
Q3iABRU04LREkG5+smrM1lXC58R/TbTSxR+3KqfkoZjGVYLcOI2OCs38nJjVznrxfdVurGUegX6Y
xzd1VM+kRlMlUL65K18Nj8tz+MtNmRIrDCqQ/FspLSiCpPYIMJiwNzq5/9Cv/9v7+L+Cj+L4X7e4
+fu/8+v3opzqKAjbq1/+fR+910VTfLb/fvln/+ev/fM/+vvhtcf4Xlz/nX/6J1z5H5/svLav//QL
fGVRO526j3o640dP25+X5zte/ub/7x/+y8fPq9xN5cd//O296PL2cjUgmvnf/vFH6x+4oTTG1L/9
9fr/+MPDa8a/27++vxb/8j/O/9v9n//Pv/p4bVouICn/qouKQqKeIimqcYnfGD7++080RTF0wxDx
EmgKn5QXdRv+x99k+V9lSRUNWl2KZJnyJcqgKbp//JEk6qYqSoqi69Rk5b/997f7pyf0f5/Yv+Rd
diyivL2Yu341VkxFuRa/BRzPSlT8/dboaW9bh6RQ7kcwMwFV1uHoU/EY/EcK56zNRElZyjcCq58W
s+sxevncq+EvhmrTyk3Rb8F1zt0mlW7FoTjkwb0UmnCEZPtGA/cB4RCoJMQcY4SnthE4Zqnnql2l
/AUxxfw8f4hivOhonVhTCZXkZoCJOKjmyrCKpZk8dwktOOCUlAKm8e0vT/gf9/Cv90z+qQL51Ze/
mmAMq+uzOAj7bRKR9/wRa29p9CIprjql1DaetdGryvdc+jTGQ/8u6fB2nRkFdoyVHX8AnQhO50Z6
EJ6jN36VTfmCgugs7yR5t2+FTZXdGsl9Aju3zjxZ2ZBLOASXMFV33BQv1SfiGhoji3BNENcq3+cv
DSi7heqBRPXq5bTyXRCNTuN2LmgdR1hoOzb4C0yUrulgKbVjSB35jbB4Mxb0EVxs0+Eu3skTFTW3
8B81Cwmw7MnpnTwcxhBC4dqXnvXykKb3+bihSWtgAyZ2eBDpbT5aOPMTsGpmjslGY98O1OYGXpoZ
eL3iTOnmhfMH/GogmBHAmEV1FhS0dCvWUJopbeFpjej5/qGdLHoHC8zGlXJKphvgPBSlDX1FthMf
2BNxXKNhJmy29D0S4NVqN2QHtX2o8k0yrRRtJdFTD1eSuhr7Y9XdmMAUK6gQ4It/6AVRlgCs+hUI
w4T/wDZo0zkcLmRSu0gWNM1Ut3wLne4emZ+WnNmka+TOeip1PTelQH1uBjsgTcQdS7t9ENS93sBf
nogXuLFqj/+oUYaOVFHmApUZPQ86x65h0b+q7+J7B6AhBopDqwudShMLC4kg2mLBC0M+pQFqiCYQ
5bj3wr8x31SOEfBRuLGNvhbG1XAbPbGdwUspPQ6ASMTgQBjF1Nw1IMVnVqBkgFcG8DPhsQt7zkZS
sc0S356iV13G2GLTANQc7lPojnTDtQW9JpJtw3SlGNs8d5SHmf+xXDn2MmdiYzM9dNTrlOSg65vW
emh6D3ar17vNGn/MJr23VvKGLEsPW7xrObpvi+oyecujb0pZ0q9Wq8v0cLVajbqUwaawuq1wmx7x
F2ykVXhDfuZe2eSH8ZBv8r10zL5JRPhlpeXyaVfnj3isFZXow26b77qH6lAfx9viJbwNlsDnDvUh
e55uc7feQ6z+009kXv/raixPRjoPoUk190bc+Bv9YV5Xy/Am2es780bbpAdxp6/kR/Og3P1+0pL+
K7TyV7PWZZP4lx1Anw6dNEpat1VuqPy2PF7eL1Tfj9Yh2oxrfZPesRkP+0X2MG2kdbXS3dlLVgyB
Te11G37Pqx1l3WwANLwrHsFMx/am9KJtfowiW0s9OJ/gWVqgvxIR4w6lcnzx4F2A+SV2ILtwF4Wc
Wv0imSAFANVzQ5m6MY31hby3wPdBprWHU0SQhgxUllIQzk87diWX4A5qrqK9OxTeyWiWI+b+CfKw
rT2VO3lJi7yiS9qfgA2LlVdiZ9BXCBooN6KmanYpcDdlkYKe+pwQevFjPyQTvxgze+4WMbCoT9pB
VOyzZXYS95f0AeA1r9W5Oljbu2apoG7LF9ANZYIQ9i28c3B6C4J0gDMcJ2Hhe9Q+Izr5fOSaD4DX
v0BR6caVbSJFWKox3QcEWYsMFwuymMAzZTalm676YJ+4KMpP6ylp3tPyuVUe5PwzgAlhsA1dje/y
HlbEMzonitKS6sTLTN+UwYqDRv0hvsV7ZR19Nhr1Iad+D97mZ7ROfewAmsnexqN4ekBaEhTbMXm5
8Mezi6de0Amodmi7EVjrpytg4/yfsnV5IZpPFC3ze3SY3GgVrKoHpTpZ6mUdUWgFLaxVsyUrgY3u
o34Wz+IJkNKd8tS5gJq9kCGZ7otVZ9cMotb5UdsAob3ECW6sI3dfAuITelZrB5Xd867IREXBLF20
a8VJvWSZr7R97VJZsGdPPg3TYrBNV1lULrxujKp2uSPcwLNuxM/wuA0cECd25PCgFgMfH9soaZ5g
wtx0DzrB0Jj5HOQvqjvsWfTWhovoaGFu+BHLtbWA40FlLXJYucNF+TjdSIfgpYHFYZ0ChTn5oWEc
BHc5zqwCHrSo21P+Jn5Y2+pcPtfPvAQV/yWuGgPhcepmhZ1MdXk9Nbcm8tkOPi/kMje6T7c6HE+T
Rmu+bO80ZJM4rkBPFTSuMPsC1lwi9eqGhXQWp1sz9ZSTeDQHltKzZnrKGSfPCebZQTtVT9JpujF3
gssM7So72a3sxJ4czu3OvLjT7WBVnIUneH67y80U7ND2Ny/t2uJvxx7nTyf3Qi/ZU21cPEPp9Lo7
3WuXoTutKu95tN9H1/SmHcI/mmbP7Wt0TA/+bffU1zZ9ZBp7+jHZgBG/XA2G2GbesGY5JFQ0C/U1
UZYtUo3cDsHx0UMaXOlNgnbqiBf4gqpveysBaKe6LPxiZasUQxGGTmfeu5E1GBY3sR68XgvLy71+
y2hTf9BJLZ5EC9Ln1kTNwE4R2dVsA8jRvea23OvEkk7LhCHrCMtix0icl9kugwOBNizZaa5wCE6R
8FC8gK7ZQXccOxvZwfDJYby01hMvvrwX4OMrnghsS4EZ78mQHEDrvahusFI3ikegla2vpUfpUVmp
bruGDGQu02Yted2BtI1DddA32YOwnY/DqX+XqdzWoI9s+KuMSKghIW9yhaNqASwFWdJJ1tGtLASS
hMNlRUM5XUciYVO4wtFTXNA9HTSnzmnGk6as6gbw4VFWFhdSEnF9F8Rl6sjz0Z8OAF3mJdTqYdyU
j5DNt8B0dg0ypvJBljCqvlnJiy48Gk/BnDw3orGqWvrVoL3oZjV3wfSJyDaHS3+fntKxvWvy9M2A
aU0ruYClI15mSsDUe7qkbFDDxQhhcAKY1oMRWoQ/hKf+rj9ajz20e4RR1UvxU/Pl6cg5hERGFUoV
Grt49QHC99k4g8s6TjfZjP6H/R7t/nfQyc/tuT8FT9VwTHGfiTpk4/HC1qdKwp5QBohKGbi1/egl
SJcaGGqqxtTBW5Dd0b1aX4xrBLdHbKHqcy6QU3trfrQ/VFgfYI9rO+l33aG9UZ/1WzY53fSkCvra
AMvfjPJaooU+MUdcKMOvUXTT99BA6YqvUnLgz8WP2Efvs9IpFd+aD2L/ljQ/JmktPGUP7ZN6Ennj
eu2iAmL3ttFN23qTO0dBfcP9YYgXGZQyu+wfZiwGuReVgFu5h+w+S9+hNLQr2QoDAdxbzQ8FG2Pi
qCUFahfgcqWsw/sy7d0COGb7qDrGXhsc2joQ3lDRs8JU0VK3zpnkESmotMcKEoty0wlLTkb1lt0z
6gl9p66Sm+rW9/xwET6g2+1o3qJm6uwLYXty+gx8Ils9l1i+kqI0G9HAVfutmHg5uS6qO/b3c8Yb
RlXjmdWNH83fwas/+e/BDwgVGoZiuHTHKXsmGnURdjDBbWFa97RZJva4DrvMIQDRbUPoRiSlEl39
geosbJaadJ6tk9ZujcZmnuOZxp/0uJMjsoPTxLtXrsL6VVG2qb/L1Dc8CT4HQG3dmBDgbqT6HoER
4jfKK0DkWnBfiwygzGj7haNJWyXejqDUQwR3Mssz7ZRct8PkIRtRao0/Iv+OZdNgA9N6ws30wNx4
QvDcMOoFNMkHrTskJ9WNzsmrdlM+KcVL+tSXi+Ixui1uFPh8YMrahzhb0FZxxrP0cmROclu7vKeZ
VLllxUkrTG2w/mKxyhOX3grIPB38T+OoAEuG1i5oCeWDM0mPcBTAHUvoDVAerUljnpezmxxrBNTT
anoLipN8qxHmAoEx5Hgy5HfdbcjVqGk+wjq6q47IG8vZnieXU8cY2hwux9PwrkxME2SuLKrI7dM1
yFqQ/R4vZPJeuNou7mz10bgzveaYgsdbFr7jc0xAlnLbvpg+8gxPkJcWcFH1robIqUKQWhiZ2zlE
DMWrzKneoOen9+guzG13m5/SD4zVIyjCRYCalH1YuCjeos94Nz4TH5mrC/0+3CWP/n+Sd167sSNZ
un6V8wCHBZogGbxNK6V8yuuGkGpr03vPp5+P6hqMRGkroboaYFCN7i5074pkmBUr1vrNeQZJw1gg
fax56MYuxl/FvUNO5i2HfEpsdP0IABvofqAxiMmXG3XPMksa/Ory/weDLELkvVokQkOQSQQjtTGO
LIlj5oO1FLe+XHADRK9WuHLA56rnYXWmTKoeu5LnUlXd6eCayHI2ndIu/TZdA+5S1Q6dOQXu8KNW
PIOdXXcNetdiWPOcdrSHrizXffb7Lf3+v10am2hffy6NHVfxc/X/Lp/L579f4yr7UB6b/uR/l8f0
vxzVcqAzIYCjGZNUzn+Xx7S/NEeYkvKYDUpqKvP+Ux7T7L80XbUN6UhDM4U+Va/+KY9p5l+WY6oU
tISjgcOHQv6T8tjX/S/LmJWpFJc6YeS21c4sQ+QBUdl1E7x4VOpkYjX2NsR+5SFCYrg3waGVBjsH
DbLA8I6w2WsWnUEdqHdx8zCO3s3hF8Wnt2bJ/BVnUUuc1Z5we9Czzh6qXZirO6mABPOz3FvUTkKm
RCzGdAQ8d4lPjjHUp9IM5aIQFdIUY/OrCPU7eKI6jchxp7Xas7DJ6ZBDsFd2hQZ7kNjJRkvjG9up
UbeqB472CKraysK9bnvZXhMAbl34JnETPApj3I1jdjMm4Tm//G4Ycd3Q+7I7oreEnmypmOtRZjXP
IH4gJbhXU7rHXkI/dPQuwSjd+Gp8UyTNuZ3gS+VXZG6dGT4YHc/JQtH+BlZxpzU95iGxej2YGel4
y781tXUxjtXq+wl9W8qvJnRWatDq3FLqom93Tgi5s8V7ukGhc+n5Mlg7nYZEtwEDnsJQoOFHk58O
efiI+Ndx5kWTgrW3glS+zcxO38ZuBineei2RPUXLobGBKij9ZR2aykpGJBcy7RIMRPJoVesTTTDU
23U5oAXVjRh8RFBGlnSX40UsLCCFJD2t3V4VhX2AIPamnfTVp87qHFZfq22kOO1ucMm7kHwu0/DK
QlWcST6q21RdtKLlBjPRoHAN9u9gd48iAPfejl69MOuCBnxISgPGuiMtc/S/8aF3t2Ol05H2Yu5M
HVBYbqRX/uBdNh5Fwu9X6U086aufPiuYRJnTDqGiFrvS9Y4GxO0SE7yYvnLg3NgGllXC3ctyE3kT
/ciJH1tLvbNIEZzERze9Q2G+wusnYvtqBZXFjk0Lwl47dYxq6djZ3uu76+9/6pe1q+mEzuosPoqp
ZmQDB28a7qKAp5fnrKPWXdGlt1Z176EsyPaR2U1shNdjWbVL1/dUdBZBi2X5aTJVq/vS/lfkVGsu
mmaFHHTTTMqdNJpFE5CUNJysQ822L+3o+NpP2mm+Y4EMKqnHDvlpAYOpqskrC2us4ZAAA2/ttF76
KkKspdCwhGC3+37gLmI9ufaSCk8f1b9wvfoEraYS56Joa5hkcHYcPKpxdK3p1VEW2q/fr80fwvlc
jw0Rq7Ifsqzc9Wm8Et6rg7x3ROfOJFGLbftASNG+BjRZc601k/gXJEFD1RLHa92ivkSxRwzettXR
HcJhzy6RFxeksSTM33/Zl9Je0zrMbir8xKu0j9Ni1znjtRgkqHMJ65tS8qLqrN9RgHcepCLlNoLb
FAyYfVjmhlcJDYKyrtkYdYi/pAmez1MfwgKLn6psX7DsJpbJoVyatkwO/dY/LcPsDrPMQbHcQeLt
17WPeQAxTg+o/4GVHxHLGdFPwlHE8pxbXa82GKbgCSaS+1LnbSg9TNa5XgD41A9JowB89s5rrVsl
DjIhwsTLzTrpehBiuFB2AzwPcg5kapBirhL1gEDMn6LRXERulFXR+cIodmNQASVGI6VKqfYb1o06
6vcm4tUFqjuJQGPHK1dDTr2F0n9jKhe5U50NsBlo6l0pvEtGHbh6pmKdaf9NoD1yEzrAhlccZG5M
sf2LwPn2Ce+qvmmqxEPiOsUurBSxVBrk2bH/6KDNBC3l0dFaewMZit83w6Ltemq2WgS/KVcvTA1l
nSQG7WO3arCMPAyQEuSGTJd3dOqilFVHVXUEVupW6cI7w9Vuh8x4crSJtxGBe6iCZ7XSfDIR3q9B
j4OFBp5SJnbDm07cGOkhTb8vu5jT5p/dDuDla5kJLd+hhcWLKzixLBelT+e1NbWjLOVhVz6wXCcm
SuqiRKosxVskhi3z/eGzptD+1STPQn6KaHujszN32EVAyRmHBMYwSY+lVf5lTkrhiKhbaSm6F4ra
vURwPXOlqJdBA6rHdowSXiFER4mQbDxAMXOaX31CF6k3tWZRVyGkqkTDnyovgfH7PczbfKyv8jyi
14WTQmJBsypPUPA/EQpociB9HcK00lw7sqCo1uj4fXbRFteoo9jVn0ddkaRmLVVMukQkgGRTCAPd
jjI+NjDkgNxRUacpILqVerdp/fLJdKmn4uYB1hshUyNTzlt0AqMYdx0jekQDy6cGnZ2iCXSUo/nc
dxaSJL440C7W/xRRZ1hYW606abV6s1N7EtrKK26qVuAB1AraBoaaL3qf/phRUr5VGmRsUA/S1xZB
ccVNHG0kqQgEJfGMLwfpeS4gMLqev3breld2PZjOnkT4+83w5h78xWaYqwO2We0V6Ia0Ozpy52V7
ZrfnBuUSYcQnVYlJgWhMnO5sfdUj2l+SF0iN7oJTYi1BwlBR7+pB5Wf++DtMS/DTj6MXn9mKhIPU
LnNZHOU0DLvAgjcrjkpMQGLh8a1Y3dFWjnHzLAtK8tmTK52jxNC15WCX+8iyTzKj3Vot5gCutlb0
q9g6JfbCgT5N2l+9bm88C3FtP15/Pw9/WrO5nKE7Euf8ri13puKApMf68yZKIxtx2zI41mRJBVkG
U9EAu8OMOho7E63vEWtODWFu5LupwoYjrdQkjdeVWtgrA0nHtaZTwDKEj67V0I+HfuwUKb5atOmq
ehcmlUFqqucl2PAlkaljPzp4x4EVDmdu6uOeF8sLLy7QgJ8OoGo09lJk8Bs8JzsVlubtqzRIqgV2
R8GlDMLmuktgmI+jKM+cFrKDTCFkpIjqQ4yMEG2rDuQzbwjJr3727NYfei8LFNPJdpWJOvoIrhkP
nsg6iqpA27ROPgJAordTGiFVJ5F1FP/gUlmNScfbK07DMdjbBX4WzXBkalPZ0iRnzuHwr/uJvN2q
rrkIhHCgXoU1xk92vLFsHc6rTgc5txMKPlg4YfocPDaOd1lnWMvoni6OUiWKIHQV+qJQgA/HPv9D
gW4CFSaqN3k9ya4P4d50SfqmrNGt4mzlU2RqByC0pX8ZdNo2F3Fyxik6LqCpSiVdh64Ncspu8EH1
DHWCs4nq2B2wqSwB6686NQUG32IfEdUk1XaG+LxkmfQ47tZ2J43Nga39p90yS2C0Aks1Hq/5zlVq
5ivnMVFVkA8WXQL9va0xd/A8jGfxAHzthV7iZEKtTsNwc+2kuADDHTXXmOvca3g9RaNxBcr21Bgh
tmqFYV70ensqMNEZUkM7cEX96VUy177MujwVNhzEXRTJe7+tn2qUicEgdt4q0/1LGOz3um7fJ7p/
0cdVvY0z6HSBpaSLMdXAZOjBZZVoz0MY7L+fxD/+oiljeXfkDEKu39vA4cNCCy60IVQJP61eX7tG
euSjq39nouu/0vMBdQINCZYgxDskLpRdKTLf3hJgTAyyqBmh0gcdoWxc78C5+lK4mYRCmxb+3W/T
28Guq1rNoWuPHQe+wJ7LALVuxBatpUbvjyOY1bZiXdQez+bRqTHqtbD1sxMNZ5W4Fxd+k1FM7RrM
tTDvInCHh3irf3pfaLN0QxvTQOaN1u5SrNf1Udt2GcL3ijyzJcIrHHXZYAlmwg7R/Kt/uVqzGxhn
BlXTcRHduYG2rSN3q+LpBaVfnvgufAGh4u/grAqT8n/fYlvq3lZgVPQANmqOWQEg+/FS+vW/AVCw
QHPRTRbd7ApN63d2294aYYxawUSaz6L+0gXPASKJOooZpa+JAsKFKGH42TWadOAJxGiujRq3tEHz
/s4CAY+6DJ8tqRwAr7y9Ar4IynP1SvalmjdK3+wanxo0NRwPeGft/9YGDZJqm1VHugcuoiAZDQJA
ZFTD4qp6Uk36mAHVgFYz1KNWtvmGikGwI7vsrmrPClaGFu/N1liPVvho2zzocANap8Uh2fY/3dhz
4Us3VlDxQKwe3FR7a9aOXFchqjq1gl9JmTxqUf3UeVwQYhA7IbBeJj5DYKbPZDb+eWIpZ9XUkRM4
Dmy8kf3OJOh0hYNXLyWrPbATna+v6rmMppUro48tarPToZTAiQjPMMiLwJWkv4zJL8PIcP+cxKfK
sTiVIjvVMq47W5X8soSfR4S9GSUXVuHe2yXJGX5HSq7/A2z+Uan/Jkv41xze+gEQ+0eg7P9CEKwu
WIM/V/rvXtPXsXmNn9/X+N/+zH9q/CQif0nVoopOMmWoum1Qa/1PkV+xjb8AxQpDIDBFZAJj+D9V
fkr5ts4/x3aEqlrGlGj/U+VX/7KEtPgzjsofssDH2j8p888Ko6ZpUcXQqWHpuqnamjVH+KspyjVK
Nriru4sRbOSvp2BxGSwuvMW5vzi/fN3e7n4//Npdv5ukL0r54uOj5vOos9xzTFzXTNrOXT0Vi7ur
bHGDo+zigb95eT3FJ2D6+9ft+vH++fzk7vz0+fb39e3Jr6tuceh3fDhPn38G0/z+zlNRplXGiI/P
sjtNfSkPXR1vmN7/iYefB5gO9PtLtRe1jvkYAywe7q7ooy6e7h7uTl5eMVNbPPCvp2QBmOXlYn98
8XRz7C2O94vL4/3++PR8vz9dnq9Pt/vj7X6/m/7berdbnzxdn58ud9e75eP1+fL6+uTiarn7fXJ9
vrtanZz8PnD1mR+zvU+/f07LkRYWxwpOmauzp7OHq93R2dPF08nDw3Z7c3L24C3Wp/vT9XZ3ut7v
L/YXm4vpJ+6urq9OrtfnuwPtnzf51G/m8q0S8W4uM9pSeWW8zeXLtG2Yy5eXm9dLb3GTMZvjYv96
EzCXAcjf/Ss+yIv99vXmlem96afdfM//8z5fXD76i9/Pj+e/fz0+X/mL3fMVu+vx8je76+r6993v
XwCh+Ovu6vcdBPfFw9Xp6ePzr5Pf1/7i6teB+Z0pGH+e31nSJaJat0yTb1ptzlZHZ6vpPzeLxfp4
s9kuF8vFesnfLI5WRwdy4reK/HeTOctEcw+Oe+D2+Nq9bcOrX79PXi5grS9eIAos9ufMVbo4fdzd
PV8+nx9YyelUfTc2ce/9oag74UVy4KPB5RXWfaA+edFlQEGgzrHuU+++jzWz8vB/5tiypWWbhtAM
Obd8saQaZFoYuquIWlMjb0o/gTx8SunoyNdfPCAxBe3+zoiexp43uLFO271o7wVd/1bslPF5iG67
/sZrbkJbP5QwTc+m+VxY0jSFrcN4UB3t41xE8ZiqdudPAeLmhYt6sQ8WLy+Xz6eXz4+X57+u1cXd
r0OnepZE/zMj7wad7brRLwtKSwxaqchim/e2DSBFO+kB5Dk4w9VkWfIE+u/3C/HpUy3Dliq9aUOb
bra5Puug6I2nNMUIcgTymK0F6BTKhMfYULeHxO/nY9m2NIVm0Se3hC7k/OlXtl1dUpSSK3+027Oq
wyW1FZ2+L8MgufzZZ70NZUFZoc+km8Zc9TkLDKwP2lACOKrHa5OuYbgcFEBfVjwmt9+PNZ2M97tl
GstUdSbSkVInZ/i4W3hbp40o6doITBYvnMrE3Nly4gOb8qtRLI6LJWgjCv2TYnhZ9r4BcXHlmM24
dTvb3mLq6xwIQZ924fQxsHlsISwAEOq8rZ+bgRHZg44pYdVbG3oLxn2HcIWxTE3b3QVJSeE9c2vU
kSKJ0bwlnb/D1ATH9/M5tRwppBQOz6o5E5fKSiGiDEJ2iBzmyndafdFViBz9cBSpmlJHJ5fWi2Vb
c9JRZfolr5fGWDVVGWwjSceH+oS//ekoQqgODqaGhF4l5294rwvbzrcwGO8LFZwlHGM6j453YOU+
HS4phKZzmG0L6TJjXuVEdLUKEcvrcbnldecXKKRQgIYI4gX/8Op4DnxN0pr1WE2S049jzRIoBzv6
RJOMNZTosfkRdob2sqhAlDfucYijWKwk95lE4rO1l96YH7HPgDpZG61vjjR89uy4X5v9+EzdDJtA
fRMaCPUYhnbbhz8MBA6xzSCNNgTeZaT6s6iKplzXeHXdrBoFSuQSs2gUsMRgZEdq5lbt+vul/nIR
DNTvHFJ485Pataq5FDh1JsZIw2xTS+PBkD6Q/BA9su9H+hQOpiUQbCw+THV4snwMOvSZktjI8Cx3
jcQ6i0yhniqmYR84IFPZ9kNoYxSOBq8QvgWR9+lXvM/u3CigIyF6BFZbe22FQbeJu1Y/t4axRajK
N4+//6pPO0tOZ52PMlQePqYuZhlQUCsqN1WJFC+sDhMUfXpWPji/xDkcpPq+PAnvhkucUJ/H38Gl
s3PX5ao7kAd9ykzmP2H2zV1fxErc8ROyO+Na3dsX4jz7bW29nXEFTrS7xPpRuVUvwTmiOnhkXBg3
4kCon8/6/BfMLpTWp6vQKLBOPIr8sk6PSpRDdBPiQmEfqBzPtxHHgw6v7TiwOslz5uUrJTRzlQIj
PcEW6ogmx/K6pJD48P2yii+GEaZKSDDYqdwrszn1cpqyuGZDUvOTY1nkNAFa7UH2qLuihAKnm35k
hCjKraF1274WMJFvbThlfu5iXDp1fuWJ6RQPY7dpADVp/kkMvCsR1SpRzvQMi0hUKSQyWgaSmT6U
muql7h417bE3EVrKj7Vh2I7qL50FVMGj4/oZWTWV+H4ZBb+yOn/ivt6YZaT/8Bpjei3YsQLwjS5t
Odelz0LhxKPL5ybZ6Lz0tK6fsuRQY+uLySWDE4ZJ9NdtAIofD2moWU2t60O3EkOibtqyvbLjrD+A
2vl6ELIDScCZShwfB+mtoaRvX3Urs06hj0aIZca1DA/Ez69GYb60qZCiUaKZJd6W0wH50ikcR3Fl
nJq2GKjxNfJAlJli4/uoxqpIjaoKfGbdMEBDfPwWo2Ngv2i7VR9FtLW72Ll2DGR5+2JsthmexMto
6PUDGI35++ptUFsTzJ/KGbBnhxpBwixOYrZCW8lsh5/Xc5HqBg7XsaIgGlVATcH0FsVjtznkBvPl
rE74U4f0AHjqbO1MA/nVBKfyFaIRQP5KrKeGztIPBM6vRiGWCE3lI6dn02xW5RCoY6mg9ZZ49iY0
Y8q33PGHCu3z4DjNI40+2+FtZgo5Nx5R4qyF8J90K3R6EFOMc8gIg+5dtt0gdxFonoUf9cmmslKd
/wvan1WXVY9OH4Nr66ACTCrcSATf5J29DoR2QJTqLZmb7y1o8LwGeA/o2pt4/bsb09MbXLi5LVca
bRp9iVRH+mL2Wn5RBqjqIMTk7i0LVsfIo5jXPIodV1WfmPAFrRh2ojLq6d/fB995TsKEgWY2iUTk
0vyqWbJWitDKpdY0+FY14igZoFGQKPibuOkOHd/pH/Xx44kMtiaBSVMLtebvZjOXXq7hmLFqA6kt
dFfv8RYfoqPWytOlmyPhPtJR8Ht9n6uwnX74nZqqStuUlL+kPW30j/uvLt1SYjdSrEAgj4BRgIGA
Y7TbWN92flxqB0LVp33IPtdVxMMMHkoMOh2HdwutarGFOiAyz0NYXMRK/ZAbaEO59vAUVwdRU5+C
h6bZmqmrjuDfkQGcZXuKkqR9KW0MxUO7XquD0p6lzYhzd121+8qGuJXgDrh1Q08eSBA+xcq3kaeM
hOnl6M1GjhU0BsrKiVbWYOcLXclPywbhxzH3n0onP0qz1Duwjp/iCCOSQtsaMPrp8Teb2MCo6FTb
FoGqKKFbDl6M0iUiKd/vltnyWdN7nXaq5FAY/PWWBb5bvsRExK22xxzdzNDENEwGcbW3EguGae+R
2W8zBC3zA3fA7CgyqE2xSzWmMaWksPRxz6Rm7k0QLVRQ87wCZldH24Q7JwOR5xvP33/gbBqnsSAb
TC0M7hrBjfpxrJZngWtEWoLOZ6BduWHu3gRjkv9ssd5G0aZ+iW6RglAA+TgKLcbazKsuWQF5irYj
nKfn0jAOGeB9mjf2g6M63Pf0U4lis6Md0KG3spF5M/MmkZvEqNJ7fItQ9MaRrDqQfc8fABQ9VGoB
XGTsMpVPmm3AASgk7ush/EFbGpB2c0ElJPUMrAdkacYw74bAhBaeFsNoXeRdmT6OuYReWZhIb61j
bQLZ6IFt+09JGZcvCtbr4atMlfIsi/20W/tpUHfg1DDuhCLtSqs6aUe9gokZRs6BYvanbUDabVDI
JOumRqXNHeGUqmnKks44Fru+v5EjJQ5XAwP4/WabRQmL1xr3lYkgGCQX25inoJ6XFZniGHLZdkW6
12UTPBUKlukIk9H/9ByURWiaWTffj/rp21goSXuM/UezTJunVEXnBMqYs1DGGGKkGaspNh2ZeyCv
+RQpkMrh4iTmqDZB6VNOOqBKMyhlvHIwmQWIKlDyX3U8lxA9VgvlSaOwYP4s22YLaprJDYppGDP6
6ctodLf1aKbJinIjxg2hMyBa0h/yI57BVM23YSxEgHScWqglzBGCkdY1but4sOn6US5S6XvnnYRz
orYFvJxO5tdFPOpQUAJvUzW9v65l1aPXWPRbu4BaMzowCH+6plNmzhNDWDrXzdzwKJG1CJLQT1ZO
TMoWhGa3CSdn3H8xCjmqxquJu3sORu77AUvvglFCODLXWJX6lxjaFD97/b1NL6FxKp0IVScl+hgc
lQqomFEiiZAHaFsHjdKAQ9EOmX19PgVsEGnqukbWqZMbfxwl8jNTiXMnJqdvw43sO31l2srPtAX/
s1WIhSjumwxkvtWN392Xo9IOBTkrWmWuFv/ODLVbg36FWvn9wnwKJGx8yVyxMlSbeMx+/Bhygkqp
p2Fg8Ck45US4yiKevdJqv0aOWmIbE0SHXi6frxcGFaTGVE01Pm02g2NQg14kH1hJ6SJZE/VwYCJE
5MewTG6+/77Pi0UAIT8ml+Mr2eUfvy8yzQowWe+vqBRPDsBpkQJ+hA+0+n6cz5/EXrA40qTysA7n
1eCuGoSKqYMH5yeyHvKOJwfuvVWgW2vHrHXj9fvhPi+bTmtCn97SJo/M+WfFWmlVpCIMl7X2riRK
mJuhG9AgzlMXRZ6hi45Ulnb702HZLlzUU5+HQv4cgRMOaWgoQ6wsLTUtujUod6XYmoWSXdRNOZgL
jZgVrrwE35fvB549dDjZ0z5lN6LRw9X31qF/dxr6UmvrXvUVImXnnvgZqtqR7YXbsR+GpZcOxRbj
GOW80IxwpSZpd+C7P19J1JOQaFMdCjIqicrHXQRwpezjWEGVSgW4tdCd0U82SYKE5mJIDMrPuS7b
Q4jNz1uXQXUTECKgGOm8QRTffbNs1SwRwLuXrikVsIeoB3Rh2P944zIK86sjJ2fobKmPn4Y7UlhR
F3SXfdlig1QiI4cEgQ8aZhWFbKwDF8Gnc0JGCXOXVJyxaE3OihZe0wuzkSMuXN2obpskvIsNVRzp
aHofiGyfRmKfcAu8PU3ZNfOR6EhCr4D1gpZ8j2yUhTpv1WrRFfTuQ2aVs9filI3pHAbWiFcb7gez
IIN1lYPGdGYvfd0u72xH79srq4kVQPZhZKjeGS9aGyR8WGNHtjDaMe0PPHQ+7ZUJtmRqZCc8kh3q
vh9XUa0H/qlNa2JtoVUPlSzRrMFfJziweoeGmcLSuy0Jc8gIRqU0l4qXdvsOEgZCSHGVHDhuXywd
RQ2gXVR0eFPNHzn1iA5P6KMH3PNk+G0kpnFm+YOz74UsDnzRp5PNxFHG1cwpiaZIOdv+XiNinyAG
fcyBYLpI1Nh4qjOjvnIheFkLxeGIfx/Kvvq4qZRGVZ5FBzP/cQ7jSpS0FRFhMDoyh4kz24NlTOq7
rJDip29Svo7zZtKN4y99DmsblCZMMpmYSz9s8l0TKdmZDq33pyGEUQhPgr1HXsQ9+/GLwqFNE4Ui
LJr0alSsFaE4ydqjJI6AjeZBhv5+Aj8vGftcQxNz4vdTspg9gQthS1emhcAMo1xrFQ41nfTshcjF
3ugREPt+tGlLvyuxcbYZDQ1OhzA0yXfONohIkhwOdI6fnaKKjdMawy1Sk8VeUEg4tsZBuTdyR+6/
H/TzHmFQckAhJKagzryomfCub9PBRh2pNaJq2YZj1S1sPY+RLBkVqPA/H87C7v5tXqen5ccF7EUJ
YIP0aRk2Vgt/VK/w2uy1CzsRh8S4v/oy3vqUxtkqVLdm0+lFRurHA6rqiVKoSNKYhXgcCsXMNwWu
hQdekp/DFVfbu8Gm//1duNKCPHJFPYil17XdJtdTHITS4ufRiiik06I3QKVw50yf/G4UbulBH/RW
LNH0x1YxrEt77/m2PDVKadbrny+VzY1tk9FS1prLp45BDDSjYf58w0Wgr47VtRoIBRFPazwQhb84
Z8bUOrTMqdNFU/rjd43uUIV6yFCa3VRX/mjI1SgjdQefa1iVWZr8+A6bSnUqRVcdlVxTnc1j47Sl
EWQVZjNBbd+0iYpejI1oxPcT+MWe4CQbk9ouuiGf7hYFiy9dK2Ox7EZNc09737OTbaD22FD+i4Fg
b5IWUCH/1JioNCfPujASyyAQ4UUaxvpx0oThj8tNTBpdLgAv9IIoon1cpN5HFcSx+ZzEztA/q1AY
0zq0gX7+LeQVPHqnThPvqI+jqGWD65wZiKXIq6o96W05BsdlECkHxvki2LIsbDpi7YQUmoV2WJye
V4/h5LnQ7EJIUBuzjZEsm8BeVZ5SbtKKA/th2lWz+M6QBmn2VCVW55QaJ/QLsxsYMu+7aK2kLt0q
odwEqXIIQfLVSIRzIgWeuxMI8+Mk+j78lIBS/NJTJh5qjwaAsqobgerQWEFL+PmSvR9ttjEABI5h
1wtjaSoSdZIhCvC38qrNvxiF6sSUpalcldM3v499pZU5zWBh6hyH+qani3wSF0gJ/niUaT8gds2m
MO05OE0LazOOcBxDO3mI8cjsxI6+mHbgwH4R7xgFTAbqQbrQ5g8GQ/GKWmsZRXP04RhSebPKa2+8
c43MPPOrNj2ABP0iEvGSJoMBd0cnbd68S63I6sJy+iplsC9CicNGJvvk53cguxuqhEmX2EYx/OMK
NZnh+8DX2Qe9rR+3GMmgRCajA6foq28BVIxS+fRC/9S1CvswHNyWfYBwTnVWKYp+XFqBf2DGvjhB
wpC0dJgsUrI5Dt8vS9ultWosY20Mb3EOls22HILYv41FjH/B97vuq/3wfrRZVkQ8HSuRoman1J79
i/sRo10Lc72omASa9bRqD0ziFN1moWhClVBZpBjrkG99XCq9scsMAUBMbmSkrMJEWqdpkngrjMmz
tRMVTrUukj5rV2XY1fr6+6/9IvQKYVJzZ+vTepxHp6irFLTW+Fq77Gx3M5oeYixGl6EVbPqaCXXN
pDyyUOwcOtX3Q3+1eUDsqHCDEMPX7dlEs6H8Oix1fNws/F77Wu9xWRyCHyJqpkyejhllM6Iv/flJ
Tux9rMq8thSlP6A0N2jKisZgu6qke8hm4cuPeTfKbBGx3/YjKxgN/MLwIqTY4R4FEuPC76fsq5NA
sgliB7ABmIzZlOWuVyqTx++Sa6pKl9hh2QLAbqG+ArcAMPf9aF/tDeC6KoYEqK0RrD7OXNDGNqae
jGb2CFdaPM25k9vOOfO6PFyVlnPRdkiTfz8ooXD65344EAR7WkA2JDBKfs68F17z7tHHSG9BkRb1
Ta65RXdUG0F9CqjcqCAImwWaqnqlPBppFp+pVtKBABlyuU6UMbQ3kUPmsLCzOth7oTE4i0po/WlT
wQRFG9OU3bIxvOQ6yt3CWFhh1lfL2ioNDOi5bvJlWwgfTjI4EhSw6uxE5kpcLj2MmVFghPRLG1np
9Vu9MKvHpIZSj8RhjlRDg47pxrNHFzx3LcTfgj98FuUCL9HIsFGdjqXt+MgQ5RG4uMbGFcx3s+Em
aVvtuPQnnG9metlODVX71VEw/k0Tw623UeGGp2YweHSxDddBVLgywwsA1Um69IouPiqVLvLWdaFa
L5mgpbpoGgAL6IhE2WmFhEix8INCsTdDaevFIgxD77FwVe4506v4pkoNjZPBUlE37dxG0o9tW5kv
ccDM7iO/pTxihW5zQ1sCf4W2drFd4+WPhbuiafsmy8MBcgmVjAV90eDB1GU1LgxUkIaNNvbVL09T
sI81MXq9cWRsDMdpWsv7UhnTK3D1AmGCQBE3rZEF932FAREmSPhnL0N4tEgFVCCIY2RtcR3Tchwi
dbeGbqzmhXJpVmP44Gk0PZe1n8lmXViVBJASmgh8KFIbUZZMlO5srKyk2Nq1h02iFRsdRga9F6HL
MebdkaLnaGNJXxgd7sV+8Dholv9oKIWCTjbiseaxEklCfgMK97WCgXBKRZZJG6oyO1PNosf8UR29
U8XraoSaQ1s+49JNOSLyeGEsa7og3FtVgCdnLeL6xc47aNRJEIn7thzK526osB1wa+upAF+JZkeb
+x2+BXZxGelNpyNaZrUaUjE19pKugi+ELtwiXOrVkPcQg21XQ0+8GMOVPbSJXLdVbmAQDGN2RXCd
EJ2qQeHOixhsaUQSPfcmT14ivcf9uGuzX40fO/d+3KCqOgIzOPFg/j5puajuwXMpt0Ghib+p+tmI
wo6ZDJcWredibSMRdOwHghqTFbRoaIomFW9KGUa/TP1WvaidsbOWFe+xG1kPCOhmqVNfVm2Q20tq
V9LaFFqG007uW/GJwQb67SsTT6n3FNQLrc7NWK3I8K5bXkA37eAMD4pUofs6VTM0qKb2XY5wHlzp
pW8X+hqBPTPZkHl54SajhoROTOuPDzE3brcZRqXakt4p+DMI5BspwjV5veyEGO+gQhUnHj2NAOGi
XPzCjC1DX1zr7ejIctpiXRq96S5LilPY/Tju0C8sr3T2iu9gZKLS1LynpzmamxRtyLMCC90nJQ37
+piXU3qiukEerEiV66tAylhsKrf2jqOxCEOEn2nDIh6gNtFGAWPeHnc6T/vNWI3xWWW35mtsyX5v
FeloLWTYlvgGMgUo7P4Xe2e2G7mRdetX6RdggfNwm8xJytQ8lm4CKknFmUEGpyCf/nxZ5bbLOu3u
44sf6HNwAMMwrDkzGLFj77W+VfXKXNv2Ut4bbZg+GqPrXtlTZ/NQztWYIGauiCLtyyx8WSzdXlb5
iUo2lxVkOpRz0ttWyqrOR0eDlmk6Y442mWOzUTmBDvJV7wulyAgcSee2GGlhuaEhwGvnjd432mIT
ROB80Y8cQn6wGzps62QAGLXeWobtLdBCKl1vdVjk1/achuRID553D8CgW9aNM8MU1j0hq91SVQSA
uF1dxA28STcuCgOisctDb8VTs6Dcm6rWMtdh26tDYKbJe9Z7IUHXZdp/BSDXXZPll9xIqFcvNuOg
7zjlW3YNXQ7MgS3w+ywcaCFm2ak5zlxRf2QZpdZKyaVMr1oTTxaqp3m+y6sKVXLf5Mkb4YHV94al
Na81ZdO4t+a0Jqo89SP+7n58tPsT+N8zgA7nnc7v3bbzX+mktdnWGarpEg2q9V3oisyVPPIgrc+z
fJ1aHmriEzvnW1TJRu8HZh8NSR5F+ZKCmjGRWEfBLtEMfwCKtrICX58Nb45wc2jqi6G/oZjX5jbi
9b7wchkJXrqKVesvTbv1Ky45G6HViT+dGM64Co0IBJRdZeNNmgvjBm2g8Tqby3R5kqi8EGU4ckZU
jvVYj2FFTBkEO/Q0/pICR880U3oSqNHiuAtwNlEWKYj0uhreaDb09xNGf9DTYT3emVnuvqWpw4mg
J4DYq6iEr5v448zWmAtOEg8ODEdzTSyDEXakko3mQLgCUxpBBqcZ1eYBwgXn8K7vi+rGMXtRbeTc
OfW60SXI6iKPQCW7Xf8+OrU407rv3lJViDIeat441huLF2SB3d9zsPkwzB3wrKqz9GMyOvnXpvQb
tXU4ieo4SCg2Da38l6gsynGbFI0aV87gNlS8jjG+WEXmLLE2TH/Dc7Xgg1SyPBZBDss9DSZA97Oc
FK9OMHWwQ6uC6J4lZL+JeiODlorlS6zMlp0vtlN3eCyBnhCtJvhNV94iinTrlVrzlqolgd6Xzi0k
MN3Uy3qm2WNvFz+R5LgGizsCbSONktSE0Sbk02+qKWZ/9x5FuHjz3jeG4c42sJRsEiOVZizweYD3
82XSrsQkEmfltN344oQtf4UKUyl37VyB4nZHHUk2XTd8AtoRsgySNCKsjhxxcoVwauWrORsrwA/U
I0TBtdHwoIsleO9QJ6q1kXAZ42XpIg3TdArfTvStp7bVwcGF2kmQ2qiujC5Z3vQkmzcjtRIVI7UZ
idFIhbB2nPv5RVsbYoibvCmMlZrTlMzljBLItods3sJ+zgD0Q2Qy1wsMpfsCnaC5HpXReFQCU0G6
uSuNb0Nf2t+a3pJg9AtFB8JsdcimU7pPJt62cdX1pZh3fjFOrMMuERhrykLTehHUlcQjUfDl/LXT
2GdvdlS4AZFNbWFsi1FK+TWiEZqteRYQMObobJtoZfpM8848KQz7ukhK5qUCV1t+qFKINnHkSxYI
OEbhH6TRyEfUqksBIV3kakPcLQ+NtaCxOgZCZoLgosUf1hOIynCFwsUJkPbVzlM+euawNdwFzIta
/C65hmWk3RjfWzm1xEVkUbEb0QK4az1hx6BCYysNmLt0pXfOSJukoq7MzRzIZgKZkk7alKdgII2h
iW7DRkJHdKe+Dp5ByyX3QQHEN2aQrwrgQA0I7TM6qcbyGBqqhXiD+ms5a+p2Kc+JkcSRVGQDFUac
0RcoD0bpS2MzDLJPd3o05+ImddLxPMmNuV9DbTLM85F6m/ygCtjUu5tSaI4rSxlk0lVcDsrNIKsB
kPzQ5/NuGsIMLwpyrUhsDDMz4R2PzZidu3CM5q/JsjRC75H8tA0puY6Yo3OE4FV3VNZM8ceW4g53
JTXOcNBjOrs3Ts9ZaRImWxKJyPd28u0skykCeQ/7O568EWzaxDbBGImyR8QTarH8Dsayqh7CyS54
V2kaFclTMISavMcgCwFm1rrLTZ6VAbZj03lcG/hMLzzr3HZsVzVpRibXArTrqwJ+fcr0t87J4bAL
5a0o1ABpFRwI3jYLODJ3qmKvvrda3rjjsFSpfx5knRp3ueyFuZ7bLBgfLKtYlms3ZRbdnCWlbrCG
TLhDs4AMwyAdP0IhICzmWTPV29YxKhOLYp8aj4HdZeVVi82t2gQqGcjI9BtPmOc0jJ1oOw5Jl730
DUrMirqIq4sVBy6ZdLE3J+pRTm41b5IBGex9mDgGQPmRCfC6LYWr7zKYYy7cwmQE9j4mUj53hA4B
waF5UGwdsUB9o+l/upR1Pdua0+iEH8zbl501QHMoqaJAtNbKosLoLhuzHnl+sBqX7XaU1bgcekGf
/Ts9CFqAjs4d+9WvaxVeSL/qx9smLD3SSFRWnirHrh0fcfUGpxJgqsr5abagHPerIBiEIpECGh2o
DSOXKq7LVHHtizLZv5tFWFCu9YhO6dp76aXM8ZDEtXTKMzlm43Jm54Znc25ZXTWvU6Oty22WpkV+
jLo0o/E15cF4bZlaQv7y3eFrMGKqvXIUEo6Vo5Q5vGMp9upN6I3jk85ttukwmAAauqGCI5eUS3SL
XMmqN86cnaKJZqxpm9bMp3o3tKkFbtntg1NKkuspc7topUkysDIdpht6iW1DWdcuY/BdyMASl7oz
KPHGeSHFQI/ZFNdU9vN26IssuYXsFJBwbi/aOKBTxexrVo4JWMdwgf90bT7a9z1vYr2dKCYt8gLy
2vxmRUCq9+DDJwd6Yt8Hcre0WpY3cxdaiiC4rq8uCoKPswuutpQTmstfvUns1BlufY79+UoXVeTd
84ZU9tPkypo5e5Fyh1uVaausXYRbNDtLhoKoosyZHGPbT6r5LjzdPVsB4PGVMNQQnPmzl1REotle
vh+TKbmNohSscOIiI4tb05nKQ2K0hYzBVoNVGFBfABArnRMbeuAqxVjLsK6B58Kls2zNvbUJM82W
U0/CXw8+FRJpIfkQbXuFn6TsJY+szoeiaWOp5/Gbnos6ui4wnohvGft1ep5zrQwP3TiHxZMu6Ggc
styc62PqdLZ3OfIbL5eGa0/TRSU7j6tnVKqh3lDQumXsphiH9o2pWfjd1Lj+dVp5AXk4OtdOQGG3
JNUjvCWjeVnyVn9kevK8el8Lfs5tkPQkfuP4sKpNZQFqD0K1sGNRAIXzw5A6sv1OJqxTJPusjzrr
2jfL6pF2twwg/pni2m1qLurZUIvN0ORYh3ml8u8JzxJxVjIHoZfWuiETIgXouOZPDw8lDdj+ECmT
u3tJlNu5oA0crQqQ+EffU8SF9F0d1pvWS4kaRS1sf+8nC2cB3QWOhI4X8s0bk5BbWBdowqsxc/DY
wBpbSb8AQFh0MiG8SHsYPWwjIfOrXSR5GYMuH0gSSJdNNQMIjsO27cTK9Xr3OOeJdDbg4u1u150s
90R/F+Ww6wyeGnTLgZ2CDCyC74vKd+Nsy2Y3+M14lIMVlqsmSocXTuUKTK41iW4z00YxVrrIi0NQ
k/oLDD4qpk1mN+3Gakfzm9NltQ2o+vSAK7NVFGx5EGVbRHLzOoMacI/+ghYCXnFx26clzbrUm2wV
5+08vvmT5b/rIKlL0oL0ctv01UyDzbTai0A5RKVFi+099SofPO7K+E9aXVkLEW529toKhqXbNht1
uONCWTeXyjAbPwG0qM2EhK9sfg+CDstV7GTCz8n/8gg4WSrvaEdiWuJID+T1eGY+3tEeaS1irSx1
V4bO4q4re8l0PDEDeVwMp8T3NeEvW094OL6qMAoIJJlcZZMzWHSwC53G/N7qmqQnbaEciOfJ7Jd9
bljMJGGsNR+8cSWhO7NBnBO0g+Ql9EqDroCrphEOrps/WxmI4Tiwe07NJGrqF9lZhbNtRmMWK9sf
ja9TveQGeSaysKx97zHG3cxOQvmRc0OEn9rVFuB8PZIll+rOZY5cy+Zb4OSyWguDIN9o0NVHZ2do
KUY5PFtTCs4TSZPBL+wYVOUp94UHUBJTsQo7OqHrrnZZuZH2s3szU+DO+h7FRmzP43ciuXlm56ZY
ml2UJ+67cpI6ZTJRTVeO0JhofMpiWpdhTyQSncjhMLue9W54+UDcQRQM99aEt0EXs0NhQes92JeD
GS2xN1SNdW6XU1qvoymR73VfQAtWUmXPJNoGBZcdKv61kZtLzSHsznKTqmj8KsICQCXXBAoNl9x7
OOAYe0s7OCyOckDlilOGceJYNM7YWKDlUm7Ir9q2lIxdwVQyZrYPqNYAqceNtKp8Us4mg13W0qGp
GAQkoc0GO3l0MtU8qRhXfObH2TKLdz20bOSjcKOK7Tw3uAd5oXNNFdQYdDwFTX2qwu6jzTQ/2QUY
CoAm5MDGl6EQzva9lRRnhTsBnfOrLPc3qhHZd6MaCKjwwtx71kWUdWtRwW9bucUwGetBWnSH23ZU
6eU4iqzYCLa06SILy5LdpwrLKS5UY1NwFU1zpEhs0zitxtCKc7NbnlynRQwYzGoY44xNjxtmP7TD
OoErEJ5aS8FHQjx9SoIYV9d95CHnO7hKQVeAd9e9knxxwjCPjZXFvdunlBO90xGqg8RlwiM9QbhN
abPQjvHc8q4xQXJfGkYaFhs7jbIXFiMRSkDFc2vtcyPaAW3Nh7Ox9XtjE9Llr9k4KB6wSFmJvQ5k
UyW7KZLgXYUIBemMnZtx1zGD2lsnvW66Ve60dcrZFpCnGtYR/YpBK5lSukrrMlIVDNc2Ic8cXKxd
6vWAoIVUHENl/RoEoA9/uHBTtTdE7UZngzS8DwjxBtf2lC7VOgqT5HZiQnMXVdU5Pai2WfPtsdW0
megglUSqJPhx8GZ7bY5WpTaNTYDD2iadRKzt1j1Rj4vFNzejN2ffK1I3sljrxUnPShgP4CK5poz6
TgmSZePxpHdcT50TXKL44mriY/T9CCtRcsmnTjw0lalJaVx6MayCnpJx3Tv2eNsP5MbyeKg+Vqjf
joWSlreqjHK4hKxCE8OoihGZCeFZ0ssBQ1tTxuNDy+sht6UNjTQPza8CyzxJIHKmH5Q6KOPJ6c7L
cpdZmq/WeX0aqi45bXBLBp5eqTQzyfsoBX1dWiXGncphunO4S/PNEpkfrgzaMunZMvWl3mWMPsi9
GuvmSte0AC6QXpnERiTDDHjLHqNDvoAJOlQTlTik2cKs903vQdOda8lelYRd+BA2kcHx15wupwum
kT65ZaqRVteKa8ZlFlD2rwPXoE0kZgl5PHCTuOrb8nvUtsu9xzRzWQ11B2yWOrw8ZsWIvsIiJAba
k5c+086DrVMMqt4HIvQyDjReZBpKc3elh2Eh1qmeKYpMnRYH1ZctuVWhT73LrPmcnXN5bj1wCiv0
cwg4KO6mcUc/1dj32hnIi9KRomtlTCr9aef5WwjGv+Qr/onCeDV+KLTpH/+4eG26f2yH+v21JwH8
M7nxv5DJCLcScgdD67/mMl68lq/z6z8OA7toV7xmr//Yqez1/fVXTOPv3+a3OCbX/+JiY7SZQ0ce
MwEmi7/FMbneF1y3jN2ZyaEmPbm/fotjckk4R691EqXRXLQ83/4d1MiHnNPgMMT6z35/Mvf9jTim
P9sAEE4jhkcKj2QCXR/muk+DSFq4qrRrUz344uQ7ID2BHmnT+WtpDmu+eFtUDXfl+T/oDn7KgP+Y
RP78wTA7fth9sNV9FiahZ0Sh3jv9Q5POGxVQCLjuA6XgxijJgTApug2mrysoLRctEPgVVUW5kh39
8crxYsQZu6ku1p3bnZ+8jXZaveSItNIMQy/7Va7MTZlz7JjN2dQ215P8ZlXebmau5yfeTVUW91Qy
adhtyRM5unLZdJV/j+72IvIhlkQeCXIaAHBNysyid07ufw36CjirG92bvRnQ/uP0FlP+LXWbndmV
lxgYVrObvTqJx3GjwvsESkaimq9wsB6Yop85bb8us+w9rQWneUJYkL4d/YFkt7GJYgZKl1MZ3GeK
GE++ZderM8ZBwLCN6axQ4dUUkV1e24Jupe2vDUF/qufFKrrt4HtrPRjnue1y9/RdutbFsTbF29yM
6qyeuNAY+XuaDvm2KCZ3F0zNcyTEpnGWF435ddWlRro1tbG1F7IjfefBdOW1drHbBI4yOIb9ywHW
BK2uYm2JYh1g+CNXxF8HZXfeNP66dqujhaPCJ7DRzeZNSeftl6fs+ue6+DUg/oc/9tNyOZkc8G5B
9gIr+klq0HZtNTAHUQ9mSMCC9g6p122jdt60mXczn9qqjj9d2Xl2P/rJIY3KjUu+IaEKl4xc133a
3DXkcLXkc6wIGnmmyfNY9rxe3FZSw9sz+yRKSwDHHteo8vZBZd8sfbPLBAGnrQPAUJaXtd9eS6Ef
K65GacrbnvtHx1PPFpYr+JGrIdGHFtY4ER6kVPLuLKxiKZnnj1GJ8n64Nb3TAg8dap0w43I+xmXp
Eb3qQ5UpX4Iwpc7xjm03QS42qhcsmmRNwlzgYr0e5uZr6anzZSwuA9vb0/i7ifzqurKDY17qq8TR
V03b3kWJWOOsObSF+5Bmcu9E9sNITWb1FNeiuoZhs9Gpe1nYahu4+mJM3tzAXftVdZ2ctAcMEUrM
8q3FCrEIgijB3dRoB1V4TBfxH1yiCFL+pEj4sQ9glDk5rpCI4b369MaOhVK4i/zuQZnRfeNH9zlt
y7AkQndQz8qsG+5M+irT3qbp84ueyWSj5K0Yd9IFyODpqxyrElECxyyMNqZMtg1yALuxLxqvJOux
ufaFcQ+BZZ2VwbFZ2rPB8ddmuRQrw9IHJvhnniZWGpofg7UzEkPiPsAY2PRPgp2wExUXfneHBWyd
k7jCeR43vmRoo053czzj+TeRlsdp9N2ViVOrradHFebrZnD4jfRGZhUZBSSS9f02muXOSdisqHBn
kGEjNXLbV7GhTy99cz0C1Zi94aKJKIYapEpmsQnYhWTPGL7pLhJnvKqcYZ3Tg64CfbDVsjHSbptb
dD8ie0daFjdZq4pbxpk8EtBno8u0fXT98UpMzV4W7yhCVrhyoUkHDL7flM2fYBvnvAnnQ9fsO09e
5ynpq730zxqHnV8Y1//+Sf4UDvfbG85sGs0fknUE8n+WvuQBiAIva7oHXusL+mbg3bxdMntcXet9
285XEHT2oUhuykBcN0G0MfJm1xvczjQvI4uDtspXN682kctALi3lvln8LfexrXLdvSBqoZuKy9PY
TcvhqQvrM3AUD9zt305Pic1zS6G3VT6pBnN05svwUkXRf5D3/Fno9vNvREQcOFjbbBjNnyRLiBRa
8A9L/5DmQRtzBdlNBNvOimuwFvl/2Bt/SEI/740OFkmGGJ7rBc7nRwhzsdHQPHxwZc8oQG5R6Kwd
+uYBYcat9yCC6YBM4Ki4lGoybcyhYkowcvkORP0fRG+f4jPA9nk8xVAPrYgBg0ue5J/fXscrksDB
HPAwMRanq3ZmRPaqPB2qbe0fx9Cn8qbKKN2dCtz92DT7CVtS4zE353kyCwKNpH/JVfqyLzlRtTin
p3CUafus6/o6r5NDy45KlX+GTvbCHuU1OqfrzFNP7pIcRnxHdWY/VMZ46/f8mfU8PCESv6Ql8ahK
58jUZZvkyTve6d2YeOtwHi7M0ls7RfbRcWpDvrsiJOjA3HldhQRCz4ww24SB6xy0JO2K+RGHhF61
ovmaVM6NyyesjJJ93jbuO9M/aic9NCVwn3//2JxWzK/vMYJTlOKo+TFNYq2yPolOmai5tMV5WX2D
QGtOcacUP9+6/4ES/y8vAv+FRT2VLY8Gq/Cvi/pb+Uas6vvHP47Za/0mB9X/Ws7//g1+K+cd6wuq
X+xL2PuRaJ8q89/K+dNHKOdPpn8H4e7Jxv5bOe8EXzjcAo9ngpqeUh+h6m/c9dOHHH5HrF4/MK84
gP9GOW/x039dJ6C5kBPaENROJjw05J/qeawgCx2GUt4k1ffcfdBUqaqAihsEqGHqDUkksUzZGWjm
nFrItVD/Yev7IWv9ZaX+b7/BJyFlKvrCoWchb9qGaEKiyjuio5A3raeL+Yw5KBfjm2x4qfweaaDF
bOT9x3v3t5YxSQH88/nK+adr6l+u4T991lNWZM3He/b6+Xv9F6507okwh05W2b9e6ofXgZ568ev6
/uPLfi7wIPwCkgTyDriHkyv9dED/XOB8xD1Z6AI8A8zUUFT/scBtFvgPfDBaa1gjJ0DbPxf46Xkh
QBgObmCyMPGe/p0F/ql+MGzoLCfqwGeTogjyANncLHZJOV10hGLCQSThIx3Lb8VY7hLb342uDa+V
YXwWnEGpWA1+dS6Lu9ZwaABZNwzdjFU+4nEUpnhNbGlBcbUzoNQFogfPqndL2a3sqbIJP5d2zH9s
4PQ8F769jaKbHlEPWtJjYCmEo8Y9EVEPDI5dQpeul76FKhISmRcUV5NRcxOlxxkyBXfCW9tL3zUJ
arSIB/5f90BO5ltbOWdJZEHPSXNJuDBEUqs7IiwkTDVULWL1HGR22m4TJzjkyGJJxiHUK08I5jZ5
qhBnhnFK1HbUn26JSfdhqOY2Kqed6MNV2BSM1JrsME3905gsV2KGiZ6+M0iJjdq0NzQ47xAlrvr8
WaTfBwzHSx0+T6lnx4HOnjLrimyPBu3h+EpIoUUO+4Ny7XcPB0xMJX8DrXIz04iKZJffF1VoXygP
J5v25itG2yRE4laNo7pxV+Hcv1gZmsasl8wX7OmxarzLhSLh3Pe95jmYZx3rKh93faXUy5hndCk1
wtcec8ImYCSDWtHzKfYTHx2kDm2yq1S6YxbtMnLE6HO9TFZ7Ofgtn2h19xXK+3M3d7dZO7WHYZHy
Y0YqSE1gZw9AmPK9Jc1jyW17Lcd53IxKbP/+FvR/tr/8643qv3dz+bfNsetXo8yMtzR7Nbpu+Bd7
DF/92x4TfaHfdGo7cQs4NX9+74kF0Re2MZJDLP796RCl8XXiQEV4bgg1/3Fz+OceY3/hXAUaHYBe
gTUU/L095ofH748z7Ocew0H2mcaBjBXRFN2SvZRuthNoVLEDMOSf7UW9RAkdGG1HdIGMqQK+THqT
7ZDvhrPCPMx2aTdnckAtV4Rh9orEWp4rUyePniu982Qpn/Ope2GmgxZjCowDbKR7X408TggVGIhS
7XppNcMcbJp4CY0mBkVW7soCFHZaBrepow1rLSNuq7ILr1B4Tccy6otHryjcZy7RrkSSmQ1M4qSL
BKx8EckQxiG6/lUnGkHfyHCBtnh3lvdql5VCc4FwGZGFWAu83zUq17XVdfkFZai8qEU67yWKoBiW
cbuSVc1vOfPZe4+W1BsCXHGX5soi5xsh3XGaff8l4TQ5T1CzbZo2aGkhIq6du7k69iWQvXXtlAQv
FUJ+OLkrSc0l210agTo0c12/LbYQWyRZyb2AFvQY9JaPCAc9uE3U8DmafWtfAza9aeXsbDrfXk5y
s+E8tdDQWgFzSzz//Gchkm7lsb5iP6ijOx+h9rQSPfHZ+Ivcle9GEKISZLE1mMcz4Yma3k0zvHXc
EMJVztoqV+hq25Vtqum85cU8lxWCRS/qnJ3r1nDje13mF2NTNxeE79bXhaCbLzLkVitMDuY29Yth
52DnvXB7EKUNYrFLP1Tj05CNTSwNEdxi+IiuZl0axzqRI1mvZXmupDfEKS39dVVV5dXSyOISwZwT
c6UlGlHYNdoiawTf1QuBrDCE5CzT9ALdGaOyfHRWpEb1a3pnkrBTBLRuuFjs8+1ibJgezubKVGa3
GrM+DrXDbiiQzUXh/Dih4/yWpKq58BC0hhXDxUpx/GVRFl4Fpxltl5NMLnreLsfOmjU25g+vEgW5
yzSLgtT+DWD9t0q4/zf3T3xAf12c3b3Wyb/YNfma33dNl3AmuA8+3q6fwU6/V2ZgBaGoA56iDoP2
9kdlZn0h1wnwJURgGPXWiVjxz13T+sIUwY+wO+FO89mL/1Zldrr5/HL3+GPXpGD81QaGHNalms/E
Ds3P84g4fD0mfbsDZ2rtioQkRmj11cbzs/o8OwnPEeTUeBbMPh6STO34axCrJmV5LA1nWrfQSNdG
JatV7dQvWSWRILjmct6GTfWqEjGeZYaotgSb9htNsYr8tvP32iXTd4HW6yCRcSWUGI+znuzqMlDb
MrGbSzaLEXNQ1L9m0TRfsMcR36pFtm3aAu9OoPzp2zz1uPHr3IyhZ5nnqHNlzCSbUpCq97zxR3eD
OlIR3BkhNw0rF4WLKXOeTA9dzKRD/wahKxr8QPqPxGYPADwI2SbJA2nztMg1iZWcF5ZQccO4l3zl
RVOpevZqHJsnJO39nUzROKd2Oz9mkZ5pVqfzBw33YRspNCJzWCM5M8nos7tTV7rIbeapNVaRsvkO
eB53DuqA1Ykuspr8AVKIDEbqYlqqs4nMwbMkKeB0yZMSzDAjyAHweJANsa2S29L10k3q1BfTMkT8
EYSM7ocEF5RhK+TI/ZK8l31TvZR5EtyG9Un8K6flwkO8sTZ6pY81QpAtygpjG4Zjdz5H2b72bSDp
RQpWJJ1jzx26uOlNlAzCLbez68pzHBgNnh5VBNsBhh9me32ftvku1HRWKlnUyNfUhV+g/PBUgh5E
jAa+JX2seL13DiPmVZKY9wvNVty/4mwOErWyBs9ZzXg1yNRDEtuOeFnrUCf7lsZ+5TsDPqFJHYe+
LhjE0ICioqn5E8vopXN6h9J5cM4TzQ0WpTBtKjxdjyODk7txrMZ1mgwB/XWmiai0elKfGU7H5aQh
OutMPQ5DNyDEnrqNa/jVnqTv8un/F5gm28lf741b9Vrnr6cmze51+dO49QcQ9OcG6bhfsLT7xABQ
QTJo/ePqykfsk8cZpggJNJF/wtj/szdjfYEGxh4YBOh7Ebn90puxvkChAtPA9sj2yQj372yQPwKh
/qgqAwasJ+OlixmY35BB86fWaN31eMqaBGGVV/Z0/42gvhxPdQsNTcFCPjeIay3jpInOOrteJRP/
C4Wv2is5jHoN8N1J4q6wnYtutIuD10YGRsCJLidjlaVDlqLzq86Z5ZYhTqI2kxZo6NFTVWs5aMO4
6syuOCOakojHuc68fFd3TKpE41vJvidFCTlvzXZbIsKR/2NXoqvmo77r1cdHj4Dg/4K2C1ihf7dw
Y6hWUr2/1tmfVu2Pr/pt1XpfaNrTc+FCZJ/YXBzeP491Vm2IN/iE7QghBzMv+WPVcuMB9wYnioGs
FULb+PVYh4cKd4EH4cddyPo7q9YPP03o4IXRVITkarnA5WhdfjreMXg4TQoPHopDcY4a7bF3/OG6
ybSLdRP1q99SYY8TZ40nywXhs762SyW3dWXSdERgRBzXmAwrrNfHwVTuzjQoAqKCFFvpu3qv0YmB
Eta2u/PIaXF6cz4g3DG3GVUFZgu0aV2vs43dtRaruZAbJLUlfhADDLzrHNRc9kyxWnTZ2N6Ny2kJ
Ho0B644xZiidRz//jlbHurJ7q34qjNm6loNj3NiLr66HKUPY60/V0SNqmhzFeh5BLqB+e7LQZ70E
DR6Jy3lBCr7rwuFCaLkJfKLNo/GjdfgChhO3iWkY68xa3h17MFDanULVp7lauerFzp4x3dz5aXBM
PXXGtWvnzd0ZOdzFq7DsC8/Q156sX4XfvtRL+02p+lzaw6YMosMkmqMM9Dabmusg8a+tpL6uaqPH
S7XsJ2Hda3LnDL/Z+WIzBdd1mN9RxN/VARc1uw4u7QRmWEY47kyCgEoORakxuzznGcOhDNelKjlj
o6Pf6SNKg/VUD/RPpPHS9v6w6uzqpu+Su2jGrhh4ORnX7a3XV09+uBzTImCgJL4WcnmauvJMWP1u
lt2DN9rYGYKt09Q3dIG2gS/SuMati2P8a0cWnnZYJIa4wq80ox7jBmN+dcpj0n7o+ZTflh+LVt7a
mARW6PIOgYy2qMiBVif2gdKW3yQLL1Kr+t7SIljBsfGN6LJRat9yI7ZbfmIo10sw53uuR2dLjsxx
hMKeX0UZ407rakjIClfilSiJd6LHqFpuDDu/ytNiMy8HDINxYu09+xoF19pQ22X5ypwpTPVjai3e
qncUN2zjrjLt10ba+8K5cq2Z/AtX7QiUQhENvtkI+mejNLa4sLddIh88cS9PF8fyVlm0Dwb9v8g7
r906srQ938rAx65G5XDwn1TamTmJJwVKFCvnXIbv3U9RPTMkpRHRAxvw2NPAoNESudeuWuFb7/eG
TS8nG6xZEwLuYyGkP0YrTE48a5TPlE476wbzTC5Mvy7vlvYe3ckOeuTjYgRulWtbtUq9MtRP87Ds
MRN7jJvwIgrSzSRm57MgydBA+aRab9y6ax2oeYisH9tB2gfVsNUqctTF2YGfD6dgDVQ2N7UsnzDL
JBR+kvY5nvia/MQMOixN60uD+CWVvyTmlYRwO6thxgdkVw7jSyxkl2I6XiPMdUcz2oRYaYqTsjOK
h0KoZbvQtYMKI8SsuqMyWvvEqG7jXnNbupKTcWqh8Jhp7zfSFeb89xIiFnUEdzj12oFjtLJHY95Y
M84CKw1ORy2V7MUw87Fu81TYfEah4EPceW0bojWEu6gVweWcjdfGuvgi07qRhm3dX6n193xWXYRJ
DXKLQkv8iTR7rcT309zpTe2bYntUysTXKwvZi4XfE4dt4YzINco4cmBgwxI2vC5Dkank55rQPODc
sJ3l4NYoQDmhwAop2nlJsC6HSjsI+uUQ1jwGeYN17U4eQ29cNgWszbkYaK+3nhY9wlq+aLu2dcM2
24yTeBfUw5liifd0k78BIodOFY/eUjSI+rjj1CeNmwzfOdx0bTXaRrVVw32U+uog3LVr0pCMiCVM
gC8a1bqlOLqgAeNkAmoPATK9AxO1BRnN/En6OpvzZoKEHFqGvzSIFmOnAd0w0uFOFsOQXSF4iQKo
7OISOF2ZHqwkhTKRGHYVBgcMo54rHMfY0CFGmL22pYuwb5bB16PxGkPQ0c1MafCgwMZOWiF/NwsY
tKZYPVpB1BzVKKlOK63RaQ3xYGnWuSIsx3oOLRuWcnIgFcI87wNWK731aKPG8JZ6yAtSdoRDnsEh
75NDkEeXXCaRvUsSk8PY5vwo9hHIdjpJ/pIWyzXuRk99OZy1WRYd6gg8uusKcaul0nDsKtjP+qzm
Zyonz5WWt/IFOY7SmSw+BImntUHmKobsjtwCw/g2WtPCK+Bs5m4tbdCE+a11Gq34CUI00gycE9b0
bPjI7Ra1xWWXt9Am5vJWyOGQZRUAXt4dig1eB9p5UqS7Du2DbYSQwlt4yK4cjAcrE62ttQqQMaH3
6hD8fayQ8M3XcuAuvR5vMrE8yIn5UEfDbQmx3Cb277aJ6wDlx+KkRjq7sKyPeXER5/Be5DhQHcCA
wWnzaT/I5fM4DN+WXrmJmuFQJGMNmp5uzUI8VwXcsgBjHyq9Cp6qhhZFJJBUFrM6pn0x0JIfaS8A
9JSZvHKvIffimIeSvWCBjH1z3/RKjdAJrwe0FwBOyb2oo9EXlCTcmdJ0SpYnNCIP48zfku0JlUie
06HI08UtEgGJGFTowbKRQm4sPJDdNFRmf+a2aUsapKtqpvCo0WFi8DkMy4PYKy/CjA5tkbikdgma
H00JA1ufmp4SWD0CgxzTLLiRluAxHYNLq4LKXlgPozo+jZZ8QTigr6jdczTtavkqLNGHR5Zw7DiU
bsZaLTaJCOtY0QbUdBHUebkU481Y6gVBX3p+FBBhAC/0JYSUUWH7zq4VrqMc+TWdi6w9w/W33qit
VvvB+sQyLuOObGWBX2ZSf+oikzU9d3f4bSouN/PgiFm8gkbVCI9xlJ5infN7IIbmQQsyDnhUj99V
AfKaCfsPol+juyQGmSAZcbc3uui5wNGBcmo5YtQTOPoSp3Yi5cOuCLT0GLV6Spz8LG6QrXS+2UA4
FFs6RHNS2WHfbOW8wc9B4imbBtXSYnGbMCcIlmq7GfVikymC4oj9QzV9qWP1GGqV4ORWcKEYI5pG
FIeUFxr7lHkjdNZ5mzW7iW0Ec/VtA22/xI3ABmg/C9OvVmmh2uHu7MnafGaO9XWNqssehRIQJRUu
0yIIPaXKb8S02M90xswInGSoh8jH0vW6nqLjsio9SarJsAdoqr2u9eYBRLaB9iQoxlmFa/epM/Hf
MJt196xT/LOSzlL9UpqLyzwGm7eUfSVql2Y4m7sxqh46QQh9Jd5i1SJcLbQkbi1DhsStWAC3nGkj
JFI1DDx8D0p3hK61qfOs3XAXuy/gYOMKIrz897wkzlLA88GJFeNaGLodri0TtG7YlbWAyEjQmdZq
Zk/VfJIb+WvcEowwyM89haZaBWRtFJv/UxDBf9qFC3IjfeTX6BtqAWgWayrBv0YO/seVd+1d3Xnu
//zb/fe2+94Uf7ueIW2/RVp/+Sv/cTvj3Ykk44qyCfvmn/RtRfsDNxVa5IwGm2o8Fv95O1P+IHQS
TIEQOIwJX5ndfwdd5T8MPMngj0DjMeBe/yX6NmbT70DXXw78LfgKFV9paOZITpij72s0bRtS2Xkx
ihZ0ibFqx+MQbUq4dujDyA0d7oIeLWYo7VpNpaoi+9RGMbnJGu2sH1Iov6kL+neGJ1v2aJpTABOV
tms+64jG5FDeDJN+rzQcGnGWlKxTbhhmM6vnIhuSl8TLS6aFX1QhKrCGMcejkAUwh6fZQR15NVZG
BWgZBZd9N1OLDqW6q6SsAnmTUhBSUkmQnAZ2Y8WoGYayqa8aOdLtaJJggPfxtJlHlIQZkgdHKnCj
mQyvKfpTm5urkzDXuySqLtRYAWo08T9f4uamVJWnqInPily/EiMDoZaIXQ/eLnhfoEdm21jK+A65
8iUb+1ERxVMUIxvXuPTladtzMTTZhTSQaTOp0JLJ0Mobw9qoYi97RSue2LJeROw4nCZkd+Iee8z7
5TgvIndZtZ4dxFE9Fx3xextlT22gn4WI6VCbcGlUVCGlG9No1KVj6yStuWNv7z36WeGxqDA4kYYZ
U6r0gBdLioWwdY01B8w3qiQ5XDZ5V07fm7Z+Ida5RQYZarSg5l1HEESbhs5YmE908HZBWtiB7NLT
SWqELopqeWNgnBdx9tLPzWInFfYkepFDnDWa6lxfSj/sM1HF0IomuRKJbPVt2LU7eRZnO2sE9Qwu
eO4MItdilUdoo5paWRXTFo2hcT1KX40CqWwftfF+jqPrKJQRGZtFXtla1wxwHmBL04m/j+PlNo+M
TQshunF6brJ1MZUXc0TLq2vG8WLRUiRwwijsl6L90raRtUHLh4dH9m0olNrvcnphkRx4qkZsg4l6
yG2o2g+tNB8N7mMbVKC33DooIgicVR0ZqfEkEwfP5l7J2eqHe54mLT3HxetQbCUiOv/mpehjn6rZ
SZRuU0NettteQSQYeQNeJlFIozekcJ4fOfzwG6PVuUovOWK6QtoQKmYPeXWoCc8rxC9D2dpWQlhw
g6QhCJ1J4WUUtVsnGovDupjMbGM0F2I0bcYVWIh96yzt0crpXMeVOzXWTgXoR2AiQRUELKThf9kd
FwvRQBw3DJvm9n/jyfF/ITXBguP2r7f/Tfy1ecq6p+btfr/+yI/tXdAgFRiwkgys+GAlQ9n9O/q2
/hGNNuQ52hqEiPoAZOzvoLH+B1S+lY8J1Q+uzEpg+PsGzx+JJPJgXI1lKo7qfwl+g40F/Pemrabp
K1+Q38gIoT0RLLG23d44wgYLvpFaVb6gxUXqtqtu8ivpoSsxxWHrsCtX957Tfb6PnOUoYX1kl5tx
k26Ng3WYv2vH4bnbVRftWXEDFHCePSfPkqtts5sl8oxv4x3di/qp9UQH7rtTe9ZWdrDA2KqedVh2
wzOGaQacKifcZ259We/1p+hCfYm35QnNMzm1bp9t2Zrlu+amO7Z7wW896xydi1+4dGp26Z18WR1H
L7hMdooPsuPIXnaBaOMSWTfGMuZN7sXcZh3LL87LS0jDk8OftJfL0dxw+7/rdvWVcK58k/f4c/vj
BqPCTXqm+fUmcLst7lN7w48c/SW5KPeM8kw5GNvgLr8SLNv6Zr4IJfssCJ4Tbnvdpv6qdTtrXXNf
71mJFnYL55bPJfY2nM7rfWVdfO1P8T7n14Zn0cW8p0l/xyM88h1e2Oz9YLfY8V53EHkfinNgLbvy
s+vgRt6VGwbotM5N7hhe7lVHca8cI3dw4AOcmTfBvvABbhwUJ3a+Gb8XUB16L3rQtuVe8i2fC+oW
dPGyAfkSDsGjsU036vVCVtFlRHigZgc+IuK1d+bElJKiV/D3o1Od2eHXTDooQBYHbdc7uoM52IH9
qpqO8+hwR//SXc9QHHDn1m3tYTnm2/iSvWkDdpns6q3m6k7C9+pssoP2yS7aGX6+LTfhQd4XN+2j
cJafzAs+4d7ywa9EL9pxBJg89nQTb5AAXSmAb3byHFqOcJ8ehvNxY77MXPLt4d66Cu3pXjl01825
qZN5vMHhRhW3FgPVbGErnsU+FAUXxwBH8vsncz/v0Tq4lu7lB+lcuGZ+IiOOivM43xq+ZJcnft6N
HSTTvn7I8KrwDd7IhnyqL60N1Hk5XMT4R3U29HH0qai93GkbYVgluuClAY4LvpD7IsYyx8HHrJIW
6lfUU269iYAJnfB0kTs2OverxF/szEdA/ux3NxhF6XfwL8LkNJo8pscSGMc2vcChl+PJnuDgPxZv
6sf8tBwKvzsnTwCJd8qveE6YRqIz7WhTqtK5zkU2LY4p8mOqLl/SH3rgcat7EWTE/NZLFhyQ++jI
k5XtpJw6++Jb64OiTx7aCFd1g9bF/Ua5HS7na+02J1sbm7/8wH/TcIyYuaM77bfeRX50S8tXckCz
vAUxvuygdxCzY167xYCjXGcX6L4GG2guw3hn3orfJrV1YqYuVmcbFbr7U71f7gvRTqx96KFhdZJk
H3wrb/oLHLaiwtMHvsW+3hVeajxl+/hcu6lfSGfazsZ1cGawLXX+vC+OpLT4ivhdu61B8N32vL+u
3MJwJMVvz4fTbFNz0kO+U33JiZ3MhVufshtxY/MLEJ2kwYmwsmOVizD3WoR3EQ49ztjxhU/6cqNW
hjtslJtmzwq29VtRdqSVAnWJ6gsbUJuboon/+Km8UJ85N3Vv8tvWkfcYynH/N7JT9hRfCzt9Y8k+
4G29mV4El2K19u5LCIzYrNnppeCxpncRBK3W65Qnnq/40DaurN7rrhU4+fequYdko7rpppq50Sb2
slV1TzZPSuYVX0cBj6QtKEAWU9oeptxuv0B5tAHEr2qHzMRVqn5QpK21ED0AEwEnJFfHC0q6n3GB
TMtHanQ8GMg8zIJvQQwO6ivX/bLNo4tJsrthL3vpnc7f+aIeDPlU3Nb5Lr/v72NAa/JkzG01OhDB
x414ahBgPBr6xgB+usMwTdfvutQHe2xDu9yOkQ0rQ4y9NnPFwl0eesvVlg0ptOlutp541vO1AvFh
O16Dtd4xp6hwnOmsuxKBmip7dfbcd5epe23sJM3pbewUSqRc4zO82dC6DAV3vG/vxUsRyMCHhtoL
PkjSphecLcKm4la4MK/a7bOFjorkGDez2+okqE/GScQdqX+oz/u0tFtfw5FACq8KXwHSdybNLh6N
/haDQGSJxkbGdaAcBGf6ljjzpihtXA13sZs5nRtfjd7s6cHsGCfEWkzkG37PQ+ZEl5EBokg4O3aL
rhDtG0xbTrJ10r/mNr/WTTxEfBzAbBt22DkFl6A4tpVNrQ/4luCpZ+PBZ57GXHXZ3nIIJZAi7jLo
Wl8saGedLeen+EEsHqTzBkJsuMOLpA+P7YvSoSapvmnNrXWupYd+n1tHVdy4tdfbLCqSiCfndvC8
8Vveepi22axEuBm2eh8uz8MJ/xC7qmQ3ZJ/0qtNgOuztyArhoLCvpvzBZe93iYw1FpV0HIsXHFhk
WX5rTXsxC+pL1dfT/F5wo5FEXje9DjA2gaAxeBTPo53s+93oVk791bwyz3CwjN3uVKcO/qLyV/6v
O2X7+Ricaw4ZjF9HW9vxUbzUytG97Ai+06KP2VY7ncNFfYx2/dcK9P3Qf1Uuxq160DBZxgASv6IL
WNBUxQ+jdiFtuaG6ss93HR0iC4wJVogTobDbNqkdREw02ovRlrlaxQ6UR2PcaiYg9qaudkm8DxZ8
LDA0uce8OHzud0HjYhthCF6R77kHpZNfGpt9tGeSMZuHk4p9YGL329h9Msl2xn3A101/1PdBdyGW
eywvps595tooqv8GSvNrDvA7GcLme3n2hJPKf0A73PotjWPTg7+03+d3xTg/8WcxLlNVY70NNkI3
DlmMAbLzoxUuyH9Qi9MMp6yWgHyINPlHMa5afyDIoZH8ml9ES/yfDA7+CKW8KPNTaz4JhJC/oj14
j7VAPVYNsBtDWil2pCGsJJK3lTgM5G5aDLBeqYmsgy4E6Z1QIy6D8RQdeiXH+yvWDKD1qjtZYtvu
Gw04tdToGby5wlz84Iy8lUOv0NLbO8HrSEyUEKvC0FpxqfcjwcWzSEyZnKukTpH3FGt0MZ0I7Wu/
jCIEpN6xaKWcVITmnd1zAQLQGMMvXYs2CCPbTrtUl1bdgnljYVjrUnwlVPPyicgfouLHQZqasuqn
4C/Azl4vNm8uLoPeKsGo8LjqAe05uLmCUHdvUHmPeVQ7uRlUh0+ey8pF+CfF5vUNmUBxgG4KCdyv
hIm3HynUOZ0pWcXuKqa4W6ItXiHRtSCJgi3qEGNCfVYQz/cPcaqjSpJXI0+sM2zSQjDHNWeg8DEF
7U+1xn0d2l/itP6nIa0swTfP333qnv72HT+kbl43o//6b3ugpfdL+fUH/rGWCSinFyjqCpzjVQz6
Zi3LmkLUksXEJd5znb1/972w/lip/+CmGiRvyVwtMf68V7OUJV1Z88mwcfkBxP6Ftbx+kw8zxSKc
DrkUQ2CHeJUZvZmc2K6n8dxgBNuQoSDbZIC16FSFsvJmdRQpHMsi/VIuZb8lsHax7LmTzM6uJVQ5
4jhOz2061l9oZkUI6YT0Jhj7vLGrPinuG5EqHJtD64uaWsaF2QfyQyuN+stYC09qZATf/n+YWbzY
fw3a7J8K7GPm78Xbc+KVzvfn5DL+YNdD2AvzFWTehCD1j8mFgARcXbdUWFEgmZCh/zG7DIkpBIy/
8v2Iwn7F8v+cXYb4BzlCTNUfk+4vzKzXwLW3e5AIX0pnbsG9QsqCDPz9theTQtDWgrC4mH0VwILl
HO6SQcKfXDfSbZQFuBSFAxbgXoPr4lmNYUh8EBdcqrH5TELotkJMzmUIJZDivqa5yYV2zBdseaMm
oDNuxfeDJugZfkvG+JhJEedL1L3agSUi7l+TJGahnchhL9q0MTkAymVFOysFj8J4epEOqCHmSULs
plTgSH1rxJtFlnTcVTEtfEqWbjEcIO2eRvrsdsYs0M2PW/F2xLU43+AfnB9GQVwasGEoiO1Sy7Ut
FOmoeDmdgf2ILek3eVx2pqa3uZNgeLCvJhUG76zjf0eKo5RDoq1rcN9x8jU4mNkGD/sbq4jzzEf4
7+CLtpyMVobvQDwhHnzTuIgbvPelJ7lB+2bnPbXlXLfy04RZ0yPZIxgc4PsJwJz/mfjz//TeDXH1
dyvsenjKvj41z28X2OuP/FhgivIHG/B6bv8Jb7JF/yjEJBERqMXikUWC2NB0Mr3/3LxNkYaYAUOQ
BOVXli0r7+/LSwVmNWV4BH96IMl/pRDj97zZu/EpQtINYxJi7qoiY4TvV5iAE8SStiJqQqMdz6XS
pF9roE/Aam3KLfMo1XVo4uQWkiFexmLWHYUhl4z7Nw/s4hdF2Pv65scwVk4xPTza4abxoQiD4yS1
1pwzjIbGvRNMEwZvpWkt2MfHY/AYLwvrAupT9tDXujzZPX2t2Uv0FIvxvqqDc3qLhrrDThzjMzUK
272eYsNti3MNwSIx1CK8+GTMa831z81Jx+Wc1il7E/o5UrXZPN8/uiRZLKnQMfQ0o2GxRaWY8bgx
urNSF6vDEMqa16VBdNV2XeKRdarvcpF1liC1PIQUdHaTBDW4ZxSYnwrH31fXP4bG2NgxNcr1tTH6
rlzsRR6dJEiKp41SfjBmkCBrDhPMapTBb7vlkjwYZVe0oEiLgBoMdKNxoVQAgv7+Ia1l/MdnpEGZ
Xnu35g/FzNsikoOdtk4dqR7nvkBZmJNtMDdCdqHVwugHGOxlJHYs7KG4NDq//+yPc2p9P5qh0dfm
pFo7zu8fQhNge2sGBu9HV9i0p2EKaeH2iYhtujmB91UaETdljVvl7z/4NZbvw7fGXUkiaoO8ZajD
HxZV2zeBOJqV4kHYZB8XJos9nYN32+K/Ckgz5s1OLMzRbsZevRp7Ol8z9p+XRhqgkvlkMOuHvR+M
RkQRTmoIvREN6h+mqb6YBKjKAERyJSCpiw0hadxEUoBPS7LXQDU6PPv2TSLPPSFXU/ZUSQsxZnpV
h0+fjOXnV8IFhrsExS2+U4TSv38lo4pKB/NEC+mPOkNUHtoa4yQrOGGoDMo76lnwJYbtTyZqlZ2R
hDHfDkJc3wya6Gd6sUoJB7ybGnUSjlMSa+5sCdG2xmLx/vcj/Xnevu6LuOpA2aYA+vAGuzjRwlgc
ccyZox4nQRpeTq1PFZ3U8CRnQXam9qp6Pc9VuP39J/88edaU0dWjBL4fFhivrjBvqumyXoKhqdvY
NxdR9CW5miOn7K2V4StU4pcYkt291GfLS2pFML5LMzpQD8R+ahrdJ7fOD5U9+wgjMDGeUfCypAX3
OtY3Y+mTMBGhRk84+cZof9IaviPBEmxrx07Jlqsit4p5L7NDny8zzdSdNdQtWSVYfltuR7jRJZxz
JT4UtSDBTQ24JxahRmurWRKUufiHDADas3QUKM1mjF/yqdu0RYlwVDWyzHLSeQJZ+uQJ/7QiuPNz
xrA68X+hT7kiAm++VZLhnRVL6eCrWtdth37st1KBWmSMxtgd6hJIOEX6gUVc8m0akEhBvSPl6fej
eA87rI8WCESjPDNwClz/5f0g2JJDPNSn3pf1CvdZGJFwt2ABSCerM26L1dXn9x/4i5fJ4QoQtLqm
oOz5GFim9M1USTPyt0mdxy+iUpZ+2mXqjSxmhYlFKjbFVUuzCxvr6mhVmrjHETzaa3JnXBZl/tyS
xnRHFAROgrOc3FWljn/ogH2chOgW49o232pUywOJLHlJsqxAQ1RXBOPHHQ2QLvxe/qpW+FiykOCo
ciugJFgPXyxi3j85SHQqZLdg8FEniqrbqGLn6WXfPqiEZB5KadC2gQXnBUZ4haFVOLttXsKkaKvL
WW0q34I3Z2eBrF+pHHueFmsUxqlingepMrgVO+gn54H807aHbJQSCykJ93gdotP7EfdIy4mZaEbf
rJv4RZEzpELl2J9rczZfRkEkb2UWDFFMcn5loAi3itI6ythBuG1Y67G3JLNwNIMFpxZT787lEoAf
ll6O+TeW+fdLOamI6woM3Kbu1giFFNfE4ARrlCbPaHDEisIwnOF1n178fk79PInXZcTtEHQBd5OP
+4PcmbWZFNLgB704H9tU6L1BGcpzKrl5Fyhq8skc/vnzCHKljgOzhLQG3vD+QWq9omi4mU++PE3F
g9IJzxQd2C7XzfhVDOMu/eTw/MXnrZnCsKfhNazv7/3nNdWQdxpmzn4Mw+vWjLT0u7AQIKNpNR2K
sdY+2XA/EBTWXcGCIaEhvQNIQXj3YaYY2JmQ4BfOPs58NH0UI8QRucyvxzitRWcejDMh4type2Eg
GwXult33Bf1KqxSli570uBulU0Wn6yb9k3Pp51XHyDSQ2lebCRbW+0cxdrj5tnEw+VYGQIrfm3QX
BiQXWDhUnk0djoE5msDvXbdKdvAH8H4/03718eZKDsQRitWkfdguyzpXI5n7v7+I6XQrCpX0iEXU
RlAJJ/O6tlPcSeiezVar9th7G598eek9GPrjvfByeDsIB3Sql/ffHp/0QiH9d/TbkprFNnsyIhq1
qp2snhdsBJf2Bs6ccUEY6y6OLHXXiMZwrsyamTqJqQAP9BVUcz3Jug0xBuHtX3w6GNzq6M4VHG65
aH5E0/Wsj8dcrBVfpxTYNmoi0zcvoyPmeWsXSPlmklB2FbGq/CJrxevff/rPJQuNAv7hTBWRyrFE
3z+duK3LRcHUwU/iRhauhLIvb0dRscazpGVVuUjYMJEIJ71CZ5K2ZGVhUN5sJSmCcT4lbfeXS38G
BJZFEC9OSnyrDwMKg6UXESap7BMjjMuhE3ICEMvuNAnp+IXew7EXCnX3+8fw0xTlQ1kjFPykzTIZ
1jn0pqzIFzWY4L+qfhq29MLQtUkvnUbPd87Jn1OHMf9mWAXpAGbCfyvJdPykpPjgWMYs1fiuYAOA
eVgh8wDej2CKRl2OBl33iaNG2pN2y4JpfDzGMJJkscYXQ0zyHcYmdYS5hzIfI2EoxwulkwYaH0ld
rJM3yMtP1u4Kl7y/gjAunTqeO9H6Wl6jVN88mVifEQzKqNkCUkKhkpL+qTmEDCDA78QB+hSazRJq
BQ+mcItSz5VNPLQtIoW403dTIQ6S0w2yOW8tqVwgOKUztwdlEEQas0ukXcfxSHiAEPdLsGlHmZC3
IkJS8Nnz/WkXoJ8G8sJN1kJ3jDvc++fblHkmYeQKHpK2SYD3kTnDiUhqIIeIGCcFMmKo6ricthBg
SAQiKrUsCLwyUlVDFjd3c7cZ47A9lwp+0qlEQ6lcZZ5xnfqrUxEyNe0iXK1B/4GW3g/UKHVSFXMe
uAD442L4r+26Xryv5cw6yfGcbc1amr/ChNvMuhz7v//wnw7NlclNhQlpD9RLV9Z18uZtqw1h8im+
Yb41KsJVWoTDhR5Z4jGVuDyI5AB9ksX7Wj69u+Gu6t3XtGENyw7g6PcfCMDQ6lJECk1kFPTEBWVa
KdhIEhNVPAYKEWxeoGrjljMVE5+QXJF0SksUpGxEhtDlZ+VipMTMRu1BybVqk89xTYM7Aw3Jw8V8
iAy8t4hAXQ1ysXz5/dP6YPK3LlqZo14FIaHOWD3h3o8+ilBLiH0skswpm2cKDqo3pKu1h5JUhbt8
4s6bTUKUO0E8d0drRpci0XV0q6ki7ZQAkcGv9TQsPqlZpXUuv3+oK+TP/9Dy47uqrm/5zVtsgEzg
vSuLHzQhPL+Rc2+2axyVbmNdDcr7iYi0cjfOUhU5qjzopZejpzl2i2LsOy3QBhi2wqrM6pPmZJGq
EvhjLszjYaytATC9ibFRreQx+ncGjuM5G60O7IERwfuBMxPkQieYxZfMCS/02spHeFW9bl0UiGi/
FF3dzQ4yOIzlEqU3JS+RpPGxb4s4XI9qpUdWO0jkxrWFlKNBDY1tj1aZWltcK+4WPwwILqogfjbw
tYb48MQZMh4yq/MWHZQP58eIq3Y0S9KC2Zqo4lmgSN2TlprnUoY9dSFNnZ/DdH9Um1a4JLGqvTHL
LHFGHGDweGVhfzIvfzGc9WqKiB7SrMKjfP8cO2Xg1kHNj0PLOPu0UAjrkKd4X+paewpach7dNoIn
XkJ8K4VuOiP3Pj/xLztEP+Ff60avq4T2PKsDFQhPSPt4os9Zmch5O1HhxCVCqgDJg5hX4xWNnGCF
IeSDQnqw33W1eAz1Zk2CnDK3V9vBW/q5dUgqQSOvKojd2yH7pGz/xQ7EDQgjR8LOOeVewf+3i0Uu
itAgYGnxGxxV1FMJfG1bOk55F2R4RqWTKXFk3Auz0G00WRhFn5QKZXqMrTXhOctzODjkb5bSCbge
LDnQdKzgTXjqsyOkS5TvF7lQ8J8w6q5yay2ISj9bYsrMmFvLZ4/6Fy/e0oy1mgQcWWU371+8WY0p
gSIDpMHCgqMUyQ3XUEg8UxIKkO4ItD4pMnXEOIQ30AHMC5y79a1iBe2GqFLtk/1xNRr5uCzY0iWK
OA1nB5gs74ej8/ainpsBZmD5skvEojgjmtswXfrki612iuR1s9I6hSWrRMvOK0WyFS/MNdw3qgdx
23VjjUabvYKbSWipXhkpDcmGa5DeEudjiPNML9wY2iDbbR4lj7Tg/DJMuq9xOSVfstzQ7z5ZW8pP
34krrMy3gaNjKhilvP9OTZLOQtroZIeywM4JIVROeoPK3yqy9GkwSG1ABV55shjPNDYC63scjl95
EZW7tHN01SH0tP+NIXHBgohPNwjc+sPNMyn7Tk7pt2CS2TfHRm+rY8x8tYGVF/R1Eg5FWdY/WJxK
Z+wLsztRxNlCg0514aucL2KhfjKm9c2+3xCB6Uz6v9xuQMg+7kBDq9QTthyoPWdNv58JrHFpFJUn
avrBi4RSuFVb488G5b+El34x34B8mWv0xegcqNqHd5NqydBjV60yeUJ1A/Apb7siMzYJ+t+NFOX5
AZVD+RA3SXKosKl+GZX0KdIGIgL1Qis3qdk1J9QoCIVkpThocqufrSHHcJglFZtgy2o3ZEZKmLEL
2W4pKlwNBjm54aA5tgJRlJ88RWQPH56jymtdFzIMDUSXADXvZ1uaNfJ6JIpeG9eN5SjTgmq9kzXj
JsGmcXKFgYgfu6MjEbpswlXqKr1s7bCLaMnCmrlyrm58NLqXXBmru0Iuw9CViwRZ19QOonw2iwr0
RlEcpuaRXvjkDbQjcEGdCa8cyNII3bTQb7Q0mh8C2Gcr1Tq9KycRSUGPoqCutKJwCXnrKq+3Mqr3
NSeqgjCcQgHuqI97ajd1vEh7TGJxTjTG2NEjdXrUChOq7JLGEqgmcq69go3B6A0lUUGOnqOrMvUa
+oBKro8FtUsj3LPW1QyfDVUcyX7IhMaZNQVls2rGCFyTJv3e/C/KzqxJTlzr2r+ICAYx3WaSY81V
nm8Iu22DQAxCgIBf/z55vpvT1Sfa8V10RIddrswkQdrae61nTRLKgVMvEyfXuSjmu5kqJz/7s7EQ
BX1wA3xAZ6ovVAj1C42cAbG2bxG28OGyxq6YDRgPWPSjntrwDxr9KMoZvanqTQcRa3HMsp8wvoPT
ikONCnVxFGeFYHXuJgCLX/Jc9FgjmN5yWnJsV+26nATqPfm1bPbNils+byMsxybU88WobSQ4OiGB
e8uLWBzceQieUrPCXfM6ZmyHmhzxCJlAojFo68bN8UeNvXcCAqFeuXgshwMc3i3L68Ld8zTWY+Z1
Ufyz0W1D8vAf1pr350FuSJZzhEuU6xwNw3drTQ9Toy1Z0gmDlN61wqR8dOKB58XT8iEg8pYU+EX1
R7KsliumuPrC+dH7w3H9H702XsC/Ndtug2+OzeJdveWKYYNDQ1IJ/u3xoqBdXtsqJOwmkY/FZNsL
ARNviXEk3dRiuGvwFiLIT50TQ5H0UIwrcfeTNL/+/eK8Pz39v3d1IwneDFPxTXLz36UEtE9T6Q2X
9LA29hcp0FA+MDY8E4CrvoSggI///nr/qF1Y4TipscH6IJN41Xfnj76eyzYa5viQpCBsKpvXsFZL
9ZUkbMCVoebZKET7uE1NcTFbI1vCOebbMYtg111UAxbYzVW5fYrWoXkNyaJ+C5vekCUeRw8u9k2o
G2BMEUEDnRCu8dw/3U1g2d8vcBSGHsmXVM23pKf/LOn/dVZJxRL2/gTFv/emLTp0cJKSi1YaXU+C
qxfN+FqW11yxoJ1cFWxvmvuv2MXT5qZHG5L5sRBkgdWLSLwu80hWYPypZPcVIJWNd17cXMayrQOM
ssb9XtQ1dffcyrrfadzxXSbdfvw0tOLOyW+iHkIiQhTRxhCbI2+R4C9lk4AdgUZ0C3LoIbuU0UYw
DVyZHrvwJBMPuB4R9Wdji9EcumrJ1YFMk267FKRnjs+EDAGYrZokvN7O12nmu4MXHtoB5uml3ubm
R9+TqXyslF8Tv8dJ4kc8Aa49EwCNCzlKBwpHJYYJegl4JXEloceH7Yfd+H6raY3hqef7omk3/GSB
UOMHmjDDj3KAiLDvp6LkOFUSMwhisG1XZumM9bKE+KhHIjl7HgRXIsqo5s1+F+7a+EdB2iqsNPp+
9jRFtwETSpe2uDAWK5Z9xNhWHBT6SLOvdaomJFUufg2uf4jjU8nEnr1eqvYaKxJ3H6qhmQKCoomz
tK7NH3yfpX11++12rf3XvEspiFYTIGmfcyX+YgFKgFOkUw/OVTZZsLROyryx8o8NOcJn+mL6TQRj
65zzbuMsEVRhHQK/UAbkeNMve8I38GWTQUp6YFm7/tdEOumzAddIbK3XYRtjK0rJrWrN9qElJQ7K
jArVs9ONMzHy9Tw/LARbD1AM+Iwd+AdzVkuFNp5QWweD7+REy+GGOfKP/C2xKWFJY5ggYLGpN6hB
8pE6Py6vS1LMJzjpRfsmHV83eJCU0R8QUE/mOY67dj5pwcZ0WLvS+VlXnF0vRcieCYbJ4JwBlq4/
OsWYzmQ8ta2z7xofHhHdcrXsylnQJRulHO66vieqU62QyzjP1yUCic6k8pZJnlr9HMxS3bJa1/Zj
WtFdul8SLkIW5zVafmJapxPRIDjV5CCS8URavZ3v57n2+Mu6nga6ekWXHytHJljNt169tmyzcxa0
cs3CZq7bZ+ON+G6qZHLU3l08PGLcjXXm2ykuHloh4Drl2yJf26nBil9NhHbeQ+7c+jdn6yOc7Dyb
9iIH9O07f7Orc1raMMHklkwx4zFynav7bY3zESN4gr1lDPpFodWDFn3yIjxOloZ+86sOe9wnriX1
GIbTHDFM4ef1OZ1VilOecPoAxITGGUWycSiIoOrraW9pyEKGx1+Fv9+KVe5IoRqORDyvhCMnA0Iq
4yX9GVSwZlHn1MIhz6bfrC9MRMB8vmRID4d7vkisZFyx5TLVjoNZMZHp29AyRn5mQSGssh29pcjm
7TaKsUxBPygCe9m9khsEqZgIYJ099s2H3gvxJYqCUvboiQEfx7aWAbTCQlixy7WBiqN8hbVIijV9
a8wkvGvbrOHbiJLwZzhMHctbNzfpnsy5wBx9q5ry3OSCKRuJ6KCw9bANX4XfQ5PpZ9VqAB49UQGO
pyDOsp06uK/c1LMXF6P/dLB2kJ9qOyW/LHrST6IeWr0PHUSGOzdEFnCnVduAYGpsEh4KONaUzNMM
SxQIQTrtgrghIKpz7XjYgs58ihj3DifEG/YWMOdsG6hcRyQn1cUNjFRVjDU4r23BGyTafnyJSz7o
EbELFePio8E8VPGy3Om0Vn9VRK41hzElcBOpQ7iJF3fsx6sVORWfEsQtM20bTPRQiqr8RkAnKh5g
dKwTXUhsEiwSbxiJko4UqJYivmWlTzzqdLJtmhXziLsmVMn44upp/LgBKxr3Zq4J4Up1ZfrDSL/A
/5gGRvzm6obtHXz91T8YiqRPziocco98sd1ba8yvAGAE7eZtTkiaj8fRvaCPVRTBshyi1yJMnTwL
Q1KcT8vCo39aqIjnA3lNxcdpAHu2S5jaBZeoAGbgACWYLpjuuzdDH8DbBdHYrA+LdAy+K/jH9VE5
HqaiIt0acszikSItcQ1EbL2yz4T00kgxncto2NFDGmNo18lSAvzpwqyuHX3L83Z9uJjFRFaqQFlK
ML0pxDUY/Ka9EsHMHZA22PnHdush3/kNhoOod/0PsG+NfMsdyVY+KZsO166ctvHcUptSsY3Thz5V
/R3j5+JlrXlGD2tUec912URfZoLfl1PtuiQSAdNb3uLAlOXBNETaP431ZiH1EraNH9EIlthSbBHZ
fHpcKuZ50sbZWA8ltR80SiRR2kWZUXkj8UlR3Fj2aOl/LqeJvJdgS2Vwx31gcsJa1fhq5xiIFCGV
NtmhwlMDi/7ixQdvCfrkhdnB0oEO69NfJZ4TfK++pkVJf7g3O8eKTYKy8/gtIWF6l2UOl7ttnsHm
gP3FoDpsBbsguHJFDvw6BOXONpLmWzrR+14tkrqsthDAjlWd5N1x5I+Cs5oFRKh0qLzr4LcwsVpb
qk9rH6jqDrwjiIsBAsS6r/3GNpllMn2VMNqCfaJEG17yaEP9Af9s2KdTK8Caclkfa8SFyT5uAp/i
hxLrbo1JoqUOjKcy29QWuvuhiby7LnJuMNXCLMt93yfMZjcy5Y+9TFYaZAsN5mteL2yExNXicmO7
IeXDbNErsiPsylEIzetDo0rrPjaMzXAGFVP0A+0aXIi088dyV4J5JPhDF0MDdl+P38sRp84unAJe
jVP+9jV2mrg/zHM6kHfdbSbMBDzhcR8Em8Iyu+j1tVojCNhqc5af0xK732NPvRQ8LbwvPXlA/pyN
BtMUqPkUwZKfdqTmBi/5ukGlvnW5kfQxgfIeSPUN5S4qaufBbx365TEh21D9l9RtzvVcN/NxEZ2j
d0RAx1mjZ9LD8zVJrmM8Oc65ahXXxvWa4qOk+7qjv1lPZysAPT2YokVy4NPVavZe34F1q0ZULRd6
Msul6wp/fN2I6nV28abFr7gF83Kk5nPcl80Z4o6ozjzKjw1UzxeRMog6zLXhTqWkoDpqt5Jy2Ji8
Sjmpb0W3L/WYXtlXxZghU23aDNwkHMCWWID5yKoRmcOg5gjvZ5pKck5mWnLn3K5Jsc+nQLxoHVg8
HLYmTje0etprFnK8idbSXle9gHwf9omA7pd72C2dwWEgmIzOeSJkYPxO49MFImgcZ7cytMRnlcDR
fS6aaMpPbh+VjDW9oHZ3JvRg9ga9bDlWl056lJ2zbKdEyZEGBIyT8JT3IgIXwli0uvABo/y1myof
omWfbw/arrZ8EskcDsj6PMc91avv/abpFNjr0ivX2Qu3dw6zEiTYxHjW2qwx6c3r6Y7xuZVeBN9x
lsH3mlMHFnYHDUFGqsE2PFpnpbLselHoszAEj5INQdB1xsMOBxGm4b4BYBysTQAHJQJoU3hN/FGl
SWszP5oid+cLpf3ntDWs6czR8BVHpA1+rStRJM9931bDsc/JTEDKWpXzWeopKr7AwHWLc2jb8mmc
Gl/fsYLThyFbYHm0SQN4NrACr0LLiBAn56ItYaZb4YW7tNgme18JHtR7YqsNtXAvpLrIppD5wWfS
8FxqTYVR9gMG8GmB5whYMCntfZlOAjygLG2FHBp9E8Ea8NCVb6STETPBmiqDoHnllkfRIpHE3swI
KuYQJrXojl63qjvP56CZzeEaxQcR9/be93IOEezBnvdQ4CTK6b4Eyfex7LqQqBC3+0nAdQGhnqSF
S956Gp5eRQv97Lp1+KoD7XfnUiAYO3Bgyb1z2ZZNi6/ZLbZdpxYQ0GIENY6/N6pJJmmq7Ycra5B9
VpbFFb0pXBAsEVxCR7NlW4wSWLpROOndFrSOc5CMgA/WWyX1zgh6tRAzgy/CKGzwWDlRcM79rfkR
YLjALW/7BKHU2JFs1DoNnFYyDPNLJ6GhncKyjTno62UuiKLoZH9wANw0R6yHBKa3hG52x4SkqZ0w
2oj9XOfGeW3acZuu9XbTxYaNGD7cnga7100Ig6iyRf+JeaV+87ijJd7zvlK7vgK0x9qcLO5eFTf/
pZvIyuCPB44DNAlGDxwkKQ9jiTLQel7x29akYN3pSdeGcWMQXEcVN8AJRd/LK5x9a486VqHIRIIC
JGLl8jNF3jmKNaImnwvISQlsIbf97lUGQ2AvhVvdsfaOL5ajBGyDqgl/EvbpOQVxTIH7ls6iuZNj
0Z7pc+PVn7QHL67DHvQ9DTdIFwuV965Rw3IsusomH9IRrV+WbD3zCuNyVDjQ0Tfd72hZTQvZlJCA
k3TIRThMGNA+QFDu5wsTJXiBfTRA7fC9QUAuDHxArZ7mPDsUUiVYxKcYWFa6xdVRFtwPWZ605fcp
7jXQVW8Y0mzx+TdBDYAua+KkRGaS+OKnnBz5aRLNLWKk6Jc3+nbl66DJWueuqGuSASAV72yY95Bh
NjmWj0WvW5kN4ax+Gq80Z7HGCuw+YGaiJdeyWzMRW7O85NQWbub73YhIuimbbh962vNPWB6mbldT
wIFH3lqfbK1W83a61czpXvopPYMhZiayjyCp3tQplKlPQQMhds92UM1UHqsHv4O23atA07Vk27wl
rBOQMbWzS41P4C1VEHnI0Gin+zJ2onNKHec/BOsUT1TPTSqfHeuP4LFmWFGgM32oDK6kYRCIwqyn
jq0l/siUpx0OKWpEjBmFk44HjK06eOrrNTwt1dQH6BUBl555YtKvATrQQ46cnE2AomW7EBcR0kH3
nTTaa0ioBVxRchpSXxU9JWYTX0tIy2vm6q4QgKWMC3FQ+F53xfMFsHlAQXKjuIn0nMSkJNAWpgsU
KHcWjwaXYrevJMqkfVcFmz0Kk5Z37lq63+0YJ85+otK53lJA7HVdOkVCKpPs+1tbCsamlR5AnsRX
0Wu60uFXXmRRq/Q+q34Y92a8C9187k5bM+RMpLaCnCFRevYuj6NtOIhugixbturW9kVGGcWYX2Yb
7/nBxN2h95PARIY6mfaVovdsdg2JvfUFUEaq7sI+demTp+1Ex1nmAHBM7iTHvLThZbDxAJArz+dv
5UaD4aiZ+MM5ZRSgn8ouVd2HVE8AoANo2RIxSxXTbEeAzTaZ2K9D2rJbUWRRNrQMfbO2nAoONoW6
OeJ6ok+fE4eK+TJUbe5f4lUos3fWlj1FE1ahz8t2WzMdpbuW8oMD8wVkcQieKGqM+2nhLLseyCPG
hjR7fb8RPFx7oFL7Ov9eVQnr4EJ2M1GlLcr7zEny6o1NJopwqaX+dOa2ImFdebTN7pxQBu4TVzn+
UTptBMQzz6t1P+geoL+34PjImm3z/mo8uvIARQlFfyHRCeBDG7ZLe66UDE9x3QUwrxd7OySaUV0r
0dYEpDE4Mfth85Yv0qZ22C/dgtN1UgXSgbTkbt33XpnCiqN7kE0J+pdMxmL4vEUlLkTWJLDbC4ZG
+YkoEw6vE8ra8jggkmNvCpdpfBynDdU7wpoxs37nyIclni0J4UmZgEIeOA4/tcqtPy1dXX0P5hrC
ja+rsjj7VZQQgU3st77MRkIxLo2FFBvUZEMG0czLE1D0YWtVwWCBUze8GWknJnjdlB8AxQVBRqeq
vMq0n0GwT2Xg7Vutie2ICw9eS+FW1QNWnfyuiocYKFMzcHAHt9yLa8jG8XVkYip3fWnFj5SOX3Fo
qpxcJxHQFTn6vSyg77kc8XfuVm9062hPLndpuojtpa9TZOlxi09lb+jIf7FNXA133JiWBdmJ5vhr
YIbmi7eWTCRbnlHxJJ1qC/f5uE724hVd91CXTpN8Gka/QukRlcNVtXXvURUCGgVDb+gFRlFxI/Yg
EoUwPvd4XxbTqV9zHMV4o0RS/eZg37WnnqCH/DFcVmawbWeDH3O7uJiTQy95LFN+7Y635icnTw68
H1mUNUBHFTovSAABmNM6kgcm1DlV26Ks++BtbrJmfCkU4kHsBC8tzR6P8rhIfyGGA35Y2KZyz1Vf
MRyc51g9lz1we/oUXElOhnai4CVJhvNTO98NzebfyI1kmR2mNc2Jw/ZWbXcOn2jdT10tOXFr5GE7
Rt+mg6YSN79Q2mAiVZP3g+YgOhaVJ3jQ3A1CCweudVd1xDOuW137HJtWmT9vZQ+vfFiiMosQNPbw
cg2IxSlvRmiMmEU2ii2yXq6lawRc58j8ptdt45c0kMtwDBPrDK8Bu1N0GNCHtASSxUDWPJsHIBUN
g/irO22+utW6UHJTJ2nKh6C1y5BZNYC3cSRHnB3ftb2EORtYFndJj8AcnPEGtWVc3sxKQ+OaEBjZ
XPtSuw9j0Mk3C+CROiBZK847Xbrux82BQukPSZ0BvafEXEOCO+79fl7yTBQ1x0iONSXB4WTV73qT
bCS9Ih56EEkq9ZX5dGSOZeC29rEnOmh4dOM1BA85rTNnGk/X4/fJqUsmk4kdTl2JVFz1rkMuK5wl
FJe2OFEitiMtkb5/QJxKWHaOLrWiZHDWENpmpboMwPagefTHWdyaFnGyp7u3hSeN3jp+ctsaG864
dWvJv1rW6DNNzL456KBr6LXIRusznxgS8YqE0RxyjFbzVSsndN6qPCD0afS9SZ6lqqP0EldzNWdF
4pJIlkiTOPfSzEN9DK21K3nnqtju5pYaNejDmVIbq6qmlGgm/+SsnZ/TrUgb5T/1unQvFJYj7dTN
H54sZZN3JuwzRsFOxkX4mtL7NN+0QTrzaFVgFbmWXf9F1FX8AzmwX+7LdizdU6S09yEPhuJlJv/t
xlhyDWeGoa7WO1yeY3syBaR7crcx8Wm3R7216q50917TTut9SLn3eXMJh8hsEVR+ZsIuYbwcbXxC
ljVRZ4LG2dd008nnuF1uGvmcFlTWcCJcaVmaFfZWsfzo6qb84XZT8S2fK7OeE8dCOCJ7SP6kx0eA
gJ28+Di4Odj/LtUb2KO0mt7wCxXejoovknvLN0PPt/QTxBMFKANaoa7ZC31Lrai8+LOu3e1nLYdx
uJg+7IAg1Y1bHXme++hUSFrkmTePwXIGSGLjO4DItD/pDNvywVuI6T6UfKrk1M6D+4suq8i/xLrq
om8Mb9f8nuOjaMBkepN3rNu6TV57REkBJ714mX9F/prOmS+LNMg8K1CuVtyJwfOmKUr2dSBphFPN
GXGsIpBepp4ZADIfrr93aYneKFzLNlOLiE9K2qSlERkMwe7mDTlxMXgZ7cFv2PnhQC9h6FMcChUh
d8Ou5ctRj2Uc2e64MZT+Ni9YK56xCsE+d+KZHAxqSSLL2XMOg2jJG9E02my4C3SeR+ewnJufvW/C
EnxZ344/126cUPjYZoURNhSzu0cvxcF+bRtT7+gD1OlDSefqJW/rqGdIhuADTmE6fxZaSzhLFlfd
eaHWytii2BHgurN3kRibfDK5N/UHN6igmlZE9F7lNDLfD2ThB/R2xQT5qBpc9XuBklrvLfrM/hiG
bbTdVTItS1IMRCBy1EqDPYMnUGSCoHv/yXG6WrPV8x0wsysHqt6Z4INJ5IruW7tx9zxuuPwqHuK0
P0uJXf8eIA2apUXTsSdruu7SvVC142dlu+pX07Y8sE0raaTKsk+SQwegKs0qmfs3aOwCs2wZam7h
PAma6eRILsDOy2f4Agly6fjgNjq4Ok2R8gvcqHV2LNhDFq5VEJyqxkV46iKbjLOqY/4Nj4en64sd
ttLnyFkE+UcGcN0TcpExJMBlGKFuzX3g7hsE3cAExzp9wjcG8HgrIt/Z27EA1sgfwDnENvxXgpcp
3ZXbIs61p53PVrNwgeHbboA2ZyHGkkvOokZz2cWgh6TjtSAU0tvRDAgujrJht8c5GkT7yQTFoyT3
tjrOqxntiavEdrPmXpuyGWC24wFLaM8FEVCJSz4vpBsrsdLphOuO0MVOckL7K0jfzGgeOhVzIjTx
WccgeMpIuKE5N3uLbvZDKIluFEMDGk8brzmSvDDH3xcvMh80S9+XwasnecBCqEHoyTF4KP2wM3uV
LNuntdSJd0UQTFCKsORFIoUNXOcQ9HFpLsnUl0029nVCeIrcur/oM3Ct+nK8PU5jPTcZMcu9hfuv
khMIX+IHXDWo9DQiZOY81ckiJj8hXz6ZJu7+yk1oGagytYz3QR7nZ4vAGNYtp7yC4XU8VFlgE3FH
0t3GKJYAg3BXYM2mkItNGZ142idxR7WK0c7MYfSLo5Be9mOydiEnDmUTQMEeGpK8qxi43ZJaaUpX
hFAAxZiqA2Ol5NYX9b0n1XPL75FvslDKqERlQJd5eHARb7uH3npFSYnar0eoHjPQRX7kpWm8We3j
TtXlxXaqvHdjOZf3oUyHX0stIMPNs3LUlcpN0bfAj3+sWYmnY9uUSXVuZho4tNaYo2blZm37VMYu
QqWOzwm2Dw2rOCaKISBDBDncMz+kUdiuuf+7KuqA9xOrJXxTQ0CyYR6N6BcC0WxnT06M03dOQAN7
Pzhr7mYRh9ZgJ9eETowXqYAzFdiCg54WrnizhPnVLL1bHIyO3G+yJd4EPbld5j/YlP6HlgPbsrjZ
P8i/wuz5zqBQ1C5nNm9KD11OU8nQVMnGOZyuriNnDIRd8bNw84VRtRebI50P77h0pP9QhwXXNUpI
S7Sbf522LTrX3aBgIo/lx55nlgK+KL4CQwkPwnQprM9cmY//rkR5rzhns8FlxxsPfTTxbvROj6Oa
VUUz45Jjh/9zp3xfXso4TpnrzMFFGcUUpY0XGqdM7/6gIXkHmsHgHYub1DIUHuNh/v/dazOl2hJB
BtNxDn24miEatXwUHuk7KnXVEYy3XpCHM/6uTiZPbJ4NUbRGpya2QXDE3QDDQfpNZM5D37ohUveE
3j6nbDRy1tSCZYciW96x0RUvBvD6hyqG6vLoyYrwWepVCznS61EwL14+kU2ho6ag0KNHdxCqn4dj
OecJARpMf5iwMKUJD0O+NP0j6ZPlZxmKm0lbb/KyOMQovKx6tB8l7uxg327jzwA9056ObvsZFez0
zKRjOLhJtRToWuYQ8YkZY0I50JYSKlS6XGq+pEi+UKJs+ntZ5VGSuSNjOIKB/er7tmw+lEaKbaf9
QtcZa7gRoRODTe/qn83WIlD31sB9nuYc3Qvz22p+LQvSPE6eQHfFCp1338IlwXJsOut8Q7qCvNwt
SkG2WS9sR5dVOXS0iTj2js2s9dcqAmrxJ8n9P4RDt689AjdyI0Tc4rP/LrYSNHtpv8f4O0nCAO2Y
kgWCH+nic/kPwai8zMbb/GNI669zpOUvkTfxsS22Bwh6zJsbAaNX8p7//UH4hyXkdjcCYIMCIGCL
IML/+9sq6Zn49A6XIyqU/pHNzP2UltV4gqq2vXXM7k+au2FHh2EodvOUB59Cgkv2Aardve+Xc73z
bRP8QS/3Xo3Lm+LR4Br58Y0BeCN4/7cwbfR7Pbm49I+O6ovrkHbT7aSg4RyzKO5AvZWXEMnNn2wI
tyfvv0XAmOTx8kXI07DDJuK9xTiKRwonwTTL3Mj6cjBUnrUYHhHToyfB8MwIjdPzm6OVvGoxf+bX
tE8qabdzEcUu4WFe+hzWrjlsQ02t9O9f1f96d/A9WGvhmvOFvbuBPNTQNWNQ78gK+2Tr1pidrBv9
AA9/mv+ghP+HzZJqT0To3DAZcGcg+fj7N0DUQV4GxE3cxDvix2S0IPtPrYB0Z1f+9FdqNS07/yAF
0Sht59ISV33MeDrfDv+/H5sMDzYZ+v2w3uFU/P2djNXYWwFm/5hLO77WHN1pN8k03Sd6q37++2v9
c1sgwp7pootOE/fx+6WZ5uSEvKLcjkHcczCP0YfuyEpjKNjhrGLhqcsvU8KJf6IY+MNr/0OMiUQ/
vV1xlJFY9280zP++582S5IyduOcnKcpX2zABSPy5CXaJUeZAKolT/uGG8v339ztmelraPp4rbA8A
0P7+kj0HFyeRpDDg0EO7kkA4KlmU3O4wBg01fSCn+TIVkQtUFs1utycnoTvRwOKIz5HIvbSJoCKx
W+tNP1wHpCWJahsNyppCgPuFIUBwyKkSs1wpDntSjIO5htusoShsHYOVf//6vPfXEEKcx1ACxByi
b26ad4LWsV64i3TJAR6t8w/OO1sLMRv/NMt/S7JDaL/qRCOzbFbWtCYmHiusU7oZw80hy/Yb7qZg
phusC/dhmpzg2xIX1f2/v8v/9SZvhQeGRf5D7P33q85WvzQNc+7T1HWxd1yVnNaPbufEcu+Oi2eu
uN+m8fu/v+g/HmguDbfoLU0XFE6Csf3vr4p+yR0EyJ9T3036QuenpzIT4Ss1Wn7YmJg/BFE+n4mE
KczOtrcDo42Jjmca/Se/33/cyf+9zsKXhGTF+nLzjeL/eVcBFY4vO5f50yn3XPR1HfLAu84Y/yGs
iy2+7yO/kXcbZ776kSeCOHIseFV8GTg7YSaOmWLsUmzxQYaVMZ3vUbwyxEBENnh3c+/RulmV4U/c
wbCMO7UJHxmwqO0YBYnRF+uznO26onTLs2/6/D6VKDh20WZoG/eLL4eHBpVDfK0F69y18mo/vw83
GmyZsfR3dpuwABIknTmfOUPgFCSoIualoOWMRVjebL6EsGTWr8VWudVTN7Q0dBdDVGUPgy+6C8Qg
gkd/RMlEmi/xqgW3mtqLqcSQ1zkTB2P0uNHHGJM3SXFpE9pntG3lsqd9iTViwAl7+sPt8X4piNhu
3ZtjA08/JfH7VZYs1pZ+4+KecB64OZCBlMQU+p74zAo3BmkVaMx/ex26yYzzqQwcFIEEB+7TXE7q
zl0Si+hHu8P8h1Lg/a7HOuwHMRymGwsC/fy7+gSfpwt9rVhPmxqB/Y8F0ZQocElBu1lV/+BHYyN9
tyRC38CMAmGEow31R/xu3+vWymlMNBYnpGsxyZlx7XVPeafr300Aa/cQ4IpAy1UhD3shb8l+SqdE
JteJBmHxtM44Uk41caXutyIhfnG3hKiNXui/lY/kiYttX6TFLO5qREne185p1fJBl1Krg6ZMXg59
bwZCKhJmHFloXcp9swJDesg7+u04Wf5zwTsoYI+bmxfzfuLqV4d4sYU65bV1/IJ/Rlzip0kWy3o2
RqjtY+yh/95ZLQiAFBBNANbXaXsSDp627DYf/ZJ6efJr7HK6KIUXQ7Ir6MpR2LXj6hwAtTXf/Kbw
Tq4X5dFVeSsyXFxaubvXNcYlnPYgTaj9A/OEhnsImZ9TW52YiDVlRn78RHoHpwJzmAJnzj8apvan
iL672odr0/21BO4MEn6uhgRhcq8/pIOPI0WTwPa77xpCMTZCJP9i76Dj06TB1HxhTOPr/VhK78NK
GmS+pxwKhs99HRaXguNTcxFTOL8GXQ8umNlIl1+COF9+BqysLPEdHvl9UE/ThyRoU3uxTA+DjDG1
+XLbstKdRmJa7sPKesOuE2WidlGigt+e8l1asXIEgYqMkgDBeoh/1nWCHt0pddTq3ZTndYW12xI+
IY1HIKnHzXK/0pCs962xINPjBHPpAb2N0iiw8uko4qZlvjos9BUZ/nCKQfsDW99PpAs+rW6IclwD
MiZ5F6EbsJlyxTGwEDl6ijiwbnvXm9qvyUIfeBc3s08/i1TIb2yQ2/9xdybNbWNp1v4rGbWHA8PF
tKiO+EiQFEnNs71ByLIM4GKeh1/fD5TOapHKktq9+6oWVZklyyDAizu87znPIdLCTUJFbsjcMle6
RHtzEgxy1O9xz2I51idyCIRWRVu7UyZnhbDPwUhNu475rJWFc5KAO0o9M3Tql0F29B1TLeAcWYJz
IM+yEfQdUK41/b5kAQrXQwB2a6Fw/s1PqEvY2T4ke3IPmnksd9TYbRxZkQ2tPTfC6HsjM1ngNe6B
wGlalKbLuNJyuhfdZE9L5my+hjAzBVribsx0j/ZlcKlHqN+p65hJ7ClGL+uVkppjsTSglt6oaJ1N
YheGaO90scA/UFrmyyR1Cv1YU5xi2ef+eJHy69LLmVadC2rkKGGCSbkccrt64vRvuXNlijQymdbf
RTyZ+pptFGcdG8v5shBiSJZEkRKsoABkhHnUaYRFZinbpz709YDcaYPAGS3WYiJfOvR2SprdupYc
txk6gh+ISsqtFTsRbWE9jgVJiQBTtpnBNwjBJEF0iVHGKUgz7qZpKUU+Ogs6hcZppMMmP6m6DCVw
Y9YFUh0Msmy+gSvsOqUM7ynHttVZ0BTDNXxWG6glyVunaDqVyhsbu8xOKVwCjLQn2/ave32CiS67
Wpoe0hYGqVNN+tdMU6mokUKLWYCCGo87Q7eIqUwLyEer2MYOKyseBppXoOoqet5+fKkQ2zqejAOl
LZRsUm9QeVHpwMODUWGRmH7D0zAnkrIUN2AWcmc9j+2Lmsy0aOxXYC8jg0q0kl0h2y8fBUUye5FP
pnkdEV9H/JsT5Ptpts8vVLYIhmfHiEcW5RD3Dz1ygHznOJ0gKiXWHlPoudlyHJWMvNJCBsO2k07y
SE1LHcjmmEgvmmjKpEt8W0RKVG644q2gJNAXOnAZLYu+JjGOlxM3LaOvuBjx0Phu0JcbPZmK+0Ai
DITaZg/MfHQTM0ZFwtjmr3fu+iiKiJKxfPmQV3CGAJ6ZQ7KakP6sJzmk5cpO4xKLne6qPokIxO8h
t9TleNWItHJXfmKJy6wIaHFkIsyvSZ8zda9Ss1kfMiGWXs69HCKJoNJE1O918UzAOqbLLp3sYquJ
ZnrsrZBtiFEzUiNwXtZDgiIfvQmaJelRwseWqDcELYVdTwM/H4sxWOaxoa9Hn1LoUhtcc6Xwf+RL
u7BR5IaqWT5bZNUhUQVgbHio5u2rPh6YfjIwxt/SlF79soVRxPTjuCgdm97EZDLK6W4C7ZUuBlHp
N+zbMrm0OioRW1Bhs6DdxbC0nMwqJ2COLiLlK10hcVYVCtmtumone3pNw70c6JYyjw9DeG0Gdfyj
6iftiojdMjyxMhCcTFhKmy6CwdfMB42+SkHEIZigHQAGBWOlFbAc0V170OIMm36HoC9f0eq0PHWk
1RMk2lA8VEWod17lZMjSmaboNpNcPQD4GF0xXZaZGqwVMn/15TSpUXQyNmyVFii5NXWtFEbK4ZQu
gL5JOnx+vTE41joUTWitZa455TKs9fwFy1uNICYpeM5hiSYCuU1iOWgS7RUept1YAWDAXtliDZv0
iKwY6H3ls0MTlmgNCBr90hoH0z7pLMMXt0XtGAOC67bTLgd9cqw732LoLTH/sqjBcqK25XYkgNsm
AgxPSj+41iVuHizg3bCp2D3UTOR4tRYuqjaeSEPp0y7aKbhM6PuduzUCII9H234zxljxk0UcKJ29
jpgl+J1ec4HgBUqyqmxyY9fqoKs1qymJ7duOxPFoH6ZCu9P60U3JU+J46VGub55jhFoZ5ovSV68c
NRUru4Xs4yFGCslWYu3MFlpRPjRmFItVSOawtdbsELvH6EDCQuAazxYPN6V5lgTBdcys/Iz4W0Y8
RENYm77GxIF+N4vWYzS093ao+s+mNrnDic9XugrjtHiKOShO6zJK8xc7cFD5VbyZ6bIIEGDhWcjT
1isxF2dMTjG1sL6PbBW1B2sXRgyzmZYdzk5yIvty2NsceegGa1PXAwOv4PI0HIE5E0P0OtcTeD13
8Hp9erfKUNrrps2tmyaWKaFYQjKPJZZR8/uqm9zZ00iwpCnd6bTLYwCd0ICybaJzJODFI42+arIA
WWtuWqeFD0xyqTo4Htb+JDBNDpGD188ZdLTPimwkbN6iGSfS28IC6mBdicTrokGkXhWnI312y5WS
7nYufgxVUJIyHBW62MghJqtw4v526qTaiDsbh3HgBsWNlsIpR4/W1nddMZLkHtimWKb6XCEKec+i
ZTAWtMNT2QzKSlA6yxaTWw6EK7sBbxAJ98OeKOmxO6WdUz5BuMJ6oA1qZ14oNJX7pRON2vmEoo6p
Z9KKwcsyLQpPsyZrK0KlCYk2u8B8KZlOCCXqpZnvs7HTL3HD0eDB/dzE1l7JjGzwZFEOcudEsD69
OGWyPgWMUZBWT/ezWLEeRGKl95rwz3npJwfhXDes3IZJixCjvj0bjK4REIwj07oReaDg+Amhee6c
jC/Jm4/SyEhCpyNYWUVZttZlZZ6yS55Gz41VgQ5H5s6jEgyhyuSEBGKRQYZxTsIgDrEAj9GksN2A
BrQaFeS92cKmXeOehz7nCE/TtclZDn1cThexaQ3kcRp+66zYVTfTCRt0vybYKm8x/sN+0Dypo25Y
IZgsFK8bEjaKgYpb5bFAQmKuky4vNZYtRTG8WhfNGUxpJd2lFDSfJrXVKQO3ZfTsW3zXxBSGbXOa
a+hk92VqJNYFzCOr+1mbftetYnT8pFXLSVwpMhLmhh1VzayPwm1oFyPaj3TF1sb9qoUiOxnCSHUW
/C0Ck1MN9eYyqkOHFkSnZ+rKpmiRrqSiYG8TpmyI1BaBK68Tqw/VtcXs1W17JwnCWxs35uyHLIxg
FcVSTS+iCT3JWVoOVrLGHhL0j1oXFBzH69EhN86nKXVqJ6HfbWji5cF1Ah8bf0DZGVpL08eqx7Vl
pb5EYjgkDq3ZUMN3iRZTY9dfolJBya/0lwBaKwpbhOdeBU2Njt0GeEfMUU/v6jToqZc+COJPr1A/
YnafQqQBbC+j9FEdg4jE84/P6+9rSOz00bEQtWGRpXAMKsmCyEQeELQbpGr5ORSIbwUOvn5Bz5hc
vmj4jM47F87eVmxAh9AnACTiQOwAuXXkonc5fCf9OLYbOcbdfU2G1pKVQF73YdOu6Vb4JNdk/SOg
GaLSOxAzH9/u312eAgB0MUpHVCqPTuWtY1FhruhKqFGPfKnNFRgXtRDVXS/C+t7V6uBn0uQop/Ko
PlUM5efvXX/u2FAfQc3Ng6A+O1dP3pi+KZ+OVYVbakO5JieAy1KowrAf2yJ/alZgPMrV5OTdrMZD
VM/esvQ+/gDHZYm5CkJ/hs2ORlVaF0cPoGA3oUJ5H+GFISdHcx3slKhQH4hkqk8dq+2+mqzFn1Te
tWN2wnxVSkHwwizalWzzD287wJunV34Ia16J7+nYRLuuz5qljlY18lSJyyGQjrOXGnSNBN33NWyJ
9JP6z/FXTzeGyZ+bBupHR8idf/7m0TtOj1uYb2YTsg3Nd6YF1W2v9m1HupdrlNO+BB2VXYelqH6k
bqBewFRp6k/G32vh+O34Z1MF1QR2AX1YiyLZ0ZOgEmJg80rkSTFWFuftquinH5VZ9t01ghXdXlYU
UszZHtf81NmDR+sETlNz1shaI6xQ9LpyGWduXv/smyLB/xtZdrAPhB1PJyz+Y7fo3Ab4S1dMycr3
C3tg2g5RIomQoLpYqcZ2FZcIYpYKKdHqfhrIp0GoExJ9VwjV8k8kHKv0DueFyB+RiDv6uSNbPBdm
6LfBCdXfAuaFBZnqJLHbXixji/rHus1dkeAex2y4GBSRqT1eYTN/oOU+aqu21dMfuEbVZtFXCAeX
BcywWwrvGgcdgCnJXk/dpFlXQzSNm49H/LvGJGEw2PRnoD9wHNM2jh65ioh2tOMeaxlcZ29AGbP2
c2fyzFKP7iVCkFMzyYddm5N/nbO7vgAnb27iYu6dt2O0zNUiP/nkM70bBzTCaMAR3mXYVNlAvx2O
xmYqskABRLd2awfQU4/VTCH7VGrKfTOmgAEcv8MaiY6SWFvDnbJVa7MzOq+ol/GOZMBC7wciKqot
srZR3aDe0cgE7Ch6/MBcXd87+OaDk9GnYLTqM6X8apPzgNpzGMzHojUdi72rXT4odZXI3SBRACeQ
cst1kKqTfyJ0vAWLttRBwQ56hjgDUAaKl9Qf2RsGlP1WhFkSvte3cWfv8Wv02Y7qhymuekMOpOIK
8LI3TmMF5ZZtZ6PSxMlDscbpThxmo0jnNAaAKDw6qeaDXk5VgtC3HCqK5a2ffS00m3yMsREtJ10I
HtU6l5RPFi5eOI7IHaWnpdY0xAcmmt7Iy5GNqr3j+EPDG/L0JFfjIKv2wtIrIrmzrKyuhUSrj41B
68atBQnIum81wFmBIg3EU+gzrLuAL+q+73LjiaC0ttjXA+WXVRgCbEMCq/vhOptor6CQrtHlhno+
TesEeVl03jdVzwG5npxb0YmR1M4imK5rXi8SMKGIWJ5kbxCuU1+hqmabaU8AqWhdTMQSnwJiBpph
9And7tzspJt7cBqomAOIrFZ8C5PvYTIc43VtOu1TkQSCoA6YK7tBCxDFtqGs1+0wSmvJLo5bCNvQ
QsHUA+xEICBIIPdTTVnVcOWji04aur7L1ZRhbiIo6pZ2UOT9M8BT1PvkbhK6znePfAsz+4D0+zSo
3Pn8qtUK1wqsZIN+1Rkvi7hWyWZV7PqRIxkbYaQvKOHqWA+Hi6B2S+taa/Nkh5hJQznuWEmIbydq
N4ieyHf1tTgIN5kyaOYeKyA3HUGJi84hGviPeN2BoLuxIyqYDOCo0krzX0TYYIhKxh7BWA+2cVcn
g13vRqVCyqRYWX+fxnVLSqzaqe0nq9jxVgnCIftec06/mdNTjKMmJ8jzQg2jKQCvBR0vGNzqaqqI
eWE7M20zBtpv9nHn67FPmKlefB9ElR1OEWxG27bTuZ6RKsYNAONnQD7oTlGcfA/Nqv/+8Zz0ronL
9WBlOy7CInQLQFgPr2crbpFAicEOZ5sYZ+xquAgDd11hhPwqU9AyUK26ZN+6HZlRUS8Ip3L1YUOv
3fmqW8FTbKsZB2RL0Me1YcwCj5bOMvP7yPdclHJL9kP5aVx02WmILxrDaSQePr6H47b7fAvcgU7E
l80/q0ezKuczP2xjsHvBAPcFtwHZoRijPMueqLkGOkQ0lTLgaYst4ZNlRp/7nm9XdvQ4JDNY8NdY
2IGxHXVj87xFF9n61jqLsNwgX4wh5NZ9hoXMV83WPefMpd9EVq1P69oKkHoovZweh6Yk41VvoIAv
2TNCdqo5YmPUM1r9hDMm1gbwW9OzlVj+N9Z5q7lBzYr9GnePG64ds0XKHJSaclZEtgs1h+pTt/j4
sb4b+bQAeLJoRpiANON406JknR9keVdgTh6lZ1Ht+RlIcK6ahs8UHboiP9mlGscbxjn8ZWbYo0Fj
v8iO+XAsBqAGoQ8F5aYfVWrefkDajNOmQOowXrIMiKqP9jbFiHSjB5WlL2SWa4aH/8doV2oTxeNS
5Cr2EuAcJDT3VpXeZ3UiGvQHEZYBTmPYkO3QwGI00aq+V9J2uAv0Mgq2CIko1Uc5AfacidUTzHwp
J1Yhm22MguO54Gy46ufeMXNvff/6qP+zo8bmr+/fh/nd5vFL8tQeJI3Nv/Eryg+t2Jd5eJHYwptr
QiT9K2pMoZX8BVElk5LDwKZny9btV9aY4nyBxMZ5iRIcujUCWZmuaniP4T//obhfsPLQW0HDwd6K
LervhI29Chr+58VmIsF8jaYFgSfUN1RM84v/5uDA6HTHySrUG127MsqLLPDQcGVXo77P9X0fbA31
ughOxww6zrBMrXMMLjXx8TvhLqoHN15OIO3dXZtt8mIXwCDw2ZL/zHHkL8Hxr/vcg6XXyUt7OA/g
NSReIC7ScDlo+8a67Nozt99gYRyM09IVmOu31sSrgLMKA0iLTeEurL6SZ5+S0ExrDuK4c0vJxmvK
aKnJnZldRtE3RftqZReDeuZOJ3V5gQcmC7FRYQlzrDMtvg8EuiSXzaE4GYPTJLjBBwulYlFe1OWO
Btwn08nr5vbdE2W6nEN65tnyaKXpVTYa2I7VGyphj1TfIo+UK3tvTPY3m5JP3LheXqILeFCwW5zZ
xth5sm8/Jc8fztjzF0soB2VrV2Mjbr1jF2dZTdxVLaabONTvcZ44dAPUaJ8bezPCL+DkT1Yh7lJ1
mDuo1UZXC30JbWu8QTaO0Vi7e/NWXP55/29DfQ8XLz4OkxPDC/EWqhr1Hbw6zx09GA2nv8H1pa7b
InJJVhSPjcFhXVo7DpbK1iDu6M9tzX/2jGOy+fr3Mw6R3z+efvzx4yX54/6piZ6fsvxg9pl/+8/Z
R9NJM5yTaJklBGWBGbzdv9TNP/8x/wRzDSo6k0Wd0fGvqUdoX151hDNk3GIQz9mjv2ae1x+xO+TP
zztE0tF+Z+YRh6sgGwq0VgxLBwInx0QsK4czDyQUnYIgaDBXDZElXUXiym+e/LkD03h1dsK5zx5u
VAtj/MnFOi2u3eiCYt6KcB7PJM0BKNwaHiS+N9I/qtusvDeKe3O8C/s7dToPy8u2KT25AbG2kMMG
3/HoXFn5s2OfB8MpPV1Tu/n91e1/EXd+Fj1XOaiD5v+DvHM0/x8NRTimT/UfN084Jf+4jF6q6uWP
8Y8z5OUvBAgfDMr57/m1JJrWl3k4QiijTvVrbftzVCr8iCrMXL1k3n27IAr7y6sKTsVFMYMx5zH+
16i0yOVEozFXGizWMli6v5Fvy678YKc7A1BZB1XoldSxNJtF+3BYCmhyIX6QcIOPrj6Ba/vANddl
nZ7aUUMRwqC/L6cxACXQhPQ+r5FT7qfMd9ZOJzdhwk/aagxPEEXgc9SMbyZVLMhT5QrYFja8KN2j
zt7B8F/DLLrhBPmtr5KfohBgb+19aym7YEDVilPGWUSD/DGjcXpX3Ds4WPCJDc1Kb/NHN5wo6KIz
mf9BBiaqOxkWSzEE31Pyvk8iDgVLS+C36gz7+6TVL2nsKisfXM2q7BxlRT0j8ShhX3HD54bIvkWq
fpIjy56hBAFuzYh2p0FbiRr/MsHh7amALM+mcZqw5MdnFXEDC9fo+QSR/OkM0JHgx7FbN8tHerbf
3BznjubvmhYuXS/9HVFJECu5fNrE31Wzcjepz+vcaVnx58eKZopZVZp0hbMC2ENw5yoXQ4ETcnLi
VefkHEat8zAYgAw10Q9SOm9Z2+OzSR1yMNQuHJlGvU/DrrgUJcJVRSAXHHqnXuh2i4VS/vCHQNK+
/16lQbpMS8BmfdGei1x7SGsFmUT/DYDSfQ1yHM04CZ0jzlOOe9vJIRsPOietpyQqlggNzqnarIjH
blZpBmLSnR4gWCFuMfmOiE6BdtVetU1xGWOmWsqR+4HkDYfAMY2NPgmbI9BpBV5glzhLjOLlGlTJ
Y4MHNkelTv/JUhgp7cJXJnU5iK+22tHuQtpMj56YlTz67tfDuHcQ/q+CVldW7ijiXZiX5YIKPbX1
UVyRhoyjD0tdpCnGrkLisI38sKFSZDTrbDBgRJl0xBN/PGvqOPdsGp5eHIL+GqlILbKBj6CAcgJa
qS+pyuK5pW5LI7Ctbym8DeiZDJhTTUWtysRkmyBggYvj72Slzh08sRl8sOmRMDZK0uFITZvzETwe
tVaGZtKDUgwnBrtltgu70FY9eANDuluNL0to2bep6HovM1EGlNpOE/F1IqtLW+Xbhx9wmWrnxKeu
9TL+9mYG+5uNyrzsvNm+seCRqq3OimMTDwqyk8P3H6RMLoA2Im1MCpai3NxQeML5F1OCEcknIuej
3gGzzXy1WV4udK6quUdX61pNUxRamBvbQaliBe6msvGE5tkjcE2COc97BFlNQ1EiiuvHj+/0SOz8
6+JI2i3QAHRLjrnqWaqROGjqwSaP4++GieLAQs0Ff5wJDi3kn18EO3nXT/Awp6fKZK8//gjsM949
bCQsTOnMtBxljk7Cgi1jWppasKEffSb09BQr6bZEWQCvBMdc/MnjPjKVvd7xfPjmevSITO758MvN
yCGoOp8v13cxtDWAhsLxvoovmoJXvuobiaLCvRUAcDFO9fdSWGdN8V0vgQZSNYqbgcp1tDYbIPJC
3Lu54qUtrZXu3smJINLjE6Moz1O33Ew/oLkiBE4azx6LlTYxH2UtmAnYcoupt7dFHj3Jvt4qQb33
y3DFbLRSnfDFKgfHq9vkG8gqxGyGdopmFk0XRAdESM1KlhrII6QfYdg/QZS4TSn8LGIowXu9mpRl
14sfdlk9ytrJSCA06k3RalehoEqauBX+3wAvcz5O93rJ9Ono9/Ho3IaTej9iVIEV65wTPDouOcHs
sqhd54VyUljqrwiJ39qW/9t9EMEAzzkdIigdzX/9h22o5ubgv9/a/78saKMEz8JLBmh53P5gp84v
/No4WfqXeb9usp9n7Dpsn//azsMt+4JfAT+H4F3WZ9/Avzb0mvOFxGMqCOBNTI76c/jTr60TP2IT
TkkUVpNjGJzMfmfrdDyd0FWZqxyCNtTcAOQ/hy/XlHZZS+1PeHDBEs9UoweQBslqLPLn3G2+IwC/
QvcGV0ePix3134AjORX5Nw/sb6bv4xmVTwH6gtg9iz48Jebj6ClB3ontYKD2WkNV963TIUBJX2op
b2H87yOpZEsinykJZPkpi3j/SaX01fL1Zv14vT62M5fdqEaZdt74vi2o0AIvtLothZcC5aKtgH4e
0WNcXgBGQc/rqxMIFUOBtQVLzFYLL3JKlsKpjvt1jwJv0dA9mS3fgVt4TixhvWDnXOgV8XxJUhS5
9/rAfutVvChespumenlpzp6K42PJwet40b2AZ2efzx+s/1i32Q+OoHl2/Dvz1f/1Dtf/9fpjsmS9
p+bp4F+Q9TLOr9qXarx+YVZr/tq6z3/yf/vDX2/L7Vi8/PMfz3mbNfPfFvCx3r5I8+H33795q+f2
6UdeHf/CrzfPNr9o9A3m9j4v0Xw0+deb5+pfUD3Q72Rxwbj6+qNfVTztC0EptOKp1AnOOy6L368X
TzG/qHM5hEFCbC7Gnr9u+9cA54nxAP9N+O5RZQVti00Tgtlg3kzwlzFhvB1wypC3YaxPCqEv+Rra
9K3R9PAEf6IHB3XrbqEntclTlt0n9qljdysNQw3Q2y3Ggc1Q6htCbFZESm/fPL6/eQ/nYf7mNeBT
0SYwkAPMlQcG+fyp39QV6Tn7TomCedXOYvJuiLNlXzfuqg6pYUeWq3zy3r8Gah5ckAK+Adt0fhLE
jL0a8d9cEEmf7JgYrVU0JbWywGZgpueNNQG66EKEUKR3iarCs0VDb2mh2wagFWfKDQrKCf2YX8/k
oKBMzttpBOqWBvQ1FmprsoXtVfzbGi1DODGDX62yWDox1AoV6WwJyO6RuGhJl7MLpwdMweY3pbWH
eY9BGLnXoc2QN1ntToRr6CZ+SYgQpb+e78Ra1UlbY/ZWhBlurF6t4EGySjs7JBt8m4nM4m4Bg6u5
9ulugs5CRLguBq1DRzY5wUaxRhTpaLUAeiV62K7DNKBikheGtSO9Ous3UWmW5mJoM/kQmCl9RB28
nUW0JJK0RQLJ+GspLLxZsi5D0KUSYU6u6cTLISSx6Fli7MXcaQ5wHC24Vs0SYWIJwkFLOZnILs+a
NYIuy1ySDD89O345cCr069LdxUFhFssoBRhAekydxx5azPGiNiBqrCx95PEKQxYYxZQkp6Xk2Gmz
ohfb+3NUpBkuAfCa1kKFcHDXTmU1K6od635Qykws+6TXmpNALeS5pugEdH08eo+KACioXlVjBJy5
BlUFm/f97ehF+xYlQzoaK4zy9dZSE/ccHBLt4BzOurL0k6HY0uaHugDtVy/wxjPNffIZ3r3XVDtJ
O0JVxEutOscLGRaOwgFXqK3yyi7HJfzcOgHlW0/qrh809Weh9LDD/UEtB3CpjvuZmudIWmJSHmQF
ZQ2b3W7MYccZobTDlKqdyFXoo964bRH2Xsqw7r2xTavTtmuzrZsESAe1iCAHP3JOlR5yq41nc0m4
TeCxXbWXH38vR0VtPJAzCoJPhFh/lngdLa42xf9oVKXmhZqfnLmkZ1ygjanu/g9Xma10SNjQ14ij
U0IwALiRLZ1VnZSKPZwwmvL+ZKw+vsq7nQrH67k8j16NYDeKrtS03g6yUqoNlituBoC1c+l2jnnd
Vo140UhnQmArzt3RfWRmFh7A4hoaOsyVjz/C0RDjcR5+gqMbdbRcxWgRw1QYtJ82TH4vr4F8z0aL
3CrtZR/4YOjKMfskne/o9Xp33aMlyx9lLqIo1bwubPvdVFDzkqX4VoYlm8KmKAtwk8H4Y8wsFAGp
mo+XH9/30eL0en1CmefzNm0JunOHT17JFFkEc14kgxpjnkj9ZRiaLV2qOtnZo2F9//h677bG84NG
7kBMoo49gcXx8II4yFO4wxaYWLeKV7ihbATshX4HMlNd4o6RW1xa7lVXKN35pJnDy2il9o2ZBDgc
Pv4o798gA+s8vUcOqOxojKM3KFeZm0dhcoiU4FB4x/RrQXLA1cdXOTrXzw+YN5RKqs3jRXYzD4A3
izHdJUoLRYfOGofTbUOLcZshtrml9AOHKGeELwKoQp+QKd7fG6gSmhl013FpvhNBQksd46RgONM6
Z5lFLIFlO/oM+jAPzjcbDe5NEDRMfBsKX/772JiO59mkf4+hX8BjAoM60JrsmBFTTSZfP36M78cp
tWVXp484ww5Y4A8f4+SEbLEonHgT/qMzPJj5vTJk9BALhcxEGDWf1Ef+7taQI6DLmRdAKuGH11OQ
z2VZRy5EjvVpY3aYVcB+Sa8dcAN8fGuvdbQ3j5FpmUkP55YgiJp99Wt76M0QCW2rKtQ4ADZd1t20
CjTS0xYmhq3vxuiX3TK39HiOQyrnHBgp+hPsMjmgSMjC4yn5ASoh80E5XBLP5KP6RPkriMmYzeYB
Dt/ik4Xn6MnwadlYWwaiRoOumW0cbQjaoBF2RVjRKkoIhjGakXimRg5r1cDG+fGTeS16HT6Z+Xhv
czwFQ8AkdbR11qZ2asnT1let1arf+mmQmDB8s76rkCpWy3rMHJ2EvTAhk3uYkekx/sEdcvweZY0r
cNHXTRwPnhVN7lMqWVzWIvbhpKeDIW7rOlGzhZXja/Am2/Szha+NyWdRbn/zvNg1IVywTR4XR4HD
kRTHLrq3LDJWQIecUz0xHAJTq3EPVbC9/vh5Hc0181fDbMbWnhomQe/HqneY2nWM2pi9WhOigNTE
dGVO/gwgkFUNoEr1b81Stp/McEeKqFlyS0/bpGpC74m5wDp6N3PiUxiKkDtA/dXXsgSTt4w4/d8D
Mwbt1Foy3jaV1tEjssWwpUukUclNdWIQJWX4ATJ4nVknzVRpKPqwHu4iS075pm2jaGNWadouO9Ke
sp3W64kJidGtiPcFzvicTB1OQwcxBIU/DRq09/EDPZpGX++M2gWFaWZSWrNHYz1zmr7uwdCu9Apt
ttsWrgeV+7NU6KM9wJ9Xwa5Ju09wfn7dHb15//2CcJNiIOwZpkJySp/C+pFb0sKv0lB7NPy0XMdm
P51Cu3NvqRvFnywWf3P9uYw2C2xMA03CPILfXD9l+a1zSVxUHmSnVWXs8XLtgBmcl1b0krYgpDLH
Rs5fPH/8dI/m9Pm+KblBVkP8NavAjt6MMgPrAY3aXKWFgWZ9quqtCrVvaXUljH/Ftj/5Nt/fJ41W
ugsUGwhPxelwdJ+itHAdwiCKB1Jk3dxIbgRG3G3MeZo0qig0Vq6iKxsySPqlHQnrM37O8eaHO6YG
wFsiZmoGZK+jO/aBZka6XXLHYe/f2DY8z+XYj43FWbchlyvX7I5yBJ5OqnKxZcgl5v7WXVhGl92V
+KX65cdfwfsBThFnrs1RDuDhzBXRt199FbJZQ1MrVvyU1IAy+2lMTvLJRV5v63+mcbZ7AJIoydgu
/0vVdm5Zv70KNlLobgXR9mosfZzLNLqeizrUBlALmS3WBDG2l5hDAYYnDdQjDyido296NQt/WgSd
fLU1l5gjux2mArGD6XKuV+16H7pYudaGjDKdWk6u4SInw+ehjuMpPQliRwJ5IQMiQ88IgeHjJ3ec
0DnfFNodvkWLFj3SoqPR5AZ+XmQRcQ5dkq7rQGdHK0l609rUeoZBR3Nu0hLlWzSisF0oXdkCgZSD
C1k/IltvQmOE89K8ojQa33380Q5XHB73XL92KbrMH05Q8D583K7Cdz0CmvAc8ku8rsHtS+jcGF05
wBzuf/NaAvkt+n3ksBTfsPwcXqtt+7Ke+0yezRKNCzpIvbaZSmTF6vDJbuDdbc2nBgv45zwX8/Ic
TcYQfrGkjq3jUVcyTuOhBwQIO2dj2on9yano6MDPI5yvRSWTricKC/Q/h7cFfcRRp4JrqVlxPvGp
mI9gprWpZj+7BoUvx6CWlHdTu1ZbELwha9zChQuxMGBgrMsYcd/vPmj28TNqRuBFpklxtBXSSTcz
NMDbnlRIiiOPkPgCq7e2hGR+JgN+/6APL3U0KdiiUgkz4FLo34lupLyxtOuEeRK4+SdTw+GOZX7O
FCrpj8yKY0fQ/j18zrojUxdzquWRE9Nddmo13ud2oBAXhUSpqwPNi/FOf7LevX9156uy4DJyVZiO
xwteNWZjCNfcZgvd2zexKokQGYTcuvT3TwLg8+TD5vXCCAmdtLCdgnYV+WVoRdWPTgOFgfcKWAxw
fP33v2TON2h35nKxwIB3+Djg50uo2A2ccGdw10XZTN5Qtf26inx19dvjiZI8Dx6Ztw0B7WhO7om8
FH2KfT6dcrTPQW2doZGDn5Xbyd3HlzpcZF6/ZC411/3nZYZZ8+iuMOXnvNlcqia/k9i0EJomrfWP
r3JYwfl1FapI884XjeTxVSzFrAryHKDpDnaCHEJqJsEMQbYfUmlOi053cQnl2QTlxa8/GcZHC/uf
Fyfil4eJ0FRFaXh4i3UAwZuQGxsUs9HuqKi3a3wB4gIvENG2aehuAkyL99Q3EvQtsDQ4AkRPgd0j
U/n4MRxucn59EvqeiMowihnHPRA1C/zCHTLw9NjtzmqEE881nfTzdHDqEyNTx7Wd68Wd3astIIg2
+wSI9TcvNPgt3inm/NcV//BBxNGkyiZWLM81FQz7ClmaA0avtWybW3b/7dqM2/Dx/3DLOD4JWWYB
ercSW5k1Ks6Q4vnLkwl1kU7xjlPwtggd5TvL67ifhJbe9/U4QA23htuPL/830+Wr65U9JT1kht/h
Lbcwe6QLnwExglauQ8doL4c09s8aiPE/Pr7UkaL617eLw/avax1NzSr2rcpJJtvrTIRJnMWxkML+
2gRKW+6xAFYndgw23+dgdGXavX+uBkP8NTNy66yNx/CTOWQe1Qf7ulnFjGJm/r452r66O94cHEZA
J23UM9aGrMMpVbfuf7N3HsmRI2mbvsq/nFl4GrTYAgjBoEyKFNzAmApaa9xmDjCn+C82D5iVUyQY
zZjq3Zh1m3VZWVdXegBw//wTr3BJhMYTqxx/v3+vsg6KIsBtVbAKcsdIxdNtA02H9kjaS6dY08fP
8YsnWuUYqYT6fJpi7iDj2ns9o3O8GXGMvsY0xSmNCv+4Go37tDL91G1wE7usUSRKU2xI3v/QR595
KRZoUC787eWfv3izCLlA8k14ZrWfaiSVcUNUhlbdjnJk/RtLoQdAYNaWPvCafhb6zSSncOk8FfGa
XVq3OlCyUfWwIFP27z/V64Lv9+5lryCZh5QjUr2r3YslqiUQf+J6yxkxwlTOH22p7s41W8u2c2S2
h/fXO7Y/uXcIhsCnQBCsdg66J9QGHSIeciWjNMRkyi0UZTwR/I9FXNAVHEoaeOBlV6uYGe6LmMAR
+8GWHqphFldqSMNOSGBAa6xRMHaI1MtMU/MrdRhOKTsci7gvl19t2VFtTBN5LwK+TvM+RSRju0hp
7LDWktyEXBlMohLv/o03q9OKpWFA43Xd1YbLgf4ox4AviToUip/p2UTmcmKVY6dgoUqQ8pL00/Z9
fQpElGalZvJocSpZOysf9Z0UAJE0/X9IVflra1IsQYk0LTqcq6WSmtwkocbxcCtjh4iKFogRteM+
TTov9yOYOZibbGdt3yZd+aXSzfmJgbo0bUqauid21NFzghjt8tA89fr0l1pttnXD24176ktpqKtL
DZXByyZWK68b2u7s3/iaL9ZbVTsS2iMjA38ePsRxr2pxsVEWVcN/vgr9QdBIwNqRzV5O64uY5mfI
fADeY96TiuxWruPAE6i1/BvP8nKVVeRs8yGToxmhPdmYw12Hpx/i3HO0ef9Zjp15knR1GUiD8HqT
7410L3PBmY/Sqj5MJsoXDjzQ4Svi8RjcFCrWTKpPveyYdYW0Zar0p2jKRw4HExcNcgpfjtC9SjtS
O1b9PsstDzmu7rzDf3oLehLNSCbpn95/2iMhBiQbmB78G2jCr+fvSFDVkKNQuB+VIP9Ky3XEYhRN
uaYoH2uusG1a+NL2/TWPxO4FPYd2i06JRr3/ereA6RYinVgziKrZC+MYXxJdOTXBOrrKgjdmTAYI
dn0jmb0xz1OdWh4agTny2cUvtVLTExv/6OsDN8B/AFFwx75+lLRRu8mQ+VKRmiGvKCQw/CoR7+ts
dso1reXk4xDL6olVjz4aXTeLl6dCrly9QLJw1Qh7Vq3oS1zSakVFNjw5zl1ul1UKuJBEKKTJUqiq
V6EDknPUZRA8MfceE5RszfozfG9EJsNsvihF297HszrvkMGrXSFh/J6UynQGvSHB3a+qTrWjjr5q
fYFxEjmJMatX3SN1UugmBTR9XXtyhihHoGpQql1aTi2hOxsuJzx3Tw2qjoQD3sLfyy5v6UVoCyMM
R0maTKyJhmaDd5v/c0aAdwPDsfKyAMUZJB9q2xksHce3EcHU9w/LsbyV22IBgixTUk7q6x8QNWPQ
pkVgebo6kKoWyKeF7qAyVAdOacyTE7SSfF8oufYkUkaoQCvnrNiUM0xIulomQ5gTv+joK6GZQVdH
JjNa32Gt0YbqiPa6R9oKaKQzJPSB21RcUSBbV1hayF/GDsk4HCyxuMUEAHr8BPnNwAdy0LSfTe1/
Nc3UdxetsLPKhuEgYT52HRkRBkAhsiknukLHzgvjOSYRRKwFnvD6FS62e1YGiRCJEIxJjMAMzyS8
vU5c7cc2KMoBNvNeJpuQ7V+vgtR8xbQztrx6IYKU0SBGeCr+sJXxmd3Z+YRKXlAI3CPf/x5vb4uF
27z0hOnUkrItT/9ih6IRE8eoSlieJZeBC3Mo2NRmmG7jtgy895daLp7XIWHBVjNKApREYbH+8kOM
b5gN1s2Thjy7aYZOxtF36McRqBI+XxvI9fFF10pm9mgm/XgKLKYuZ3y9PkAisjgeFIzJsjNfPCo8
pinLrAB/y87v0C2KquRnArWr8gAaaldxqqDDEnWScaHH+ThvME+6E1LGmLRRG0TMtTzEEduWuszy
tHqOh4X8g75SY4DUd329RUVZqnrtKZrHsnfH2cfkkosRAaUpwDZYwQl32ASmVN+SkSsfl17kUxP0
AuO1OS2KLeLNNSL2KNBd5+g9FSdyk7cbWZMU+j+Attiu9KZfP7/NhBnVG6qsRMfmCTv3+BbJyX/e
qmSVBZPBWeGuWqcfZaejKGcntNtq7JhxNLG3+DT8TJRsPIGPOLafoNkS1pgXsoGXrf3ie2KCVdpN
x0rAVUvcIVXlYfGE2qplrc+OGLvqlzK1G1hU6qkxwNFXCRFtgbKzo58byS+WVlp8vDKdRjG1HHJM
w1g2G67TaKdKk/nFHxCuMI0S+XMLyyoEMpNdzYj6nKAmb+IMwJhI/I86epsf3z9iR/pAS1VLcbCg
tvibVfLXNlAp87Sn5zQ1usqkqVHuUEgf7hn9aFcjBr4ZuAg5/T4FSKg7dWuBm5wtDqE7jiKo0C/o
pn/c+uM3wa2mAqYrxDT59XeKfCOEYDGZHruyuEpjzG+6rp9/yFqBUG81zylyjsEp9MyxwGaAS2WM
ycyLfOf1qjUSRGUPwduLYDC4gaLnW8qnH/IoWydC6AqnQ40IuXahjutEFWVx1Vkt5cuNbdPc9CrJ
Sg8WUGWnVMfglnDTXURY1XeIug/KY9o22baL9W5X4HdC+7eKb5U5K79blRb+KEdFuoF7ijp72qC2
9P7OeHPtLr+RjQEUirOChsvr34hGlUCyFSnPSk/Hm06vxXe/9v2nJjHm1kEIGztTJG7HXx0/7cuk
zM3u/R/w5sisfsAqA6uH3MJjNhde1+ERH4T2w9yHpxqPb0LCsgh1F/m0jHfF2mwobk00P7lnvBh3
WKZ3B+SMcndEwQqTkPNW02/1pj6RHyxf99W1sqwJApZSi3YSf/f6zQ6VVoaGiIRnGSSXyL/jgWbh
XkARW+0iVN6+vP8iV6DYv7YbDFmSa4ovpCJeL6gL0IumMH3PlDBdCzCJ8OLGHlNnQsXt19hn1be8
QHR77hdqagWG0MhO1exvTtfy0CQMC0JDQZpg9TVH9lkY6JD7IhCy+JUEFUNPSb/qyq68e/95j26c
F0ut8i/GmnDw8PhEt3fUDjF0ciTc0v37ixz7iNYiNEOtuID7VotMptaPCMEJT1FQeN3kczljhFtZ
0s7PGukz6t3qr/dXfJPwUcTyluDQLlBJmAyvv6JopgkEVmXTRPKbcxnd/UuzMdOP6YiZrjN3cYrW
nJ6dCAOnVl2FqsRvgz6datvrbbvY6kCKfimoQULex2AXCZ7yQkyNf+K6fPsFuV0ABC7cIB1YxOrl
VgnWjGOoYFsdR+a5JuXGhSwH6dn7L/Tt2WcV0CikOM/WK6tHGwgv1qz0voeZ5OTYIQ45CzM/vIgG
5LgA2GbBLkumCSvNOI1O7J+3wABo0IjKArunZY6bwPLrXmQESNjmY1rovoeIfnzVpFZjuj3izPdI
cV8oFQLteVqVZ1MTmndmldhPVGYIEjO+P9Qyavx6U50q9I+9EFI9+FUwARag5OufVEZ6VOf4KXhx
bVug/IpkP5qq8cmv5dZ3NaXQL6vcGDIvV+bYef9jgIXgT1+HRWSFkdxEkk19Awcd5GyCndEHm1Bt
rfNgwbGhmVfM3SY2S0mi6Cf7KcxSv8ZKZGycWm9HWCLI8kocPARGSZ5EjQ+1ju3GLkcOR4UjI6Wf
ue3Dz8xcbwp/sZgumfmg6t6ENWT5RM1zuNgI+Tv0oacIz7BC+xJ2nR3uRrUwwWIUTX1TSb6qObmQ
h4+a3kvXnVonKAFIWd25CV0L9O0agSdI1Vi9AU8/ASvdZSowpBLJUgmHlV79AdNi/AUVfrqw56Sx
N0icx5/RK8oRBmCwS3t9nHF2KafiUw3qhecpp+qTjkrepd+bI8LRqY3Lb6Xq/BU9T2ZYGCGk+JcC
dv8+t6MSOrqBQ64DBciI4LgU2nhA5qBvndZHP8OViwE5czZzi7dEWumuOVsZNbBRdsGF0JUJCLtU
V99swwoCOJKzdAY6pfs8ApCON22pYnxhlFYRfhQohrqZFSfWPVa0ddJvEFyoc5cWktX3rm6JvQTb
EtgFouny7JXIH5jKAwbkMoWRyfNllWeBEEDIWs9K/yEKVCYbkSUV93IYWJa868w2xSS4GjDbRfW+
CqFDZUOKAnpiq67k48Dh6UaHT06QhgxIRCWZT+0YJo91z8zLjSW7SjFy0cYZAo2lk3V3yYB1hT5S
988y5H9XNqPxZ49+7ceSGfTPcEjM1sFEBBfmVARB41mwF+ZPjYVPzBaTHT/ZN4ZW9Q4WDG3pjCPz
IK+UBVINdWeRtlVT09/JTU4HR07pYSF5r1O1KkllKlgR1e28MaGnzQdyZ6tlAKGlITqXk6J4dqgG
YhMFMgCgdh7Fr6liD4w68q0byCr1DZ0WvKmbBEtfZyB1ENs49Vu2utobV5Y+z5qbdlKtuGGBa0pd
MropUqOB/haK6QdTADP2JtUMbiuV2OPIoW/e9AAYG6ctxryiAlCBWgk9S75MOYrkTl8r6TXppfWx
naryDhxCWThzVZR0OZVcvpnKKgYYrYw1fgCqPvQXlV80xnYwBYboMvgBHFOlAj8nvhyqsrY+Sl8V
DtsDnZ5+2OgKHR0Xy+z6LELfoneQ0keknfxo/MaMuX9S8WJYuhoa9EKBZr8KC6+f73Sc5u+YdyqP
Ou3A0In7BJ/WqZtRLELhHQV9FTMWwMC4UXgKTm0B0pLTzBGPrehnq/rTIe7pcDtNGoU3vqaM7UGV
s+yQiLLBwY9b38J2MRxrTwrFAFJwqGIm4wEA8IrhYHBhNdp4K2phPiITqd/ojdniBIJYDGfUT3Qv
8y3ce0OqlEtNxDMGC7lpfh86O1DZf0MvnQlhKLMDHDDOPAuzesvNGGPOtMORckfaRkVbH4U47WfV
JnN6g7V9gLNBiB783pAm2XJSajrVMRUsUc7COsm/VkqZf5X9QP3UiHAKHKmqF9ugRrcfsWsaCmdS
/JLWRYl9mZtlg0/vLkoQ1abBiKFD0erkZLUa7oZYHe6NMVH22NBjhILYNWbl86FL0ujbOIEfw1kq
jb+E0NEnJ8TOlwCs6/W3DPX7+wCYvOy2ltF+kdvUkPdwyydzCQyd4SZdEj5IgWE8KHGXNFssrcfG
m4YoG7/SNVNHrx81PdlMUah8HCMfkxAOhc+vjlSp+x7VVaq42QSGGn+HqMH1M5hEe+Zr6GFt05rO
lCM3IzNuu/HbwlEm3xRuiR6EsZmCNIm2kKOK1JXaUTqg4YW7JiqsgaDdnEiPMMrnbj9pRSY7+PK2
ES0uqpxF8EWaPLPRptQbu7KQHSNSYFDggJwYGPm25mM/NsEnTQ/Aes1N6PvoDXfQyzAkEo2XxEYq
naFlHARuiWagvk8wVMaO20DtFCpI0u1lDDg+KQKTW0wSjTo7a8we+ToJhJPtgBXy+Su+Xua2k3wM
ChVjFLswbKRf6FNAJtRGKekuUjSCa5T+yKjdrtEG/yFpRZPfmDNaJPvUMOkbR60mg0cD1Y/sRgdU
GB4cls0YvOXq52TR0XUHSiFpj/dgET2o8F+zHziFDINXWiMGH5g/l+dyt2gMGpHxIFX2/AWBJFgJ
RFBtdiJsxD8bag2ZFymOVLpKWmhLm0TL8/ibL7h1HFmBSQ0QwWYeKnUpvVpVniQnmUtgH6YZiqde
NOgcDxi0516axPXozUoYPQLxG6/mDBfpW7Y2OohhUMr80kh8rzWt687Uzi+e8JyQExeSMQ6creEH
xA67tVH+xS2QS6DI0TEn8NqDth3A9OgbcJeACJK6xiRKn4zpc5S18iehIobuBlFCnMBAo3iyIju4
0KKkxi47ybjaJa3V7rFaEl+qRusp2dWRekA0vdq7LV3S1o3rJPys5qa8GBw1+UMGckjxqqKXf4mq
b38O6jx9hSo9cPAqLT43fUzgSFAms3dsFI04XUIqz+eaTvIWk6kp2KVmlJ7pesM3G/Ncu6GRkj4q
Zqhc1XqujN40FUX7oGI+dNnii1d7djFXVw3/L99hJlsaG0kJk2+hKoehG8UYh+FU1ZPOGVbc/1Tk
gcsa93TjAu3r8rEr6k7ghyQn7aafWrjHVjHq521uN+1ZFM0Vbs0lxrguGkoK8JIOiLKr9SHx055n
vd5CutE+amE+3vm5NdU79Omt8qqftcHyjIE2KGlcZ5tMFdjXDvSPouImBcjuUAXloTdBF/NdQ/TT
U9LmeUlqkwkMlHgvl8IsQEGbmO5psMzTonereDwgKTUwsMh+qn04Rm5ZaeIyVcM48ebFLnMwIDZH
bCFuG3pI/S5si+Q8tcrK2kr2EH9FNRzrzh5bzMjL67Kb3bTVxBerkTmEehs2T/WEBZLbU8HrG0OU
1iEvVISGaiHBrJRBzD3lo7WT1LSFvs7vdbJMUXZxUUvNtwxXV2kTZakSuZqV+YvVDTpTXkmBoCOf
1eAl1WJAd1DjoUA2bBbDeS06PBypaBPcyU3tNo0SZDj1uXCRQOKpM8xIJFerFK6SQSlT2IB9wfVd
+PPiZ5eiGg+lucyrjVoE47kVW5K/iwV4gY05BHLnEPnHxJPhT22qrKha18AY8oeWjd0vS6rIiPLA
yC5tGDZoaKD1A8kd/aZFMcwSmUvZVKturcy1T0IE99rxfRp1jlzpAUJZhUhKl8yXcGYzs4farut5
s5liXs1SZCmnutbPY4HXhQTUFwYw/HVpIq4BqVkNgBO7eOHBQglhBlHHlI5fF+X5RBfJ8Y1JPbCZ
kVOu0n5vme1wo89WtQj9+8gtF7gvNea8t7vAvM1mW6cxHfnned0jQdb36q5Ac2MXx5riDjl6YMgN
gFefB8uJkwbzl7J6eL80etuJg1oKn3kR+USWYk2c97uwGn0x+egom9mlJs+yW5aafmnYXeymsh9f
kVqHmjtC2LqSUGo6sf7b1g2MeUp5KrPlta5bxOZoDzV+Pja6K2nrDlLc3RJlSMTzqfrnJfmrpVYV
qBBtVRUxPY4mF+E+TOTmTiBPTWMjw25gghUx49KpkRh/fv8dH+k4QOaBN6XjRAuRaClOX1TjRqbV
A4Num4qiVjaomlcbgb7G5v1Vjr5JsMvU1kAdrXVPdZbyxErj2PZgg2WfM9VER8+Csraj33aSkXN8
MQppMNnoka0HhHaUwOWP6NzggVV4NVbHHEPl1p6omN5/rLeVOxuENsaflVYvr8jqEKg5X41R2LgP
Tb/YWxPGdbNuAtMNSph7YRLev7/o2wYc7bAFLgBzlGP+PNh48cX0bkBeP+1sb5pr2ZsUM/Ei6Sos
L2Qf96/31zpyArluFn0o4OBQh1cPWOdB0TZmZuP8pmg/B7vRB0/VW+2O8bjkpX2U34e5mn5Rulne
jci/fXp//SO7k6apvowKZHSY1vtmMDA+4MYQnqoM5idccTEIVKP+N2fgH6kW/b8JiP3/q1i0wEr+
tWLRDsGip7Qrf77ULFr+lT9qYTLCRDLSXwulB0GqZdP9JbNqyB8ggcDLVSU+E7uSb/hHs8j4QOMW
9jzxG2wF/9r/FS2S9Q9AahASAW4uIRioqf9Etuj1kUDEjOa+StlC/46FKHJXQawEWTqpfefhZfDZ
50bGQZgqBocw1LmVU+pAz5Idf9+zv5fTZWhNC9aXsdmya1+cwFojI8VtoPVqX8Nb2NYtZFQ1e3gM
sqk7zENTDQ5ACyoNHQzEj6KbynxfkuyfScmMv4shRxTvkdkpX2k0pPso98VtnPRwn8gotmg2FMA4
2gEfoBhPFLvW3NjIU2MnEo0ceFJJJwMdzJhfQd6OquiAhGx+wMJWuQ9pKpXu2Nrwh3vsYMeMkrtp
koNio5qUV2I3hH1xpZm+uMKiscy9Fr/I79k8laRPfg+QKgypYbBXiU+MXFcizb/fG3MDdg/Eobfd
beH7o5yjP+TJoxi/+X08Wx4Vj/69AefrKpVFmmuMvUnFnotH/k4Ltng2+60j8hY/N/TLgMDMserR
+IN3TiMszj27KYKHuMws106iCGmTNKonZ84Rfzf0KqlIevsuc3pkyDdyYcg/mr6P4y2dTuNAe2M6
S6tYr5wW/vQotZQ3JuXpuRQ15X6YVHGBHkO3JTNd/iS1KX5KdFt6A6cpMuEay9AIw+gXZ+/m9056
KW8uvw67zy9q4ecB8iS8M55ehd0Zi58SSFDjSSPDlb5PZUe3AqTe6J1ZTKrkuLzQq0bs5IF+vYy/
9twFmxadeFeJZOU8l8fxroUXvBMTDZG+6WgBJdInkSydfcRbT1zvK/DU8w+mGUU/edGoZ3C9Sl9S
aDhlQpLE5MmndTdb/r4f7S9RjYK/qemNo8t95KijFHp5NLfbJbvc4eT9zxBIf/0OYPHLYIONttZb
blOsjjEkb725bXHgFD5uvlD+Tn0fot2Ljv2fZeBhAXLCRvf5dbwIAHFcVRblOTVGEKROo1OnWyOX
MWZDjdu06rgH8GFs+IMsnHUD/5A0MYL4hRFQL/qn8v7VVH35OSRWi2qAhmoi7IDViBGITG4qRdGA
Ip+qC6VIy7NALZRhkR3FXCwcso+S6uvKJs/a8ilW5gPVpXLeJXV+bSrtTu2tOd/G/Ol4afe5fzl0
NaIZ72/q17nS849cVGHhxsNXX0ahr4Mm5i0mxna41M4Djq2pHV3Ocn5ojUE6dNZ1O7fK7035n1v9
laAnI+1/fa1fPtVtlKPq//Jaf9be+nOvSx8seamtEKfCCQgxwpf3OpotCwKUO/Uvvf8/97r2YQlO
ZL6gZzhr3H9/aRHK2geqCP4RWoTEArQC/sm1vpbhY2PjOUEWDxebyRw57+s9A6dGwmYuzD0wf4sU
HLSFPfrXGF8YOEndZ32o0fpKzO1IQ4mmWDd8NuZG+0nP3X8qhbnvtKnPPaVcxNW0Uak+y6rY0dwo
bvpkFHda21gXKHvY9xG8ANcc4nTXKYPtjUmZP1ZdI90XQ9T9xPr7I03IynCYFPQLV6vCv10Jr5tM
9w/P+nIGwmro4U2NdgXByXdImvHfHXtL/mFknf6F9KW+mXo1pFE6NndBqTCfGFtkPJ05Uts7pEQV
8oUy/TWV2IExT1n4yVGuSZ9kpVJ/zHFGb2yw9fhjPWYdAoRli5DnqOF1iyKK2tO3txbyf68XW7Vv
rLO0kKcNoujzF6ypcW+30uKyqKT+ETUMk0RjGJEktENaq4DvJ6xEmvCssBPlBw0lnLsSG8ahdAPy
Sn4w8qb8oRK4P5FjMNXTsYPb+QhcHWbVD2s3Lc3c6ce4OjNqA/C3yQj5i9WHjOimsRuQF06i7y82
8pE7csmxXudgpJrLrgWkQ7Bfss6XOVieoM2SB3ZO3drYEHdMrM3hMP6O9P+JIS9iCHI3L179opX6
1z+8esrQQP1ty/Dpv/93HfzMfzb/5dRR+9//awkqzcuo8vyn/Ikq2gcFJQOJ2wjCvfxcEvypFggd
z8qii97Vs7jw39WC9QH8mf4Mtgd+9exu9CesWB9UxsU0KijoCQYQxFaipu+JnK6rBQssIigkSMZL
nCKRf711KJvrcmwMei1ajckBVYKbN2hGzkibTr9evKsj2/R1L2IpnOmtmCgfIiRKXrTWE5IYoqZ9
E/tem6NMPwdBvDGQftzYWOi+v9LKlO6vpQA7kVQsymVrpZ1xzm3bRwyVCzZ0c9U+761PeTYOnoyc
/zara+zT+/7MSHzh+UP5ZTKZLvjSTRgFxWOm/uqDW/QoY7KmTGIk6jT+ZDuqmihur4E5Dk85l60T
guXVoF1DHxtWDCF+VbTFVs1AECN7r5tUxtJNJS3OziXWBLPplLI/eQKD3hOZqrZO3SxsZRm5wSOB
s48jlvr646dppOPKTUejjOk7WxXW0lX/C0Bz+hFe5SW9FUY9Yiguw0iA9FTljTYZ9mXPbDIHLOxV
ZexFiE8jpZG47GVXbdDTD6rLskdNFNnlSJYn+tOGjteBGTl6lleuFdiPE/KjaVIWd0NtfBz7ZtzQ
XVedKWR63RlWuNHNaJfoZMj+QnGRS39y65oaIAtKIMgloiy1cNWxj06Ag1dIWDYOfDII58sWXbCZ
a6UOLoJgiBYnqdACh8wgRnfVKfmRpwwmIjrNMHuCL1nbGq7c+BeM5A5QXBnel4Gxe38Pr7BBf/0U
zgn+2vykN1J/U5GYWtajESXZCMj3Q8aMtATfHmPv585V3CKRKtmbSIFnJ2uMPNGQnbTaHfTq89Ab
9Qk87ptIsbyZv3+OucIP2hrM16QvbM8WJaaIahV4vVrbrtp9qoc5PpEhr6+05TssVNul10yrRVpd
adEYQHDtbehGlZ869tD2m6DEivj9d/xMpn15cy7LLLxT2pYQqYiCr09AppUotEW97YmUWq0f20d1
HFPUmrrLTIy9E8SzN42WeihDVaDnpkPOKydvdgwz1EGBpBI4C7PZGWN2W6pK7sYME/Lc/KGi2I6u
x2VHa/5yHqTAFWq39XOl32BQsBOaMJxwQk4Z51Z1RkqxAtpa6/J15zfaeYkmrodwOUgCpv3YZpag
P4bYQbyyvZKnZSTdnVVBlnk+mipeJswdONmMEXBTu7BcnoQU/0jy4WsQSNWFlVIs28FMXSbVjm4T
UpLooY+KmQlSRWegaOYFVRBuktxiTtrnJ6uyJZK8ec8wHG0KRK6tdREfjkB8jITpAUilCY/dxYRm
dtRcL/atLu7DPizOZQyntwYjG8cMvKlHCDDqadW06bf3P/prgNvvc7VolOgG5RciVasrz7TLrrV8
3/LM2sLypaFtgBKq5Ejf7cEpGxjVZdhKJ/bz0UVRdEAnhkKBDvLrjSbNaLKVAYvmwU3ftvY2MABk
aVBx56g2HeToSWPjr+8/6dFohnsBvRMmbkTk5Uy/qM1RQwOhWjFqaPTurLEJ4LTkk12fMBfshe2K
pns0i1k4fWE+TlISnWe9vreAjpx4/MVc4c0GQIeGREhF4e8NiwaE0lyAL7O9oMb8e8qk3vUlFbdA
c8hcqQpLd6bj7lYBVs5+HQOxYa64UUxxVZKUHJD0EUVXMFqs4/37L0l/c/cSA9iWJrmCSqRZc5mS
KA0CHYkkz86+qoipXKfT1ZQwex6MLVBcmbMjlbtCU89U1YWkPV1qHbycXo8AJWb60vhY9F5BLk0K
yMOitL82oP4W7nzmxuptpNSNGzaxvRuRKncE/FHXzA0XLIxD3++ywlQBi2zxdYwmL7Br+n7JkyH1
tiMmdseYXgAP2aPe7eNuEORuV0TMTEWFdqURPgEwxbdnRsOpkOcLM7iuzBzCOdNmBrbNuZCqzhsy
wYyQFx3gf+0ZE9RsDIkTV67Sj+iQn1AdOnZRmAosToIqWZ69iql6WJV555sW4qKgg9VOuIDcNkob
PUQKivjPX+8/RcmrooTE7V83NtZFyf/YbP7r4eF/vi5I+BP+LkjoOoG8ZRJBQCb7+7vNgXsCVib0
8dHpgyO1DNX/tDmsDwskGBkp0lMERF6anZgf4IxTe/7OmRajhn9QkLy5+JdoRUcQVRoiJTyB1yGL
NFcZIL/h/Zz0WyWadpPl/94z/9LYYdmAry6j1RKrZJuAKduweH1vDLVLpRx3USk2Rm/fvfgKR8qd
N+fgeRk6QxAuFhbtKuS3ok+gyUq+56fDttCyi6KYINHZn4hkZ+8v9abrudQPdGCZC9LBgr+/6jnb
elFX0gw6ANzteSi35wUmRYkseZU/wZZOXMRlzhfkkBYmhyibrtpn01Z1v7xde5h2kjBOPP6bG2/5
SaDnEPRDDBQy8+sPKceanBbz6HtFKMiN0j10j00id+fB8mFr6wEE4tX7r+HUkqukUcMIFW7+4HuZ
FHzOJ5ZtIxfUsgtwGeIvwJ/RPlEwHNuuL59y2WsvbtjWSgy9BpnhlekCNg4PoZacuKDeDBSea3RY
vhwMhNWQpXq9RmyC5GHiwcf1ixvgA49wrfaCtSA1QNLRLnujO2/aGIRbcSNp2qn135SJfEnEC+lR
0OLk/l4dyVrTMeBKaqAnPfDI+hqfHW9q0j3WdRe4dh2mIDrEun072Om+yqyHsGlPXCkryc/f9bzJ
0BtdKDjpb9Avtj9Zgdpn8CSyYGvM8VfQgxelGTgMVB/yckZXG6xrN2zUQD1osgKiQokOVph6nQwv
p+rcQOf7cPDYCvgqd+cJroa9lOz7cqCFV5zgriznbR1iOIcQF0kyOZarT1bVZW5oYcEnmwxMALl9
RbDRlI6q3r5jBHlOh+QyBwr2/gE4FtmoY1SDfAWjpjVXN/NNDtyQsxvz4Ruyxjdl0W9qI7x9f5nn
lGj9eIuOOXRsRALI6l/vSOQsZb9u6eQkNIWT8ibXwLBkKEWXbbGVYh1ktXZYCEJSIi6WEEPjGidF
caFM9sWQpx/LfN4BDXREhCShGXw0kgH3Sp20humcOhGPEFcDsLwVRbq3SzyeKF8QHoD+nzEIVA+S
jMSvdD/h7vL+szEfO/LtqFHorSFB+lYmaAa3mIjWhGIl2/ehmd0oY38e6Pal0cAS8g0IdAZgfrVH
Y6o9G40SZ4Xkib7Axs7iQ6xqjiiiryOOHanmb0odtNR4XbH9RqG55dRvNX8BDk6h48fDxqyzfW7i
TFmrREhjP8/xLVSKfQ/hYU7Exkw6t5GnnWKmezSDcPQGmtkEOzCbzEGpJnmTUhRjoklkbTgQzfDN
bIbNWOn7eoHq8b+H9nClV9W1nz1W+IWHOK/EY3YxKWLbjeHtNGgMJe3ZY5KPBH6PS3iQXdg4GvmN
7tpV/HW0AuZl2MpkxQ2n/KKbAjQ8Nfx+U6810q/V1J7js/ljUMW2acYd2sLuFMaHeVQOYhFCn2cP
Sd99PgEFkuonRYsOwE5v+gi7UBHW1/TFLq1g2vVGuNOH7LxoUsb6/t1sV0+iJO8u6/FKGTi2mvUJ
RZ5bM2mvoyrV4ZQk9z1OaEhjpTexre1tLdiIINygZndtWeKsS6IfVp46XEa7Iog2adlvIlP5HMV8
UcP6FC/3gq45eIJssFUx4LjoO129TGqmzQSPJZAUxq+Qd7vE3eVdlxMGyflGqx5pruLEk/M/qfoP
3Mj3sEPQ65nHPUTuW2D9F7Wfetls3olhOE8jsa1zcbH8WYi97oK5ubaT8GDCHUS44mLsg0M2AFk3
9WnXCe0eI79NH4SHBUSR+Ni1i/nBVwH96Ww8MZ8B/7lswVcu/pnINO5yxb6Imd1Xwv64RB0RSbtA
Vi+tNNwpKIAz3EfIOHC0LrxFNK1w1NLOXZpe36YMIonVL/91SpFzbTbdWZzad+iUPDRpuBlbZHp6
iQ0CR+siruD9MmoHwr7J5OasqQzIOFBP4vAg2v/D3nfsRrJ06b3KXUqLbKQ3mwEUka6yLFlkFclN
gja9i/T5RrPQU8yL6Ut2U00W2Sy0gAHml4Rruu9lV0WaiBMnzvlMb8PIyVOVwOq1bikBnQrKj1n6
zQIecgTVIrNu8GA1dREF7aUPmo5esa2OF1fIoykBYR9U4Jf1+EyASaj1DQUq8bHOswRKzcCTiGwB
bLs3v+owxX+rSKx07sB1zaKXe0uoEpcPYIVaBU5dcLYcDMD8azqpDczjrl00fXCJ5NhLxsk0Jv91
DjQqdjI5eBkT6MuIvpWGkwnH170KurGcYnfBxqqKV7rQ0kKI4W8PUQY8Vja/mvksxaLbGp0fOetJ
hnnSZZkL1PJ1Jg5nItRXQR6yVyhe8GDIAUv0MfhOrFJTvRENU9LZVoP7QJAPTqucU9c7dUt4Ldfj
SIyzMTJYHY6tH8eJfRk+raCimr2RvIRYxUyFuUha7FJlNGtB9qIxc1s4ycB3pLUqLt8leXAz76m8
4h/DDjOpRllM1ZsjdEpXcP2i8TCa34frz1VSJCfAbMIsALRicOlP0sxGisMcRBtU8IRRQakcbI7R
mB57eLTFouQN+JUzYHOrtg+TJK5lZXA0mH+RoDhXsvxcbZkvBSTS10QJirFzHvUuFxSVtE+lFE2H
sQ8vIbZ/JefTA3QynQaFOlXDGVhqlnlf3UOakFYagoXMWd8/ji/nxrtLOHkaYHFzWY1SsgkD4o1W
BTEJC6Acau3q+3G+mhzgOEGDF0KIQLFqJ5OwS6uIA3FrbrCktyUcQlQNXsmSAtsF43WN5J1vadqI
enlMKym8GdlWNjhbQhQyfLbg+M5mhrEqWORlLZZt2J6pV3+VNmP/RkMFrQ0Dvzl5FmoAJS4NLFmz
LQKUUjorZAg8HGfFSU/UtLMF5lstZ1xzAQpREOYg3z+jL85/M8wPtjazrw0q2R+nAxdr4CsOvGFm
wt1Qh5bui48R8qA0P3f8++Lcg1bg7NMB1At+czoSVA2LJAX0VowXWStZaizCa1w3oY3lSKWMiHzG
yvmnkv9JBoghoXADtATu8NRiK1XReG8iDFnKSMSwcbQKOkiwXp8TXSaAhKpVHBiLnTWfOlFtsltJ
BwC/T9x5Row4lMkVqulSb41yBwyU6Cpj6qpqugIcyqsntqib4AblL7sseKfNZm5pZ8VqZg74TDZ0
loYsiAXBGgIKqyziDiih7YckhJFvvRXGmHa6sYK59BoMb69hHY0CBdijyKszzpJZfAEKEdFQ7qzU
GLXP/A7K+gc+rVYMFz1/vhk6e0RRHIxXt8FuoxcKQc3O6mXscUN4M2djYLJZed0uFRgNl2mz6PJg
PcTw7W6brTz6VocscJzgIcNPjo5j9rxKWgM/r9mWR8Q0Utmdk6W+b2mbBDeBDO5QgRNLE3tBmLx0
OpyPcVaW2+ESJKtdm8MIIIk7Wy2RIkb1QkAePGdaGjbbpuuwu6WuH3JWyHOXehI4swU0djtPHodH
WWyWUzBs5vg9MhkkmTv4JV5OZWoh413WRoI9uoQyEVIRv9NXUhws0mGthvmd0MJ1kYtoVfgHvkYK
ruorlCHo2CkQ6sXPpobWJWaBEV0EyD4rZL1aESCrMVZQSSApC71eakAcgtp5U235LAAGfaCCaDjz
5yIo3887Kj8oAMtJa87APz2376voBXxoqBK3y0y/Yt2Ikx4sEY3WbviIRtjwxQT9GD+5SIrUBGb3
ctIMizXIn9LU7PnRmRMZOTYOOnRViepL65obTCPQrn2cR3yj2Wr5uIGZ1RLEP1OL8U4x1wKjA0gw
WynqsFGy7QTRo5gh6a7vVEGhVZ/t5pqR7iOtUnpHKCWvz7pFOcJfBbtQIwOAEyUXMEmA+la/zHE4
LZTkIseBNTaYbnKg8Ab4cAjwpTeV4X6uhcxzRB1GJ0CY6nqEJ8zBeYvNjHoxaslqrCdH5jPM194y
5GahIro2PuanDn1NNjksVOj8bsAUstRMpeDQ7bUCD4jDsTNKXWVIXIEhk+uvsKSvvw92nze/GUIw
9yqBY0bD7lN7UAAjBPeO9mDA7efzgCi3ywlZ5TwN8lh2oyTYa9rkRPLo1D7SQMk4cyz9FHBxCSha
zppOAFsBdfUx4BZ8xTNeGtDtSAMLKgo0FWXiK6k7Zg39/nZx0sWXfQiAczEGgC9Qi4BqQBj8OJiQ
G1yeA4IKeaLY40DDRzsPfH/I+19q/GRKE9L4Wk4u4LdpVYjDcSUcqnC4q6rwEox+oLYk0fNLbtWF
vY2DDJSn+gdVjqg+BCoFo2sZIDYIMbamsUOmzqncKk4ir5tScLX0Oc2ZHy4OaegrOW2kuMKIQwE6
xbrYO73a0rnYNanIwuAe4kBszOl72YdOWOL6fruE+JFXaNK6SCRPkVA/0qJLnD8uayydjPUbQ8WM
GmEZGjbg2+gVkv9RXhfwpYSPg0rqTJtA6AiOsQ5KtapOm1wYN30zn0BTxChJhAbgkCMKTtlKZuq6
b8KbXIouuKTYNSzLiT74FgNalJSIl9AMRIzFXEVfBAzlSyb4ex682rznLMTh17tvoMEBG2eIqykA
SGfhZSsGIhn51JXl5oFj4fM4qBJJdMlV83Knq+2iw/LlUIqo4QGRxJAK4Dp/X8BTVZDwBoKKW2VJ
cGxgFxTh5AgV6dKCQ5qFSOAFUeb0Uez5er5rFBzqFGxXILB4Yo4zcNHZgEoM0CcHkb7hbURkCfIH
RQOvTtHYJxgTJbMLAVJu/JSuKl4C5pxf6zhPp7DunddFLXGWlMvugH4uppk34rAvqViiOGe0Smc3
ZeiVcW8nDJJQCLNaqV0LPYDeDfyrGBpNMgSLXr/ciF10iRKSthHVGpxmq9RtRGyKE3PB/E9IWye0
0pu9WCrzFhxTlPefNLWBG6auLIQQbegmrCQX/X+dgCiHhs1Lm2olgdRtCNp+6KVc4ib1sJH00VSg
AV3z+X2S6PuItRspneEiias1xWo+eMcIyhMOUiXfPIQQQ4XFDrDhCTeNHrrtF02jHRQxvKxF/bJC
cLaMNkPA0rNdUPvX8xE7jNMEji8RhUuqLSCiiQPa52pilX5gqSl2ykKhbd9beomzdcFZeakteJyT
idHeqRGO8ci3U8GIgIysJ8JP/hKuiR5K/l6qqfBpQ3ZSTcMm0YD6KzQNXftZpVXS41sj70IbbE2z
RYtkOe/0oP2cyZ2/iByg8CFnRr8V2dNprb5BeSsbax5+OkaP7AgPExsvZCyXtZyvElQnvg9Vn4cD
EwUlaixoFD5xQvkYqPhIDQcJXF1AHNrlnJ+Agm6B6X0/z/Ry6M8M98VGAGQzwGkwqIb8NXoAH8cb
YZYFxFmvmQWCfooDNosA1kwm3kHNhkZCcseP4b7Xk1UUZm5UtxQWyBev9/yf0BW8KjL8feqy/t5k
/d/+yIaaL+exKEeGMkzzX8OLXZx5oX9uFYLXfh+x5w+twfkTb61BHW7sAPEDA40WGI4s+NEbVhH9
v7nFB21qScR0mmkab61B8Qf+JKYyj9kF7uRcvH/DKsLDHc31eaaDOyrNwtZ/0Rp8pS6933OhCCTh
sA/4M7xfMNjJ1CpGMeZHHe62Jbj5x1BNC5B7gHmZDQmBQEoGvYK8CHQfWFodoMzO75ks+4s6UvWl
YqBhLvMTZBbllrIq0VvKA8P1WNS8EJI2BELD6lMhI70ihXbdcT1IzdAdgpVQg9Q5Ua/bNihT0rPB
uIWNkL4GREl95qIgTgnIR9ViGMQYEIVEx243qqo96t0IQZIstPFgxIr0RQ8R2lqY9u/e4ReNxtPj
3/xYUA0C8BcCsNDwPlnhLA0mQfFFway7ykdtUyrMNO9KS6khUjoEebGAbwuzMoi6OP9Z6+xflyz4
2iD485KiLbuf7ouPSwor4PeSAiR7Bu3Ls/EouHe/l5TxAzxSQAznHPIXxvfdkprnJxrxkNpWEC9/
Lynhx+uhe3Y6hOcx/sTfLClQCz+msYDGvlpD4d9QsANP6CRaR7zMhRNIKNCo5J6mqgs3CeubctmV
jHeTTlTNQtVyG1xzleYTfzvpYrwEYlMD8m+qoAIQqJU5wpYYSESIXlxEYPnTSSihBiT3NWSj5bJm
+0DomA2qoBGSLi40VwgNNBBzgQJq2/HRAlZVvmIVeoFTSxZZXQzh/3UTRsuEQX2rQpvoVpcrVqFN
0deaxdc4qsHD15Xh0oeUSu6xf/ddC6ko2FuzEOdSlCIG+NeesQA5PWLMSw1nHDwMeE0jRiJAvi/x
TcCD+kNdQKcpVRbhJC0BmL6WkUhQI8v+P7bl8jmIivzjWsHU/vPq2t8/3H/6429LS/ohztoOYN4Y
6EW+Mmrfdiv8aEbUvxF53gNZgFaBXSbQLyo+8hP0/LZb4UcC4KAzUg54aLBQ/mZpvboJv9+tsBXC
V4kH8WfWM8aO+nGugJeoahMkoMC/MzhnTDRXqqDZprf9izhNpO6v0DqsgRDrH+FMtzBAhF1wU7mR
cihFFxNbIYiLawC4UVOT5LXS3P598N6Wz/m+Yc/Pzfq+/DYL+tcN4MoshfrdFMv/IeCGFWmR/ce/
v59srx98m2ziD7RaUPFEeX/WjZ7pWW+TTQQDDEg37OHQyoWWq/I7NdJ+zKwc0EBB5kB1QkZy/nuy
gTcG1jdCPPTbAZL5m8n2uSOPZv9s7QTIAeTiAOv/ONkg0MkGPelFU5wUkBRiaOcMDReZXXyNWQef
G9GpGu3ZiP0rFcIzBMVbzmIMyoAt6NGNGF35K53phi2Pxk0fw4EzN6RFPsYCgdfaoeEh8w5HgK3S
QAdTED2IXKHcXAUaYQLXOdqgVSSPB2YB0ns78pXiMF7zVPiK0b+ftX/MyN8n5P/2rztj53Mhdp7v
5+zMZ/yP/5n/899sdp8/Rvf//f3U/fUNvycv8oS5MDeLx+JXhKK3ySv9ENA0w54GnAo4SrPg9VsS
gtMAmPqzhg74tIBzInV5m7z6D8RPeNljPQAZhErY30xerI+TUtocIMVZlhhUEKQ7H+duMiQ1pNh4
CSIegugWVSbTUJp4VEeicz4Sn/tWEJozMBKQcqDdg4b0cSxJmQxhiA0J2sdT72q1lbE6McUEyjlS
MdCgh9xW3gUxZSr4dGWDqh48FnWGK0GzR3aaFwgJosuVTIapy2ChQ+4Jsv75Skt4xX73Tr/I6z8l
Z7MQDeqZc+CAYzgSjo8XK+qNhpRKksy60A7whExAWtLTla6H6wJYdSiV86Qq9Ws1VThTq1yeH3NI
SUH5JKt1MBM5aJCVMBSELqP+AOOCKw1ncVo2HIVpJE8GpZVMeKZWs8KUmaASaA+oqDtSJkJ2NNql
bZZZSg/Pl3gjwnKZ5mDfBDqraA93NSh2FpEtiLGn8/GSqbEpRdETDCpR6zZ6aIRVvqf4hWL9/fr/
f2HXmlcDzg1wbwV8bBYo1rF3/DkizCDgfzYFeynS5H0g+PJrfoYF7GM/ZsP02UoI/kCvSiE/o8Lr
T7DksW3B8QEn/t9BgRN1fGguBM7tdjDj553oV1RAZfPHjD2T0ReEKZ8A68q/OO1/TLUhOA9lfHwT
AhAMEzD/51Pvu256qgc61Aur8Nh6EIiDssDNdCaZP5FE/zwEAtz7IaBJ2ECWFkOYQKPedzfpttMw
Um/mE3n3Mr5Yyh9D3KeRTo9ZqYYGraFjpMJi7u6cI/rXN4K2C14jJOxB0vp4I0E+K+yFfXjsKZiN
7WY6+jZ/VW6iMxFJnJ/I75z21328Gwgv//0Tk4UBypLiEB5zxMvQyiCqazOBGA+hvegIOgle45VL
f9eaMWkXo8k2EtqTRDV1O1ngKGlnhi1oP0PCH/HcJ+SSz1d1EifTGC2TCWJvR6a7aEQmrl08GxZa
hFZvsvvh0N1BHPCsrd5Jgv952JN9K2S+KFcahuU9wWRXw2JaxTHhjvV1txQ8n9S7uqOxQnLPO4e/
+PKWYS1kzIYFqA98avlXXAx54yY8Co95R3TQTu4K2t6C0CRfMQC8tokdiQjeJHn4fiZ/LCf/vOn3
A58sS0NkIuOFeaqN1oy/herL4bFwvx/kpIj8eZSTlVlDtlED/y88qoyAOFre8lAMzUBbmwcE/RQo
0Yij3Tnt81dN+dP5PUssoI6qAGP1el3vgg44cbEO2Gd4lDOL5XVjB8E4Wb1ulKRE1RslDQnMXE29
gI3LzOdfQAIByFemNktN4FLaRsiDg65llA+HYp0K8gYWH4mZDBpUDdgdl+uHBIrZVuZnPgilM2SP
eylGLXS1QjOIAEFJe5BA6czr4zROtSVMZx2VTgzL357u77s8CRe5EGoQpRWhh+5w22YHyMJlRIUN
xHEO44NwC4Hlc1icj2WmzyOexI0cVZmuEyfooO5l6ISinUlkK7MCom/BNdNvIN30/Qw6ORB9HvEk
Jvhjyjp4JYbHysruK9e3Rp221mCnK7CvagribLeDhKWZWRCpHqEQbs4AXp12iRtB+SUgvRs66aJ2
Uwf/nWzh8bA8R0SZ18qn2TYXbcFChAPBqXbWpHd8mDe4RraalsYGxaszOJ1XuvLpCDPfHnm/ApW8
U0ja2BSVBP2/6JgRELEd1pF1cllcsifolk+kopz1CFppda3fTkvorG6bowCslBXdNcuxXTe6rS7G
nbiHBikp6XgMTN8aYuIHRFtwtrAfdkg6NeI/g3twCxz9E5PNRLAuwDvZtU/Jzicx6ZcjKQmwF8Hu
vifnQHfSVzvr+zs8mctpWAl8E3LhUSGtFS4gyLzlyGRXtEgJQMdWf8lDBNwL9/pChpCIPVGfiGZm
yw8qYTS8g1Apfq32AAwTQMXo99PwRL3q5zR8f3knE3+ENEsuC354BAJgNXp8SOsDIFBO5zaFidKm
3jiDBy/KFZAjO2NVnjVqmwf4bgacrAP0AXq+8zEDElKuZC+8Tc3JLShb9ruEXmlubEIM1kzokXm1
adB5UlReRRuvXoc2Ww4X+cPu/nG4SK3IhrUevUH32ZRuIa8CjvxA4nVxFC/rZc+Tct0v2zPL+ETI
4dfzA54EeeisGXEqbRKKCaQHIPt8bEwIai2YaKqO8ajYsBSwY1uzEJNLS91PVruNnhraXAfmy5lX
+FXsAu0G+v+4BuhtnDxBMQy4UVfj6BgdxIP4zF3KT9CGarwc3nOTCXtWOGb12ZkbP0Ev/rrxd6Oe
JBdTHSQKKoHRMbbLreJyZFevGgcoquW5JXR2qHnLf7fpsVIrDYhyY4psckiqrxERfDta5Ja/QeA8
xwWH7NEXM/LdnZ1kEJVkQNmgyKOj7PjeYCamv/FpYw4rkH4ptxkeOGu85RdQOzAZ6Rf1PjHBVz2e
eatfZbLv3+pJhqGNGXzvM9w0FqXTO6U7OelDuA0fjE3gKRaoLOsuxvSG5z1ip/P96Cd8pl9vV4GK
CxBEmNqvP3/3yPM0HwQolUVH9BfN1Iy3qRktUzM0OQq16pf+FsbMpk9KT1wGJmvMtU7hX/D9Rfz0
mPoUG2bQ1NxqgufZSdFwhBNBCWJidLxZPGQkIjf79cPBjjYo5ZmYcVDYXhbkYbF+0MiyJshOzIxa
IrE8pyQh2S1kmtGtSHmaeRm5UZ27msR25lwhhoT2pZVQdxWadkIyfN9iZ8m4v448HAJ7n5Et+rL4
pL2kICCYUKMn6wBD1OTuYq3Zy8K5u0jIdsJnFWJrRDFlhycXgwmWhL3ediasCKlv0pRQZzR3z/bu
9vLRGrc6DBOtyY7IestThYi0IMvOVL3tWrburkIqkZcEd7o+3JkVuTpAxpA8MnOk2/VE5EVG3IJc
pQTjE8GWyI3tLzgre30Agq3S0MS31vjWiTxv7zRc3EVhZmS/GcnT+m7CLZhLzrQut4SRFWQkiLIw
7QvvANcRssb9PAEgZl+7T4Gt4+JSWhL3uqU+fbrxrcOdv4DVKt1BwBCRdg+qAy3oFs9ynh3D8gHv
AxQUkuGeC8qRhUIu1nuzM9eLhlw5A7kbnbslfRpMCf/rDiLweLwToib2clgambWzvcNJDTmXQe2M
OvCdsJN1Qy5VvNVxp+JbMiqbWHc2vr8hlkwaksy/ebQUy3J0QgdPonRveRuVJM5iZw/k1r3GpUrU
6eiiJju4XWLero6b/TKlG7JbTZjOK9eD0gCtTMtbedblSieeYd5UZOm2ZM+shWKtMAhFpkWoj+n1
cq+bNUVGOuH5OLcykTHjdoC3ejpBeF+3ZJMTy1WQS8DcgbZ0sxeJa4XkabIVPFDJewxNp7c5T/KI
aN+TzTXoIVcBuQtp5qh4cNYlfimJF8zvLiYH6MebOckpdFzI6lmjllc6/tLyBDpf2XNBbZPHZOuo
ut2sMBCuk5Z0vY1M68UyPed5TnSszdO6pR7wTOQaAY0n/c7KLed5orFbWevWuxjpujM7uzMFuzHd
hLhriKRR0TtgdY+YVuvtVWfa8POxmHl9WG8VcuNqWBGdCSF5x3IbUyOH9fICV56YyMiskuZkJMvW
2h4SkxTmi0T2N0+YyfMy0shLZlru9YFaOw/exWTj3OLxZeTl4N70BE93RF3vfgWzCLK5DejtaA+W
ZzUXkBchk9VZnANvBRIvfYK9HX85OUESZ7t42KUXksDEt87f11LQDUyY5xHr2rrG1TWW59P9xc1D
T5aDWeOBaAQrz4Zb0+LqAINgZKI6HuGFZqbXPEndcsO8nHr1mVPkSf30V5R9F99Oir0ip6uRXCG+
aQgvN9zyZjIf1jVmzQFvCgt2EdK1TEU8+oI+XDmNlS0eUTaoFkedrObcFaBzW6L7/7OsENwaHKRR
1oVzzccdt4yhJMNxLELlIF/wFkxdYPmxCADh28d2gwJUv1VdHSpLFjQ7MeG+D/yvzINPcf/d8Cc7
sBEaoSrn9ZwTihd3xWZYaIiDTmRJG99Vt6pdesm2OvM25i89HRR+yNBGA4ZHkU/vmYfsXadLfXSs
WVRaoeLvYHmGw4ZQ3eegGhCY5xWw+mLauSrfV/mbgYLlDHWY+bjix4cN896iF+AicuytacG/6C/y
bX8j3uBEUq61HXf1y9jzr8Bn/6OtG3afRvfoLbbs+b79p3j5Z9/cN1HdRI/1t51W57mY1eY+/aH/
gnAzDVnpn2vSENIe7/P7f14bVM/1/fu69PzJX90pRZjb7sCcGciG5g4qEsZf3SlF/gHZX4jGof49
AxgVZGm/ulPKDyj4aBBsmXFPs8Qm1tCvOrSIvhV0tNExEhADgHj8K4U8TJEPM/dVdROFbhRWZ4CM
Amz5xwlUNYKYVHmvQIwJmtCLloNsM5S29BKn3hpQ31n3ha+hPKlAOqqPqv5WYqHcOn2TFODswyqD
FgPsjcwGtlk8BZ8lGyCgFYCdoY+CbMP1GtW6uGkyCzI5vVs0YiVbNQOUkkSJCiAalHPU+3CE6Rlp
WBhsWQ2KsY2ONMyaAvRzkEOIZQjUtTBNAjTkJm5R9Kx+MfQ6O3RlBlR47JeN4k6aLw+AD8Pgw4LN
rM87MkSoSofF7ZTQ2g/9Yd/CZ93ra2B8KB4+u22iJmyoEOvqRVUM0oUKAQewEsYCElPcWF0mvJHc
GkLQ9ah8hdVNIDZaC+pfF3MbLe8Ht+elipE4rMbnTCx40czh+fbYFmJ407STfqlIaTYCyKtN4kr2
BU6iERSrfVrUinwNu7suoTKcEuEm03PZkyD6anbggwbcXSgKCrAs42T4iulCJ111EPkDtULT4H/H
T0oL6nEGxWjaqEPUknbkUE+EvIka7cBAQbxNjAR8zTGTWrzFEMwTOCe1XLVOoN2T4VknE3PanEUG
nCGDypNFvXoCYgvUE36U4spm2ojaaxPDLxYEXSaOVmlMxSZrZ786Ia7r1gOAY2hIW6ZT5kUCTJ6J
OrVVT5pM5RTHN5Rkm5ddjdcpqllpVlkeh3RCXegpNAaRrUAL4vyFmEnsZuQ5/T4X+/kAmtcZRMjU
8SDHXHBMeThIAfqeZ5UlAqrVovtfgegrZUarwXCqr+uSlkBwrmWtkp+DvMqzbVLVsmBD2w/0OdJl
Q3zd1FItm82QK7CJyCRYloktni0ByTNZCyEUxkkE7Wts5WnZqpeaVjL4U3Eqv0AXZ7b5G2BCaKqw
EgQAG/TD8IqhoBp3qHSO/YBeJdYZ7ZS2vGE5n8nwkQmGB7EIdR8khyGqTT8a2Q2czAU4PDMwCFim
6hdFCP8Y6LhOaXYhwGAeropG0XMLGbivF9b4RuSldRyG9w0bG4hMC76kLeG/ijp4BuVY3wRko47J
lOaqb+dZxsFoqe7KhGbTkKuw80khviWkYWOQTst9cDPrKi1pEkOh0pmCIrqB92j4XMG9LaG5qpUC
AQll1qWXJIgqTaFUuIMS5BfNxOTBluDYidmUYL6bkSZPjYlDlgyJpyHXJTOK+w7HvM6QX7gkKEvM
koZTTSPWxXqldmF+rwk1jCh7WWL7pJdkjoQSE6HNyaX6BCUTQ67WbVg0gyXCMlEwuYAPoeheiK0H
aCo0I7NMDdCXLfnIHbg8c4ZYKZkZpnx3MRWVf1OGAcQTWdrom4yvfdjbGUJzlbIszEycVJEpw4g9
IZ04aMcg4w2oqKTiDoKybB1Lk0TTQG0LE5cTtiY0MIrKZDCSU6Fg1xbgRoMKfocIGR2Nph7ufWXU
9YUOG52UIlJXGZEGSNJTP/HzLZy3utBSexFrM8jjfjdC6h3eeEILKnk2JklO4GQIi52JUwwfU7TX
BROeeu0wm1ZpbjCpycy74erBS/12QKLctyhOSp3epBaLOjTzXzewv9rb/29Hn2jYZP+8qf9Um1rf
z34m9/WHLR2fe9vStR8wX0LBDKT4197y7y0dFhmgPvCzXrYsQMn6HZCcQyYAEBPUT1Fmm3W4JSTs
b71lRfwB9Sno5yI/kKF1ikrhXzSXTwSTuBk4CAALJK0+7uUM9m9+lyUQrxmU7RBOFSmbBERCJQL4
oWHSHV8n3LUmpcNNlCBEFNHU21kpgJbkDyPl0tFw+KkERJX3hUPCusp89zR3PxPib/wOfl/ZSZYR
cjFaSTrUg+BTloE9N5arZGA4/aNDvxbzBEdKBntuQK54tInGdN9I03XHhYIt8kEFOpivdFSe0sDk
+VS0fTGqTKmoBUcr9MFK0cm/PHOlc3nod0b/+0pPjlV80aqIlXATbH1BpxJr0Z7nSsheaEn4yKdy
uFTlobC6KYTOoOLLSHyqujgjvCT8afSTopWk177RwesS1rKiYiMa9yYw+IqlV9hbWNhk7iwQS8O+
L81S6LulWkE54/tb/3iW+d93zp8UDQsQ2CbZEBN3ygPshaXage4KKNyCU8DsUnqDv4ykaDRIo6E3
+v2YHxsdv8c8Oax1BjImDjAbt0zazO6zViUQ90rXhc8/fT/CSUP79xAnx1FdViFzPIGa3QlBuIS5
FkiiSV5cZWrUu/EEjmksJx01ghG9szLL3WzqGlsPpk2S9qahzIRaOR/WRlI/5JUq20UEqSOBE/wz
L/1V6uqLKXcqfs9xaQFZasggikk8QKE6gnS0XtR2CklHF1ix3OuVNPECw8io5qvhFTQfYysQKsMq
Woivjn5Qk1kPwJGSIfT4XhA35dQOS6kqxwVfG3BwrjR0cuFsekaU7E/v7aRtkNV91KS6kruTP0AH
0lDAxRjizgFZbf/9e3t1FPnqqSDKvi/cw08LHFFYBLppx6deqEkVCXOYLitpOSw7pFHgBUeFAx/N
wpzyEaIprMq8LhNAbh5a4QKwthGqCKGyLRLszFzYJccmh4pNUIatqwFESjtRyKk/BZUjKSlnDUPR
OUoowOKwbgUrSUdawTkX7WxftLtmypfwwAQTpkQaWCq4ZQbv3qUcyBWpk6I02wAnPxAm1mLQ6nYf
MOmMUtifnvZJXI9HZQIgQi1cWGLztCgjzRzViRG+HDX7+8f9p8jDn0ToimmwfhoHPG4tru0orXgT
HgYZbfJ2UwbZsffZrdzAoaGHjCjRM2k886JPYBG/F+hJxC05v9VkJhduEqntACufGGyMHjZhOAeF
3XPW6VCe0WOwG01dGxOIaJcCiPVGg/NhpQ4KD1iMAELymQcx3/BX8+4kBMOUvSymAtq9eZlJq35K
Okg011HmjqOigYMme7kepBABkFDgbIve4oQkgR5qNbidnDXnLmO++8+XIRkn0bjLFSx3XihcWIxH
bj5Xk5JuZJQF/nUl9ci15+PQyDdIoftKtyZm6I6uT+fKeR/rA29vBSyfj8sPRAKZwyE3dfW+06iA
w5kZFGm1zGEvgTQVSiffP++v5/YntTVo32FlAfjpdlDtcmpQy7DZG5XJC9XV9yPMgf6rJznf4bt2
FEsNqCCVBji+TRuboJIpZpyAp1wpAnSmpViwYnEUjt8PBtbMH4Y7DY1D3OaojeYuFA/HJ02BeQWB
MfkIyaiJM+xaGXIYXEFdW0NxLU2XacDrsdm0/tCSUjbgP6njQG8laslUGHol61jt8XSixldpCsmM
9ZAySLQJ8cg/wl7cv68yX2hh4y3Ft8lYt7ch2MJmBtNXW2lVHjAAeBeGswoYJEH6RssrmG6FRuLA
K0Tb8XrL0GowfAHi9boGzO04iOu67caN5KciOngwIFykY60j/4gEbrJSCPHpBD6P5QDNRC501FxE
XSaSpHbHiSWKIb2Wa9sAJiUjkfowXkYGhMLh3ZnlgIvVIneEkHuC8g2XQRrf0AqItVVDcKsgr1hG
bTzom87IBQvyFLL0v9g7k+W4lSzb/sqzN35IAxz9oCaBaNmIpEhJlCYwtQ5H3zm6r38rmDczqSgF
w+qOa5ZmeUUEAIc35+y9NhKzQtIG55QYrnQ6pl4UJn7jbZK6lFt7qmS/E0nlPdk6rYA1ldXyy4hT
A+UHXmkRGwEMFFLGH5qAw+6qDg3npk298Gnu8INuLCdWNRedwQrKoQCpkFe6feZANkIvT7i9VQea
BH9hYLfuzbzIyDZA4nec6/fazq9yczHyVTkpBFy91/jQwIROv6bURZ5sVWR3GYfxQ1OSp+pKQeGm
b13efD7YNQS2vE5mjtvOqPbd3JF+COOMbF8Od+5uyUrrGVIyOjAit4IsGi0vu/NSPzSuiKntfmL1
z3+NaR1et41fkzlBsjtsj7DaILYeiJNXbY/eoexjcNSuLo4Yryl4KoKFt2xlY/6+LMqSFmQtqMZj
nPCejUVVGfUDB4gQrWwQ7f5gFc9jQXAdqBflEJJQZ4S3JUIaxT6cEvs5nb1hbwdZ+yEt0/SrlXne
94JI+G6lZTWXHyAIeN9Dd1gAOjje1K9TDt9AEZVNXoJVG1VCMSJgwykyUb13iqL4KEVVymjJRYZL
r9FNHdkWHII4z0rn0AydOGSGNPRWje1Cpa/zaBwSEn/TuXNow5EeMlqRtRqAegYjT2ZKTP3g9EQL
rUptNmMUqE48ascQcq16bAKIpEqAKrVLuzBMgMZDb7p22wqlp73EG4vKVo8OEXNukHJ6QiOULp/D
GexglISLV0YinvrHpnbLcuU6s5FuTV2DRgycZOdMo24iJwn7B2kxriMdBwz2vJe/3KREhO+447Gs
Z6Xupq0y6a58vTRHrlexnTpSKO7G3vIe+2TSz61p1P3G8CrGIUNHrt3JZrWGa5o+dEmiEBIXXvit
4ltrVn7e+o+xrstfht153wM5WP06gbbws5ltD01co1sKVo0ePqRGJ8jHxuv8rR+6Polw15Y/K+mk
HxS0QgTzVAQ1qWOkH68gZs2o7i1dfm1Mqd9pyxafSP/RWwHT4MmjA9KRKSLtQx9UMdAJ0tmsKCa/
O+iCjZxqam611rBvpFsDGQ/cFRSj+krm8/TUWwUlsCktmq8+wylbEXXXNntRFek2GxOUbHkV2J+H
DrbjhtBS0DRmcmj6uKUOmlpNvQ+mvFqZck6nfe/kvohibS3fMtDj/X7uUhSPQqbAcbBIAFJdZPE+
bvKJWbNHiGkhnbgy69i8VdpeDo1OetprtV99dLqUF6/DObixmoWw8Kxttk5gjBTsZKzeWTDD1rzI
Zu824+RhtK4UzcOM3HEr9wlaKFTORNHPag9rpC9WOK3Dn25lqnhT5KP5vZCU1lYcKN3sUIaT/taw
ZS23Qc3kuap9C5ikR13qdg6rHm0f+UvoX/s6hQ3pk9FUwyFfjUbtfDbDvvg65COzbd4JGy1T0agj
dz1jPHfDEIP/K5gzIwhXLXGBSeLehJPDd/j2EnhmRX/J+nq13vazVflTax/PBqnYNpKM4djNhnU2
WuaF3dHxDPCHJf3oHni9pNdA8OBPy4rDwCRWtuqqdZf11oXm2pmtT3CyYQjiMVkK3yv3TeOSOBGG
T1VbhNddPtJpnuV44Tkdd3J/uomTjUI5jEHZWFa5T6Z62Zi9Ob7LpXEr63m5wc7OHpgcY5CduMy8
Ib6oIT2zHYJa8NuzK6diAopSVvsiNpuPWaC4Ic9Ima+N3Fmele0RWQrwSLIVGKUaVi1BhjYRnBBX
orgxsps+bzvy1mOV/aLZUX2Ea9mBn/SG1iADfshQ2LxsM4yZRXIpcwiztttUu7kuxvsautmzP6k4
AzZQmgchKDGsY99JSACI+Qh3ZtaxYvlGA71TBHP7YGVQgFbkV8NmmfpueFCxzj6Wc0GxyCmbarnw
Qs4NXPv3J9OMtqZ637Lz7+du65Y2hDCi1CGe2vH67W/j3MA9bhpffRuTLrqCAPpqT223pYc223uZ
zvP+7b9+dAD/cUidHKXUIioCUES5n4qX9PKMFlhIvV67cqbNVHWPORzH7SJQmVPQIVA9tr0r3bLp
DiuVbDNQC+vA1fgiHWBmCdu3rbOk6mM9+NYOJiKAurxT+9T1SWmoU7aHIzihBkLyO7NNnQuf95kP
8FQX2U7Kb5ugQ1oyi2hKjWJXlHwKiaF+TPbsX7jKmYd1ynCX/qIM2YCaU4Pt3Eh6etT6j/HvHpvM
t1/IiQrxP6eok/ddlotn5PaU7/HmoTgdceLlCrQAVFHLX/ssP9HkpvN9WYYti2IVHsZgSY+O1vjn
hZ9wHL1/mGaO9sjXQ86vjT4EQ5DvDd1XB8KmwC2HZXJvZb16aGRP+46K44fSKsF24Va6TZvCfVjI
043mjqFZx/lfZI2znpYzU094crQuW6lid+qzvcG2eRXkJl0qExsH7mUjsooq3ZAn+Ffm99mLnXm9
wckBmnKNT3Ara4RGmEGzVwZRZcNTstu4en/h2Z45pAcnNzTR7opVv+T7VI/pDT1ZUNMpxuRUgH1U
y2xtOlkdtzNQ7hoOojuCnKcbqx7+ikA9e5Nn1pBjd+O3l5u4bZEFjYIvmZp36eDEt9NYp89GYyxM
36RqKXrxvPoy2aWLnLdv37g48yZP/WuzP+dDoh21j4nI/YHLv3e3qmxXmC/G+kbbhQfAW+q4WQ1N
MX7oXaf72lOwoCOh58GE2JbZw2oJO2whYN3xKVijou/sDHSj/XhoPlL7o/2Kj2+YNxPMuycjLySl
vSSvwo2XDN5nA3badT76FYccx47ZoTm4hd6+wXPP9WSDUTp1Cu6M5SvRk+BYmRxLxTAwN3oaO3c1
NYzjlSdq6axKMy5/kIBTyQtrxJmBexSTvH6nS1uVvUeY8D4sveKzJycypQyCh9M6rW/fvr0z1b4X
V//ra+iyZIvTcA2KEfZ2zrzsIc98g/I4tdHM8jqss3ZyMJz6l9ZOu/amtHx8+9pH8/WfJiT/ZANC
KSSY56Y3dkol5VVXI4kwq2D5POOVvK3ZEG1cyN0L6HS3ZV8r5EQxaACqh4bA/Wb29I1WPeUhuUZw
Fb4r5zi21607672Crr41KLjs7UJZhKOz+H3LzKB4dlRS70JtovUwREFDqeEw2K7BNU50VMd6vmt6
L+x3b9/iua/jZCMREsjdhsRGoy/nz+fZUm/rrl9u7JwEslRl6XOT5PLCbvXc4zxZYjxrtOsqqNU+
E8tP2+4fUMl0nA7Td7kxWLsuGPMvjvSzC1/GuSXNP1lPTC+d0yqgRVXq5MYKtH4wK+LI66POwReq
3uouCbd5mH2NF994RgJirjTf6v3bz/bc13Ey5WZWnNfLlGZ7p2OMpLLyN4p+4lYUubrQkDlziVOo
XEvLJZiGMtnTitOHWAkz6lEZXedesVz4xs+MEMzEv3/jQZkVtTbkvrcLeyVHaHUcNrKburXqw9QM
mvO1Y3z/W48M8stvFyMtNKAwEsg9R/MuCkbTO4QUnEluMC+5Vc/s2F6sWq/2tQmxXAt6hQyeq1/d
Y+szVkFpI+iCJbCL++HS6HvJDP3DbubUrxL2jTsZLROXFXvldVrPdtR5RJFYqFC2pWEbtzrosqvO
1HcWJ4h738Pm71tV/VGXwvpajeBBzMT6WbIRhgaJWS/ozSc5puV+WHlGXO8xXXWrRGafFqW87dJD
x6cGUUajYUwAz2S2NVq8KtVRQlUX7maAh0hZacjuZsv9njK5UUBQPXtkI9wPlbRXpp80K12xv5y8
pHgoeb2bOGvZ7aRjdp1pYg3BNnpr4te++HCntz5H/AsD7dzneoRtvZ7p+xxFHtE37AECki2TtKxI
WuxbLwIw560RoAW7pBXmvjXGeDs0ufFZdg1M3SI3L5xKzo31k9mwGrwiXGxL7sGqyi/CX8rHRTR5
JLRpERWSUfVoK2f4+fZgP3Gh/HvLfZqO6zeDUfVzJvd575u3vtdVGzsulz2krvYwYrfa9V4nONt0
Yu34A9aQiZJrIZA6EqobR3T3P4QJ+YFdkbWRdltz64wTksXCWb54tFqOLcJ07YpcrDksok6aq0s2
onOP6mRuDYewM4jnlHt/mroNkZtwLAYIzkvhfupVph4wgqsLr+XsyDiZSedZZmlRN3IvCk6Mjj13
OzPv52/+MA/XCmj01eBl3XWSJxAts6JCC5Z260apS3d7HIJ/+JaP+tfXQzPNQqUMs+dujyKxWSHc
KpS8FE55bo/jnsyxTdeGg5BsBqQlqY4LS+2rZWw3/sIqHE6Tf13jvkNotqSH1iUp3XJM78IG68wS
chpjYVqLqoHMGTvTzZE06Klcm1mq1mMp2ujtgX5myj0Fy1DTS51lNpK9P8/i2Y7FdIvg7XsXgJuL
OOFfKuedCOv//UG5x3t8NbcHc4mciEjYfeYj/mjCaX6wx6W4Htu+X4sqFrvAzc3tmKORXNJJPZRC
47L1FLUjrybt0qN1gmTWmIl78e2r2RXlmhyH+G8+65MZDqmx3c8By3XelulDLKi2W4vAc2a71se3
n/W513kyhSkQgLoetNr3SRbukCQPUQKo+87RzqVgheOo/NPHcLKN68bcnHwgM5Ci0+7KHy10OEYW
boVbhDunVoLcIktvaMnVF3Zy527qZLJBAtssddCrPa+vj7xJZFcM2S5yELhe2EmdEd8A8Ph97CAO
loOTh5xPfSN5osJd7IawFfd5SyD7LA2wSE01PHLd5kCTPdmD32giVwYL6uNSryfHysjLnhwSVIlj
ckrQ39Ro+nXbTpfqsGc+pFPCqA6bfqT3pqjDuhTLRzeLZmLptpVHE81XS7N7exCdu87JfBR7jSF8
yfzdEuZCM72Yr5cqRKPMYTpKCoKB3r7Omfd66kUJixKNWOMqaox6IZQIT7sRhwDRxvwvXtnZssOZ
mds53uKrKaGi2dpbC+KEYRjjDQhA57Zvynnz927geGOv/rrlDWi0i7Dct57yVsfIzk0sWCGCma79
37vEyZyRNVVv6xz9UlpKWnbQtN6BA79DxDteWF7PvYWTKUOGsw7aOecmkjC4qzNyosKqXe4HspP+
3gpwyj8wErVAMwqLvWzi/mMcmzUy7Mw6eGZXr5CC9oe3H9aZXclp3h8/vZ10Zqd7dJaPXle/k2nn
razKyNdDjYEObO+FOzr30E6mi8VjYRmRRu+dkqq1KNWySv3Goh2RhBcucU6f8aI3ezW6einKPqiH
dJ+m6PhGY4qvzAneSjqUghSBDoX8sSMmjiksKrN6GICOuGqLwN/kBFJd+EjPaHVhHP8+yIPEpSxQ
coxOqoZYkjEM+i6CfmR9iZsK5byY0/YwiFhjb23114IE5C+u7rCRDdqxv/ezMV6FmUsmV8aZA2lc
zjEikBadmLff+gmY+t/r/imFpzKUy/Eeza6tG2JZFvNxdjTSiHQi4TRriS6gmo30EFGvVwVRZ89h
RJteb0Op4ePmrrtGujW/Uzmvccydkma633zS0gp2PZB8JO/xRBzBsKwLnCObVAKYJnPmuh27m2Yo
MC52mDS0cwy/tJebYZbeJy8Jhl0h7WyrZXvNG2x2Q2+Ea0dJ8W4yu7XVXpojzqzI9skkRz5YKmqL
gYK8QhxSa+KcEqbobs2Ww+IifsEz5ezetuGFMeG8iO3+sAl44YG8GpsoNZMsmJJ0Py4hIeKOroJr
1RDgTjZENpEmaRJV4wbEcEU1UINbS1WDpi9Co3Bju0qtOT6i+AnoyLfkx4TQq/ypZkUd04WIM5IR
rmgRDZFwjS0Q4SOgteTZRobMxy9FPts+Xgsj3vVZ0B2E4lywwrk0/UiGuB1XCav2vdsYwx0FQ/sx
t63pXjee+yNpygRAtznkXdQDJL8d6fKrFR4JnYCAFfFdERputSaVfXwv6VwPa1l7ld4a8jtN6LLC
DxEL+AwWNBqOXbR4BIYi4KJ1SoRd3xD7YFMG9GcThbqiyTVtLCJXSA8JSI7Uy0TvyvCNhZCc2cp8
oh0xJq0CIyh+ehRy1pPvGmAWJrv73EJk/hr0AUJKo2lD2j04nmZ+2hJ/NS09fcTA9r73kvEKW2Ww
HeLhA9qOedU4ZfXTaRNdR8PsGfRtOl/cVGNpYvI1E2dYxWGH2oHbUz+I57Fu4lTGbkT2QazXSJDa
rddUyVfhtx3NtzhFqecCK00gQTrWs9s3BDgkZbNJkqBrdmZRUqmw4Henq2wcWysK6rjZ2wZ3o0Zd
+VHAypXcF0wGVlTGOrUjeu7Tz8qs++E9wsnmfUrgD0KEIMxjNFlu7B76uBlvSsuLsaTURKxQ+ySy
/h0I3/xHWbfucz5z8iSQJPPjyF+c9GOQKlOtRpFkn0aVuH40jWSbrPUyBh96fDokUS2y/pbqmc9j
yfIF+go4pAMcSluTMtRThZVuI7aonoi4zxfh0ZhA2JCvGITj82xZlcQ6NgQfahGrXwZqMkUUUVEA
xii6eD/1ZUqKRFuidHBmlC1HTFWKgiRw43zlyV47uzyb4Q3bbYksTKsm3XIKcRdUwYUz7bLRUSvb
HmyxqVPpOJGb+Op29NRicTobzYdRJosfVR7uKiXC5IOEP6puA6vEEmHWk2kfhmUxrVU2y7zcVJjO
wkPTGeU31TteE026D7+MfriNQUUiy5nK+T4I5xnHWh76u8FkKEZSOWOUet2w4BbLu5sxr+dsSyWr
+TyTE/q1Mxe1NYY8PVaukjQSXmeGxOEooyLcxOenjzQ+rkZliSGyqW484Hyrgz1bOpqJQWv4+Ua3
NS+UGdv5FqaJ/mDEHVZMvgT/KhXWNEVZSSjviuz09M6rXP0c62a4psnQAg0KWjJcadCFj1J1RobG
lg4IzaywTd9TXa52ZWq43wdvrteMBQNjfFyA7OyzRn3QZez/qLQLi5NQ0IlHEnbwplRfViijG2QG
2z6sF8lMHde3cpxUtrWNvHuQbmnOZAJN+AuWLDymMAatJgEIewOgzWRxkafoMXsyMM1hrupE8QEZ
tOGQQ5AE3wKr4nSZeU6zYE84Sp7wVLp3S3AU7lfZ4MEe8ft4h/6QZCgjjF3QSRQQ3+XFlJEcxKyh
MEkuUKHcejBwlOQdCj2dz0BabKO21rmNU2BTLUG/dcy4fsImg8R7MP2bzB6zYJuERf9jGGBUrRbL
X7azCk00IhDkKCY4HZAmR5ARI1JGQ9gP1MbtfrwdnC5QK/5eEIkplvs27lJxpfVSOxtuHSVmTbTM
jzAcRr0uRktvOwqNn0OnNZmusn7mCTXDEBxsB8kZOFRy0FYM3+F6WjIZrNA7uXcm0U7QMNp+PBT2
lKpVECr3ga++QZWZkHsbFYxkstJkMEbVUup2J6ncf3Pd4TYomo/S9FS7toB4Xk/CkD8L/j0jAX0U
sMFS3TmFb3+PwQdNYJjrGgusJ9yDRFLvb+2EyWkTLoqmdmm6/kM9dZnaVuax0jnlRKZ5DYvoKqn1
ELO9IWE47kqizsIwlXTbCssCht/45nM8j4K8nyK+a5Tt3xX2YD2pigbukplJtWpE7TEUiXKlM0jB
J0bOVjo3OVIdBno9xveTmbtANvra+uxXoa7IjUC9hTytueti0d9Oav6ABvTYKA3T8snIFoMsYy/p
fuSTVwGuQCsHiENnxZc8zPlxlcpmKyI/tL2iqlgskcWQXZPRa8CsVYEJSq3P9HtEfuP7JA2nL7Jy
unkX9LYhNl7mtiR3NWqc2W/m5GqxjJtoWypp7ksewWoI8/IbJsLhaanK4h3R8j1OUlMu9aokXVOt
JyM2YHUwcPZm1c3g7LJqlJHpT4mOlNLK3tWY0L4nfLuf2Qy0YlXQvatRLnbx0YlKAtux+5WVYOJI
iKPF6scHR5cU+GiS6xukAkBaxs7GGyyMFRrAGzUQ+Q1RV3Tv/184MDDYKQS7oUyLTyhJ+GmJUdaf
3t52njklH11yrw9/gSQRbwkXcryC2n8IPU0ngYNAJMIF8XZLsOjb1zlzqDllimfSJB3LE/4uCed7
mLDVLgs7vfI9N15JN8MaiyLy7UuduaUX7uirXV0RDNpqKxHvzHYabmD3dRGT4rgVgYmoHqHoBSDh
mQ3rS8P11XXSmAVGw2vfpQHzvKWs786Yd3ch0/6hkLFDL5BFesh0eKG8c+a49qIOeHVBVp2pTI4X
ZCmvHzJk6b8oC3gHP1ff335054q44mQTPppOlziuG+78gSJiadvmuiqSbOspq/vWez7Cv37Iyczp
WuKWCm/d59X07cLFz5Q5XmRWr+7PRLPsGRQ9d4M1PkmI+kRvJHh/cC5HQprDWgyuIo+baUGwoB3y
ZjSvx2bEDu1k5drucmObmcPXt3/Oudd7UrOYFlEX9TB6O3OsWLHl4G3bpezehSqpdsho8yg2ld5K
9ncXrnhu4Nq/f4vsOPrMExm+EiPNPgpsVWu7mNiuMdcfkA9Mf28c2Sd3BsTbCKfYkXsXOThswyRk
vz/3W7bjlxquJ8y9/5xmT+5FYzVM7IR5BV97uK6mfN7WfOcRmY/yO/NKCvp/GXH5NcumKmP5WXso
9NLJhLklSHfLBdvNmBDY3TJiTy+6ML6NpVZbjk24w2R4XzlkxWV99b11w0ts4nPF91M8R1LF8I/J
vkNMu0D8RZ8VFUM2bv9pCF16/761ve9kQ9k3+ey4+1BRJBYE3/BJBOG9bYVEoqLvivrYCR+dxAUb
1oXWhRnn3AQgfh8gVgX9QojR37m9A8onF/ktZ6iBbF4CQt8e9ecucbIeLHlcZ0D8gt2yENHYh95d
Ps0o5ePlkkjv3BVOik5dWli2QZN05wXGhz617fs0t0q0cLN5oYB25jt64Wi+mkegXuT0hhnfvmoE
wN2uuK6myiKPPqx2lg4uBQGcWdNeqvCvrhO3ttPVyWTsZEYmtaMPhjViWSiSH42q5kPm9f4FR+JL
MfkPlYqX8frqUl6btybenmQfE85Ocm4u7/2wHe7oqHqrpe+8ve1pRO5dWt7itbSjqpXWRiQJBDc2
TB/DPPxVjC37dNVnN0M8WR/TYrTxstkjiQWzvwkkcl+nMmaWSOAxWCu8jciVd2/3U70ldi9befRf
0GWV/mE0Uob4DNjYoNu+bawZF0wo8jvSw9TO9uvsNiYUJ+r0PN4MRj1tEt8sDkWeIYPIIciwbVw2
5ZiCvcTxsvY12mIqLj2quW6+VHo8jtk/PbSTxayReYpQLDd2jVd2B4uz1YaJKFlj1u3WTuykwGNm
DOVZZlx1qjffJ5bFISRILkKyzqxoL+TtV68tE7IRLXTm3TB25EQE1pLf0Q2321WLKWsH9r4Ra/gS
oYWmruu+DmIg3X3y9C6o6oFT85xZ6zF13XdhSh/mwgbp3K86mf/tRHa9Y4zJnmg7a1cqNhMoFsX6
ZQb5X7zF//lZgimaDz/+6/9aAWPtPN/iUbeALYrXYIuXf/EvsoVN/JppgviG2gkQ9ugN+BesilAU
nwz20GZPDCP/KIr6C1blwbU44i4C9mGAqdxXsCrrHwS3898fgRgu1PH/EauKQsRv3w2sKgIfcCGT
DWcDyyBd6PflRgpBEgfJDFjdlBWsarH4OPXJJYTRkHtBsg2svKa2YcZUFFFqfiq8crp2ZTwKHNpp
Gu+d1JIfqbGW1BlVRxJC5uSZiCzKC1ucZ8f/Kbym3KRur8i9TQpE8CO7uLJtLBUV7ph+SY0FxUpB
OcveBX5Hk9vxC3Nax6NbXM+kIn11Jo0Q1Q3nQq/sxU/0KhNt5a85fwlxrN4ce0EphqhVqXR9h6XI
rKK55qC4Saup3ZX66CqqVCdhtArKn2s2ugNNfaPw/SgPWudbMAw46cZqgZChPS+Dr9f5HJUGc87h
G6M7zx441i7AGqQ7F5sg6PJwZVcpySqAYzkBs8vyv4+krXwsjXFctmbbF0SWJ1P44Mgp/uVoLT/E
7th9aO2K20E/Zn9qtUzei0lM+L96XWy0LUifHl5IN8YRepOWNL2o1gHhQlhVJKh8sHoEh1r601eq
5+kndFreF6XKGtRymkxeZIRe3awrK1V6XYdiqNbZEcRjHZE84TKKe9aW+P14BPZUUhP4m6RZ/lS8
EH3MTuknilpwfqCQB++aF/qP3QfhszoigXJgYy2h3UOxq2sTAUh5xAdJjsM0yI5QoXbIVbFCD29Y
6xir4bSh0uc1txi74BGpFzZRFxJcv8KL2j4GL/QiKuAEzL4wjUR6lK7I/Mg6khgqfqUvBKTmhYbU
vJCR0hdKEgVDiEk+ODLcGC8kpfkIVQLndGyiDkAU8N1AXUqHkX4Xli5oTIFdq5/mEdGUv9Ca5lkV
dbR40ujhsR2JTt4L3SnOy4rQ6hfq02I7EKDMFxoU3xFkqLiFOLQuX4hRS7+4/nWCsTFYTTgOk6+l
pQ1FHnQ1/SoCZzIOteFjwCP4uiweZF7XNAq8PHyYX4hVwiaIUztG+zzlCOOuLCc304MXt/FjP+gq
ZhWbzEl8gN3mNt8gM3jp9SyW4dGqxyEgV8O1qeIr6gy0uliF901rxI9YU2UfaaMk59DEsletVA6j
6r3hYcOCsU6uQBNRdYAel7hCvhtiOvYr37Ek5skux/1WEiWe3oxiHG+tSvh6PZogGVed7CnsYNJH
RBDWcunvYwyUHvAGge0hNclBXZA7TJCUvCpxskh1aVpu+yal6X+MB9NXg3QBYJkG5eFVVpTORP3W
lRKSvhxuugo0TFSPrgvbGZFRiVJdZIBpPVBj6MLc4QFxsn5MQzNLNkdTWX8Y27x76uoJlkBf9OGP
cvQcApvCzPiKZS+7C5WZEkNG5drgYab2V4cq/pexxt25kpMc3/kcOilRxcn0VC+hKiKzwRxJOdFf
jFUt08EAXV4hwKxFU39uoeY12Kg67zNiZCrLjevOX9mox8+E+8mfyEyrX5S6tE1UubsADCVMXZH1
zdaebQrelVUX+skN1I22vQ7sOPvhmjYk7ZTT0h3kFsq1BJQU3rvGoTgNH2EBJ0QrJvjmlnSIIlv6
wQzUJM/Tgwxs/dCEHprQMLUQDdOzakpEXwmW6qpvRRAZ9D6f6olt/6Zw7OusH61lPQx+thzrT667
6xaVUyZVkuSMOfG7Q7iEud7QMy3euaKq22+ITKgtzjIRziaUgU/Mle/HxaYhyvJqzHTr02OpBoMA
kS5STIH0spe2/cLOk/82cNrGiGZzMtRmdsdb7Myw3NKOAt2EjQpvW0DVM9JTXH+hSzZ80VU5mWDv
qO2s8mZW3+Ih1PjxUzecVtWInHQzBcVQRGEp7Ho1p83c7IK2pSQMP675JLqq+jl45fKjnA3zDj0w
PLQubT1qszkZLJE5dQaBMzLHMqcH1QGrpksDks+q0S7kqrN+uaNLp00XjMR1zOt66DEnf1F5PG/Q
8RMMXgZR2GQU+pO0mLcjWfLDqkPn9+T0aiZUp/OcR8EfHPbmhEMHfX2lvyntCczZhRF+U2NPBTB2
EgEWUnEUW2Gs59tcvCI2VrNqgoMYYstZDaiAPw697yIhxS8u1xzd/Nu4SCT+6rbQj8KwBaEKqSP1
DtdG8eyROWoccOOHGA/mPtlhe1V0fIwRcELvD2TMoAhJngx8I58GnIqgnEu2AXAUaQY/OKk2CWGf
6/eyxEyE1dRKqJgOnssaVxX1jHKI3sI/d6r/u5d8tZc8CibPbyX/iUqLquq3RK7jv/lrM2m5/j9Y
Dogj9eCKOq9DJdnH/YN4HwK1iXME5HIkHv21mTRI4BJk8iFAdwSgQf+oavkXJk0QD+zyf5NUICw7
8Ej3/h9g0o7y0v+cwkjlYyUndYGEQKJUA3HabPfdCT5GG9vvO0MwrWeyxaVf+WgTWDMjafpUy+E6
Qh19fPWg2I7MsipfU9B+P+a8XNj3eTwEfdsum+pjge/VIayYPcftZOu8t8u4Wlc+5a7FX5ILxYbf
y4RcxXqJ8mUfD4wOuuxJwcsth1QXujcfFsO+NfzmZ2yRRkPgxFU2/qCqX175lrl5+85+L3D892ue
HORABbTAkUwTGEG84pv3d1bHfFOb8j6o/0oQPis++73K8c+LOZbvmzBJHds89VBURhEPfcjFknI0
12GmnU1DJ3jNjnx5LKhObN++uROh9MsFybEh8IRcOIfne3J3g+7wDva+eGhl9l7ETnfTxs2hzLKD
NManFu7DATQYbliKIu/cfrl4av+9QvXyA3wXCRCgXs5UxNH/PnAqu55RLFTigUvZN9oR71RY1bvG
GP39iEIVZlsXRia4zDUM1f4x2w4CSmxdl+knttwH44B7ur8gu/1v71wIuqo8FboVwnFPTZ1SBIFV
56BkFkfLlcIyuurzDhdf7S/AGJpLY+wkHYynwAVJ6OM4SQtTwLz+/Sm0g9d5QbN49yCSgJ8F6pGU
1v9P25ntNo6mW/ZVGn3PAucB6O4Lkhotybbk+YZwOByc55lP30uOPCgHHcfqumigUKiszAyK5M9/
+L69176SkLIvi2jsHaGRpzsyKAY7YCXnyOYYfR86QjEWGznTQIKm+clvOUp9Pz6+zCf8LoPIC4uT
Lqjnud5clIe4x+lg3ORiueiI0FYb7yWN2nIhEqW8CnRx11ZTtB4TqbpQf/3rM4EwLernYGfZ/IDF
f5pSqsQ3YPZwbcOvd2yaf+GjVe4lf1jya4dHw2qvg8bOVpNWqQtVUX0SmbtVbtDbVLpxhP/g/VNu
+W8/z7+NC4JZmfqZ6igrzOYfQWZ+pdrEayqq+IZqA+dSv32PBfU5gyZ0YRTOH/45iZggyfNcJxOA
bcxKA33oeehCFO0IjfXVKuUNYoglPf27YZBfgqm5J/zTbQAvX5jxZnFj3BnLG4IQoJ6yQlz3nJOF
KKYovGaSjpTXQ44usekTm4MubOtrh07Ylc2iaxtbgxnssY9Eo6V0z98PvJm6+p/fIKustvBFCa09
zxuf3n4OaU7lpCwdu9Y294ZCwuwPVaYwcIBfwVj4ZeiEn651wfEzBwVhsCHa/qJb/8sg/HgUn37G
bHpKAO4BsOBn+L/AJFZvUruWArfqHIGwZEB7rR2VTvKqV64hbVXBvfAU5uvB/PKzIdDkPkSLkcv3
aP+ltS8DzXKn0AZG1Qtr/16VbPog1XSfZG74lCU3dWAH7xd+xKxE9Xs4fHoGs8mpjdIMAKwoHVs9
dbTyuZPZtEPR7oa3TLwFJIOGkALJqF6YfGZO7H/GgCKdF30FYtTcVduJVYi2PJEhKC3iwFE5hXoc
GtD1r7rp6PkjLbU1SwNqsn1UA5/uX2B5Q7Mbe6wbdwa8cFVZd8oJ8HFabEPyYmLH1/eyvP7+EX3s
qz7vuz7eE98L9b1zaXAuHifOt4VzpEjHuFoO1mrq7Gt9cM3BAU/DsZyW7lBQjFlkJ/T35Vv3q95o
GYEdA/uyZFlkq7I9UCOBB5ahtXHFpfYA/+V8/jFsVXKsdi1fSjidoTl/P12VuHu2GoB/rflm6mxu
TQkclo9xtgIlOr5W8g43upA9Gyo0HSckNG4dqvz4RQm9EyOMfzv194Ow6DJ32AcXZjv1b8Ps8++Z
bUUGKQ+yXGj5PQhJSLjxHeNgdns/XqAj040FtuMo3tf+RqmpBizT8j5S1hJHTrO99l/OB9rkNhWv
YCei7hM0utSPYc95dCGXW8NYdJV6VaqrIgTu5iZPsXmbkJ0BcPJ40QE736aeR8PnO5nNXZbYNK3Q
8GTD6aWx1paxBDfhma/t+EAn7vuh92UHZ6lMkERO65wvqCSfwxg+T5QqlnLLQm55RPep3yrLdJ2v
vLW1t16MbXmhNaad/7A/xvnsYrM76/NCNcCWMhX0bqHwH9hv2KIsOzUWRr49e02ybQwgLL6iuKt4
jsD+aZiOYGnzcatE1117aKSFWNjxDmhtihzvVtxN8WLo7dqkbYVSzZZO4Ql6bZnb9RNoWlSK+j6i
VIQeCV/7Xa2sp24fRDBu3XTcKb7Lvxy+6YTfCEc5u2BB/7oCfNyyRR4jYShsR2ZrPrtNFfv9KB3H
lQWEq6RivpTelCcA6jXU5nBVp06HEDfYlbGDjf/71/vhJvryxFmE+RUfPYrZ5CsgMkegzRO3/FWk
2FHjWBSPmIGRyXssOosxOmTaCmZntBy0NdXp4ad6Vsi6jYQZeN+Xy8Bb9iEt/+iByh5kPyRTHpbd
zlX51pLdVD/AyqNWsg5jR4kX1XuJIDJ9svKjD8IkX+L09cy7SboSi7XgmrmbXbIpfZ2Lzg+ZHRUn
YJl8kA9HwafVvi4oyIHykI5JQDXMiQdXfhWZPR90nMqF00r70l/KwzYjx+nQdmAJ6UIgV15GuivW
K/Rk3z/2eVuGaJM/f9Bs4cXeLaX1MEhHCn0hlVD5IVJ3fewG12jpumRfNtddeN0BGoquSN/IJpdO
hXzSKjsgp4u4LZS9zJ8+DRI3yzi64JO2+8z2r83AgVPW/qgfjLfCHY/Brfaqgxk4Mbq8abPUe2pk
dm7a1dFcek86LLAHKbZ9RMK/WFogy/UP6YE9gHVt3UTo3mBMo34XSES1OSQVW+Hn989i1g9noTg/
C9J4OKFBM6RO8ecMI4s6zTKhl47CybrGDv7TUhztRypfNepGJGVNWLZM17tqq72jw6PBU15z7+kr
G3HrKUCE8konIj00R2VRPKR35Ub7VR0YcuT0ZU+t6TQsOm/hMdt5V3SvhNt6V28uBtrOt+4fN2GJ
ElpNcPXmnAQuGwh/Boub4OGSqtopjlfZ6UEosN2tUJziTeS1Ge9NTN+cUwVI0e8f4yyK+/djPB/y
VIlDFT/jvP59GuM0p4VUDwL5GPzMIru+D4gOXMUtJO6VB8V0sKFYJdaSSZNauPgk2+ZVfZcdeaHt
hpyRDI6nyslm39wjxTUn1xBW3//CmX3on1+oU75h8y+zI5gNeis1qgK6pHSslkh+xcQe7lj/tdtF
FDr1TXN/yRRy8YKzya1K0hY1GhfMKo4Stv6ena0ocL/darSnvUqQCbu67MK+8uJlzwevT28iizPP
TM9jwbuf3hrZ7g/tu3kn3Uav3av1kFzYP385xvH5aP9+qvrsvQuUk39fzX/wNBsyjPkq/9QCTAYO
MRrfv8K/D7JPF5tJi+gHofPVOLqNE0X2jdI6/nid5zX7ytIe8qfASGn7YTIwFnmyDOEACE5hLkNW
YO+uNda5fGPBFSBEU0NBXj2o2V5luHWcvLRrrzzlwyXsxV83MJ+fz2x6CSJBaJWQqbY0XIVM43s4
fnnl9jgcRtZ1LbKzyP3+Mf11Uf98zdminvVNovsB1/R4D5I9jkjpl1l9Yo8peAvlHmdNdgRPza1r
N15x6UP7Uyzzz4dm6KJMPAYnp7l6VvD7TG2nVD56v8RXf9x6xDEtsh/FFd0GobkO0wt7668n+vMY
/PcF58pghJUZnctSPuoAhE13iB3NWqbjXca9awCt+NzDZpXJV8bZPiDqSzm/8MjPc8d8H/P5F8wG
ZldZtaoY3HJ3RyeLY1FAVgztrvju+1f7Ze993j7whJFSnCuac3c2zfJ+oEEpnnp40wEiinY7lkts
eXaBOCG0/uM6xex68/uK28yoQq4Xj4vEXCMgaLpVUgKzd7BjJakLX1AubxPDjTk833e3NTI8TJgX
3vCl2559RFB5NQ9wm0g7f2uS1Qj9o95K/nNIK9L8z2eZ2U3PPh8twj5C9Jh4EkzbDJ1ycIl2CPAr
aLYPWV5ddPp1useE4Z3huBvxGWuU4u8Rq6mBG3skb6H/x1niIo0F21JKlDQp4zuFvPx+NMwSJRkH
s1+q/jnVa7HX4fThlyatAxHAL3aBspi6FbkO+SGoN35+VfirsXTqyVaQqfBBDJ1sa+NbqR7Uc3/Q
CzkBp64CaUat9r25ncoDTtEOg4QAyTFhHt0FU2un/goWl6OxcOnOICSODnIGM0oirEHyOCIH1dI4
pd3P7+/wIwDnjw/rfIc6gGKFYjVtn1mFShOCqA1l7rDLrl8Kq3fUELPHpjJcTXlW4g2Q+HG6SQYi
1S6to19O7LNLz/cLJtagQOTSgbowkOj3PASnbVyL0HQ+BaJSvUuX/DJzzi452zFkGc3t3+8z2eXi
RnSGbttZS1H/aRDCJu4Va2HUF6Zr/W8XlRVR1BXZ1ETCkP4cRIEghroYjdKJKlxTblRUBKRYKRRn
lri5LHLqSPN5EM7GK1cOt1G8RL8hUYnDD0H7uGHVRJa5wjNJFQifXyQ4Hknokav2tnbsn629aG48
9U14GZ99xqLPHw3WOsFDY6uy3R0rZalitaDfvsdlRZmxxpb2sVENcRyZO6vAPqU+muWq8bdm5fRk
+5gXPiX9/FHPB5pMFKhCr0g2aGj++RQSK2plvxHEE9Znrofjw991v3Qnm5aGdw14VcxcRoHqdMGP
Nl9NocvnUz0OW2IJLdu8E44xZkmTB7Bng6cGC9FcK/WyNdfhs38X71O+SwQRi9B0k24VjFdtvRxM
cCu2jx94uAf30Kq/WgE+vaPkTt8u4VCHONFWlIow0qiPgU45/t3LNiZnNKrCl8wuX3ZyDL7PT2A2
yTZWjZ0mYrzX8m2Dc7pbhcJa37yWqWlLwub7D3sGvP09dX2+2mySDQTYEJnO86bIsqneDF61mS56
Mg1ec5+ZzDEDW3gHwF3KdpOtZDbNW86YnKveqhco4yw03o/4UgXob4PgPNUYEu0P62Nr/WnrjCJS
DOF/S6dKwQtid77DueT7G/+6WTk/Zk3UDf54LjSvuODjSqS0GqSTEdhYvQSyHHO7+Zn88GVSMZ2m
dyekhJjHwCA9fn/tmZXin4f+6dqz9UIZFCtQoUmfwtpWH4xH8d0EM17Y2mP32Ec2oiR804AH/Weq
PbXk+I8eNZU1wXfE2IkXkoj+tqh/fhCzaptviXkfDr10aggtTJ38NtUccACV71xqNX09Es2e+WwV
ySywS2k1Sad6JOUjppjH1+iKrWNKO4NVXeDgshTE/dhemFYuXnm2iMTpGIijx01WJTAFmzwDv1/0
vVNzQpFtlYBNk8RH17h4Cjy/yi/z2adXPVtK0jiCD6ZxYf2lfaieGWP662TapDYID8J7IDpl6YLH
Z2fy/Rj764r9+bWep5lP35BWp5GJ+Es6acpRkVwVcgDm+AMbSOV6fFXf22FV4IkRpwvDaUYn/a/B
fW63ix9RvLMZ3EqMRul6UaIf4kTIS4EkjMvKW2lW444vutnZbUAA6FNmTLYavYX+abyfim2lPJeS
RMrjTR/TgaEXSyvQI/ZRxrOJ8zasHEWu6bAsvn9Qfx/+//65s+k28CBVNFz55FEEUJ2CdabeEOJH
+7EtL5V5/7rGn4tbChpBYgZno6FJhKQv1EI6Zc2i1CXySVAOq/QKkBrsAqSHXrgsgu3F0ucHcuTL
MPx04dloKAWs6K2Wc5ds23FXdzZtozJ2E3lh6tCD0ce5aedOjzRCYnnZCI7eunGM+pVKsC0qixZM
RbsgxSqIN+NAEOFCbVZqtFT0nW7cdirud2Tfm67fau1+GlZefWHC/uuy+O87+GjsfBrPZkaGDgh4
hpXqNFSmK8YH1dAxem6G9YTRI4rd70fG15LkebrS0YyYFv9DnQs0EmlSc0jzXNLYKJNmV9GulmAz
aJmrJhuZTAh/abSrUnQqlYQMUkc4A0qKo6fLpFom2YOW7pNkT9FNblwtvB6mPWFAyEwV2a7Itun3
BqcmI3+sxOew3dcdmUFPibqpso1srhMTeMy0K6BZFEm5yHAiyzI1FekYeLuwPl242S/fAaVxBSmK
TnlcJ4tzNjePZF0G+sBGwCr2wD6hR7VuS14GzJn0obI2RnMbFdd8rWl65acbI1pOCW3ZW622C932
iMAtSLl2rffGcpRfEglyqRvLbstejU0Ym4eDAEmLQnvGue2qWRHGWC4TENXVssaG9CRfiTZLLw+k
ISYru/3+9j66uH98ALPbmy0AgjaNBLRwe+qwINYPyF9dOvkrutmttenipV86GUrj6pYqsiHz4Be+
caVqFKSWarWkpFZwb6pjaq4kLzzfsfpfkeBW8gLFKn6GXHcQVtYCavkV9w6pagDFdKrIWSD8u14T
hmKZjhi42iElFCxyeDSV6Wo+acNLPX5N20Uj7ymx16Hbyi4dW3wASIupp4UDLgi7eRlAgL9wfK3k
JSBf+wzcNJeV9lhcMiV/3Rqdn5WuWiqoA+pG2mxKrDBAo7Tx2RqpCyyaZ0E4CvDML4i0dgx1lavY
wW4IvobDZFfDVm8uFDPPL+PLy/r0A2ab0qqT+0Yv2f+Z0dos74vmYCCNlq/6S2kSX1fJ2a3Od2KF
RsKPyWZb9BYNR8txfJL0W9nY4FRp863lrePqygjdHLt0vv5+TH64F7+7zdnOS4QjOHjnMVmODu1o
qBsWg2HYisKqz3Z1t9GCpTYsPG8bVispOvjVSq9QQ9sEkqeXSmczozjr9uxRzCYArBWZ5EWBdEqz
q8ZYm3Qn2oV6yn+i2yuRD9SX9mTnt/jd7c8+SRQ9ajXJ3D4Cx2z8WXabFPCGrjzCEcpGt6xv2/SJ
p87WBaXzf3zwoX8uiwibLENHMftF+FXLyZBNanxKQZiw+TYBggGrXjTW9OwZeeJOyYQXOGtf/NIK
rkjCNKGk4LGsjXMckYaifqy8A9LszFHH8Zcp56MtScJ71egv7PnGlZKOb4G/7Kbe2LNi3U1wdC9s
tr7sLrkJ/Dk6NBFNOXvP/tzknVv1oC+l+FRlZ1GFXg6LgWVrdWGgftm2cByXcFMY6Ddoz30U1z+t
vY0xKELkG8GpNPXnIU+nhRI2CHzzhhZT7JFtJqk7i1kNeRqd05amutJdutev09LHr0A+qmkUoGAv
/3mzQ2Xmvu+NwQlbJdW92nfNUoe9gwZ/A2k/N5FNWarSLzihp/laEHbQYU5Q8O7bPpwujN7z1/Bp
8GL2Q2Rt0pW0UA1Z4nwnVw5D2QSe558GLgLbNzkFcK1soLy/+qoSLmx+5Nm3cr6cploU4OjoaYhF
ZxtHfHeaOGHEP+mdstPlUFpKCmljZSPfe3C2k4JEiQY36qLI0tcy5iSliLlwBR3pKScm0i46Q7Dh
k5YLP0nfaID6bautyw5IVnoOCwyZWCStjzcB2XgXdr3zvvv5x5+7ECZjh22viJnxj6PIOOZYjlA+
YICj9TGVlA8rKVOXlhdvvCbZgxiTNpmPe6IU0sA1/VRY+hU9pIIsFcAi+cOYl7EdivJGLkx/pZhX
OvHuMIqgaGltu+g05dL7lb++4A+ZlYyuRaTUP2cs96PXelBHxdOgSwc45nZfYjPuCcC7miLvTghj
4RYCsk/XfTBgnxfZgohGEYRIf9Ai0CRwkgMHeeluDNNx0+LoKTxtD30jtUdMVjeE2aUO7CJ2AWR1
HEja6w9QncmUTKNLwUzzMg+vQEeAZeloinXd4D9/voJGbyMoRmJ96iKrXEUBT98X6pDNRWYstAoz
VBg9GTrEJLlmb+T5CGkM3GWOjv2c5mg7bAWhpxpFZzkjZuoQhZTg/ElfhjS5c/ISbxvZyNkEjekS
XpNp50LlufLA6frCZDTbqCKVRixqiTrfn2Wc1cx/3orYD9C+08I6RkDEr4Swv5fZaqa6cdAYSE6u
FzVRQe2a0FCae4PWH9IAQYsimfE2wc/WYnnfKkTzcVDNXeROkSuT9/z7Z/7/8LkU79mpqd7fm/1r
8b/OF3jLkaOHftD8nz//sv791/577r42r3/8xeLDyHzbvlfj8b1uE/7V33rj8z/5//o3/8dvO/Td
WLz/7//5lrdZc/7TsDBmf/qe2af89/aWm9fq1W9fxy//yn9ZpdV/ofbmDSI3llCUnVU4/1ildflf
OpYWXWei479QJv/b3SJZ/5ItiWkCl+vvv/nJ3WL8C2WawikNdZppQU39T9wt513Xv2d2HCR09GSL
jQHya9Qo8xALTMam3OucgxU/OWWEkrIlSRU+Xt+4cMD8+5WoQIoSLgzc2X+OZLWLdUlQI07ckMgP
RStqN6Qmq6ANAB1+egc3v3/+Z+fM3y5Fb4FvhifIVmG2diLoaxu54aaIcLgJSCLDdqkdy8q7ULn9
c9b8/fAUCrdntweK/g9p36edgmVpZZ3HVrSIB7lOYJZFsIfkQLqCl02wUUQ6xPc3dn5G87fFsVXH
es9ODuHLn8+wA0wYqiTDgLmokmsrN1+Iuq32An3bZRxYgq0Fde18f01EcX9uvLhP5OLMqZZpiJL5
29T/ubrmpXUpWLUSnHc+xo3QjQmqktGj5QpOXYFEeeqGoj+MZx6H0tTFGtt9sh1Yhg+e0WquVhHI
qRVx+mhJIQIzGsrbzhD1mykgbktNicwNxrbaWNhu15KvG6cIlqKdS0OIX7lOPEq1EGs4BrDSFF1i
bvUhj58ToOcLQw6shOD6LK+dKi4aV+wgV9hjMkhP3tQ1TqXExnMneukqUIRGteu+Fq7NDvaZJ3rq
i8qrox05VZj1q5gVu2mbcYcRtHllX/wziDuUQ4px6GqDiGLZQkRZxBbKXaWJeB6GAc5NA4MBPe8K
uyZB2BIof0LThEdJDcyDZpT9Qkq7ZqnrbUkfsTaGhwzL9SpkWryOe1NmQ6OHbOqsZq2J6auIqGAN
gRNfIyG2/oOo59JrBf3oVODSpxcxkFBtp+P4JoI2xAvdm8ly0vp2Jagss3aSdp0r6O25jxaS9+kk
2G+vtUgsG4B6QwIPyxIdjzPnLki0nH1sK8a00rFrQ2aNj7i1+zsjKKSNOUaaKwv4lFkU5R/6pMA/
DsWMPogfKu7khcJukH3TFULa1FVvtm++PlLXCzzpTlAKKlZEu2qhMzZptGNxjdddmnibCgDeQp6I
ZvLQMGwDOL3XUVL5N01SehvJIOnblvg/af2LAhS9NEncKh/RHxNmQPkFtKiDhr3bFqTQnsZUK3U7
TbNesusgNbZNpAXPPoUfyaanTiBFl6AcCOJhSWSPssWNkr3Kfs1Sz5ZefsOQijs5Tut23XuA7u2A
3BM7kStzLYVhhPaurkYqH+QWqGnercQ8vA5rY0J1PrU/G6aAbTpYbWmLel8XMEQr6diIrIGtKNZX
kefroLZ5uBP2tGVYT2XgiGTUdnZW4iwu5Aj+ZNKUT6Xe+Ru9o2Afyl2waC0hQL2DXYfeHYHBXRpO
rjJ2PXnKkvbQ9F1+Ixc6JFg/ix0vL7xHs5kiyBQRCc1qKm4h+sQPGngy0y7L5GUUYFOXuVEAqzHf
GynDwp6FxpOUI0TX9Ga8C63UP2adRpWzU617D9BFj0rSXGFr9rdWE2R74L3UUkdPEu+VKRCvWwVh
kySFJl2cKRtOgaeJLqhB72fImn89aFnkTKMRX1nhEN8KWl0/wSugvAZrsUwWAj+jfhMCtQgW8mil
0brJRjFf9lnXiK6BJxcl4xics/iquFbKFeTIssQvpg/pbSfKUeCWrVCKPzMr6ZOl0nWtt8qmkvO8
p5FZauOtzPN9APthHSu1Fd3HsaJItj8m4s8aB7axHMXeHxd+KImFU5okK+9ZUnjekz/ElI/HRn2Z
SkFv3AGOiLEkkYlGsuDFar/Vw8KogcuaN2KTro2IrfUKLza8gYo4TXpqFhnP64yE8vQVJGZ7F3a5
GrsaTmP2oRzT96Y5sUMGyZX220DrvXybYcl6xKKsditJV4bXtMPbBla4Bh5QyvXw1oqgRVYtgWwP
fYuLexsbQfMrLerxxHY0UO6i2AOJBMJCaB3UQThGK0GIEXYbaTFcBREh2WwEleQI2dm0hdC7J2W1
WonA6EAlIV7z6manifCqcbBiRKkNQL5NRexPRymwsgz6R3m/9QGplACFHYlotQelCysyF6Lolxqg
k+sKWu1jaVH3ZDgN/IOFie2CyJ0VpIRthTveATAoXgmtznzB89gInfBOYGi3K1WhuGlAtzhi0qLb
zDV5DTaTrsjYnWKGV96ITu+jLhW53koaMJg3gXVXt/U1EaVrL0tpMKqCKWJoqFeFr29lYygps2Jy
zDxVupbV8aE9P6MpWLECLcySslfTc84SkIUaV8mQPPR9+aTlZbgavPFNK6VXpSuRiqsrqep2kl7c
m2LQ3bMOIVzQ16LuJxu9qshSLlEgtj3JzZ7c+7bvt5s8o3UP+9Du9OkhHvls6GyeLe/TaxJWuzyO
96ySq8aqfoFvX+WKeq3SpEuT4pSXyW2mUASzRHXV68oqhBPz0jI34Js9czQMMIrwf+04q9VDl3m/
ArW/I9H92qAw0lrZbSG3h8KQq0UeWI+VADTA8sacbCcvXfp1fWsWjKNuWhtiSYZPufLGEoRMFLwN
IvTwdrR9670tYMmWmuUGU/IAeaGxEw0PWZxgso9JEydZj5jwbKdpw3OoG2tF1ZyuHpAUMO/G0iKJ
qLA3zWvV8YsnaRfE4zU5vdsqqEsbKjn7TWq8alMu66on7sq4bmqK8jQaD34us+4r7V5TTfmkGtVC
I4qq7Ia71Kd1ppO+vi9Nbw3ohXEkp2utlZZjYZFEnIzPZIoX8JSTbd83CzU0oUlLjGEvR2bUg/oD
jSOoq3Yoc9cfBN0ewWw4Ug/QL6cfgYNuxD9UObmZoEQ35FUO89+OxuoGhVD5KJmd6RSKWl23+FqV
TsVa6w1KvkumNrDlUk2WhMFsVQjrblRirDQg0oQaW0MxzvZ6JfirOMmW7RRuxMm80urgNcnjn5ki
lsdA9RejEYyIVeRtBAilO0PkScs5Wal5NZa+ch0JUUZMG/FhXICbj7KF4Y1uUSni0miEaikM5uPo
je9qkbNB0XS0U7kPDD1oE2eqe+qAjWRQ/o2KAzQRnIcwMW1RrA5FkTb2YAntrdgU1sbKtSfYEjyy
eryyjMhb6om4KadUXPlF0xy7qvWWeV72y1TAJjPJ/assDMG+NCZjC0ntxguz9Sh6NCIqedrHgrYp
TSFfh/20qQjUhbsuvCis9WtIjp2dmtIePsRtNmChqsh1RP0WRc8ENIKwLw5gH+ungBOSAyOFzMAa
sYrXH7O0jt2mDZ9g/9XLaoBsB7+cfwZ6/WAOt3UXPuRSfwRfc2X1NcxjOQ8Y3N6q6GX5IBnCHjp3
6QQ60Ji8CU7DKB4kpdsoaXFrKeO2DetdJ1X4hUFhDwiysn5V5uYeNtq0MEXAv6V/pavVOh/667zU
suXYyjtVg78ySr9i7DqGUh7LwHsAQnVUNOXgx9XOSIKb2Go7CqftQhqnMyUe0n44Dm+6GLojjGk1
NjdWU63rPlpNpboT+FxpWJE8U8f7PPAPSRRHS9MMD3kn/VCG1J3aEIh2BKicaG5kNOaLpJZHvCDI
JVXjGjDSAqnnEpLHdVUnMVTg1JWCSdjpYnbXTOIP2KCinSUd9p+BdgC5uwzZPtjWClznihv3TSu2
x2GAiJOQ5xr0LWk4PBfWpWlXDtJuivjWKQEzF+ZgScKQxrxRNgeJvwk8pZXWTQyfiDKnRTdYwX5S
4MuzCvleqCmP0cBdiNVk2KnYjRurV2VHqOSfoslLjAuMGoJKLzkW3opExdnnt/qWdFmRSbG+T3L1
lAWt4Bhhh0Wnz1K7pvCF8EWpwlutOmPAcRzSf5OxxeQwr1uze+v83HOyrti3ei9sw15YTHzaDBXr
qU6yl6FCiVVH02kaIHUXCr2u2GBxIq8TP3lPPg982Uet6Whu5P3zmEr7NGG9ocrEs4XLjd+lltbq
hAexoYr6U+6MH3KTrMZauBqr/NWD6bcYyEBgmlqoOo838ZNmWehASWieT8sogElVmYVml353AhTG
4lLoG+6fW9EzalTFezLUV6boIS7Xz1T6UglhFXmWLUN6vBoslOdiZBm4jGvBbuSkvvK6GjtYA9Bp
StozBUrKs7UeYV/MJz0S3UwsIvasfulKJaB+JR/f06kt3BhYKJjdFrVxRi1QTkp0cjAeMzBKEXm8
tTg8EEI3bGsfHrxv+fFdbFWHuo5G+ItVeppazM9TIWRuH3jyLgWIyjmLyt2DmBkSNBn2x2Ja9z8y
cD+Ic9JAWqRKbp6I2WQH4HPmO3+LjDofzBI1lvxdGoJpJxSh9gCNCTMz4QarpleIY9RT2sljGJ/1
XXFjLcxzJqjfJcExwDv1GovJsK5UZU+Ae7DsRTM+AGsN36MWcJyrWLX+IuiW4OBa01ge2FajifPi
Bmi9tcnMYCAmsBbHTdhK9AKiQYZCCoaytn0plXeBN0RbgmhDR+2Rv2QEQVMN1TtcSdpwqOK8OTVN
rV0rRpzuq9h6Jkc+c8A6qu9eIkkYy0KsWQDJdMePGaM5aIddxSy4Upv8HAUa66dqzKKFqLTaockE
gDZ0e5ZeifqnACcG71frrrNQ1R/Grp7opAYth6ixqPd63xlXNVVaPNdm7d0Wlk8fm8gefIYhn1NX
to/hGMhXgM+kW4oD6P+sQIn35G6Ed4Ifs/31RBEBXax58ZIRa7ypkpAToZCbjwOj8JdhtCh7o17+
MVhKshPjCe8Z+QBXQVqFCBuINW9tgghwWZc+YARb49uHPdL7KyT2xrpUvWavUThfJKH43talsfRF
xDWqF5h30TAo16Ullaee3po71j3bs1TaBBqu5rgzf3aV5C1AmRvberJ40QOSvkAs8hHc39QeKy09
VzWMaChXdDZKTLjnN4WtGVSHzwcWsGsihkxk3I47MUXmYv7KwKmb+cLUGA43RiCPY7sX1TKUercE
mRe5RtqIRCTaI8YfZVGOMdDRpPd04qsTPFNUvARpX1eap97osSk9Nmo64gmC4oWyVc39Y6qOO0Cw
TK5pX2/EwO8I+gnzeNXIJXi0UUO+OIW+o3p9mp5bBgudX89GNFCWmUfLXJKScleYcrDQQ7PGNN2J
i3ws2wWhMONCKiF7tmRvLyVL79ddK7I9mbpFpSCU5c9w877IlmDMDEowETIAU2loOMnmTpFU01Zb
76bs2S1JBDjYnNqGVc7CT8puJFc2cKy9FhcI9o0EhoxqFiuO/Kexw1HKC0aUO5LWhQhpETW9f/aY
P6vm9K6H5I+NAmmrndJghxYCZRsU3v9l70x2azfSPP8qhVoXDZIRnBa14Rk0z9K9kjbEHTlPESQj
yEerbb9Y/07aibJVmTaygQZ60U7AgNO+ongOGfHFfzyDNH2MCeSqoVou86E1u6QnUs3m67RvNi84
WktpwzLM8+VUl+pmmGJzNjdbc1WssiGCevSYMIV4zRLyj3mfz3Iop710y+7YN+F8KLN5JclZPmc+
Q/AaoJ4tq4QTBcLc3WDRXdMNgYTDJxsLyH25UW00HDM6mS6mPgiLtM189srNOrcYFUITe0c79c4+
orkjDYLta0Kz15eawDtcAyI8rh7p3+nq4+9ri/AhkPJKBWt4iKku4vcJULsnqCV4jsa0T2Dih9i9
2Mo+uuZVtmyY5DY4tccHXxfyTg3DrS37BCbLnY65tMklhJO3poBY1Wfdt4tI9ZCbi1k1X4deh/uw
meoDspjloOO6P7PriLhJ5wFJRqKlM0Z/KdetO1LNQMR2GTtYXfPyotji8W7sZww8ebiPVP5pcSkk
iFaDuXVc3+00ynRwF+LYqN05532PznMbkis2JuzWi3uER43TpfPE69p24zE7hU1bcAJsteIWqHMl
lbHRe06V7Z4jxnwVkKu7E7p2GImCgOZmdN89E8eu9XgwcxfDgxpPToLcya44qH1x/fqnou23iFma
aZ5sbiu7xjdlkt1RXchxQvnLm0ic6iJZC4uzc0G5I33K50dv7l6ChVWQ8viHYXLL69jpWNQ2kRwX
l/hivCDum8fCfDHUriIhZIxuWOIh5MZYn3OMaQ5sBDNxZxFu4ar0D6uKggtXB6cuRs++bsCrB8QX
6zU4eHtXWbNy0Km6r06WmQdisfBkVUlQvQVTVx+G2MsuMm7+oAm5O4z+dJK1S/7PuS3aS99do6Or
JvcxGYKq2a3KQeHeOu5LPJLl4DsCO0zbzU8dVcdXnMWHQ6/o1MpxSe3oOx5vKtMlF9T9eXhqtwpg
sxoQ3PtVMlCZ08bZrRNaFD7j+Gmd6+1izWqxW+iH3wVCnZRZfouktPkCNcs+TPhyOtMFsklx6+WD
e5f3GiMqaTLhZTR2FfJTQXryvl6T6JNf0QdXbn5+ZhPlXMLiIdBzmhYQon+pB2D2jZbmrC+iXVb1
hHHEjrMzmfT3qxVowoPtlcehOtdqO9WgVD4RBtQjpv7CCFrweqTBwpMiGZS1R4RB35+LyQN0FgRe
8j7dh3ahuDlu4+Ncg9dXXkG6ezyE97Qat7dSiVtaLBqdbtRI7YlZDC+cvnyZGu/Fgw4F+iw4yPcB
8986EjXRKVYJHolYJS46AOzeU/hpdBByd3JghNmOG6dEU3cXCcGP0g5vURWfV5m4F2v8TnvcV0ap
gBEX+wyVANNdIXGbD5s8VlK3h0xGHDu0/lrkhsTnYb0YS7Kuh9GdLjxlgnveOXWz9fV0rdjiz9vK
0/uB5o3zYsztIRyoQMvLyHHva7+vSfEob4Jy/SzG9YtTjTMnNrM+dZurH6UB4BinPF93jWoJ0Z78
u2FuGTMlZU4pBTO0tZXmavZnc+yCLvmc6dV+DsTAOUrEzg3JUjdzg7s1GiC38zgsd420cPjxJzxF
V6RrNoQ2oMKsA3Y4hfta2fGtC9dx72fmbFgsmRLFOUPDHkD3esV0/D6u7KN14e45T50v0fxkFKIV
G+/bensMh2bYgcAfgwoopHT7m3jDaERI4l4EkKCdKssHozS6z2qv+EN9wLNI0tKF6cqLyAa3UZm8
Jsq9qkywG6RPm0d1mRPMFW/ts5VufCT2dUdbwvncs14m5YN25uelGF7giHeqj8/BVI+FJeEWOCRp
l8scRVtThEeTeT8mCALtRdjW9H3nbMG774u9ImkdzQrix4HI0dE5kMpz0P26fa6ilhAGWiaLYNcs
62FgUG8a50qNvL1dciUi70iUmdmBOhytY3c8GfdxIohuaj8NBG4UpXpbc0IfQGPM6WizES7UFTsk
P8faO9lS1+ltaamDqOlnHFEyKn9COeEnl2sSvmRE7ZKqd2jkzFO0kZQ2Htd6YKAlpC0C+Q999jfi
sE7NXmnefm/FMN7aNtHnBmsju8YlyarDK/FKl22gzorFXMiCXb3M7EWei33R09Uoa0aEbrme+u6M
gynPaiauO9qHAAx2ttC7hd+0zvu3ATV1XhFEmpT7thvuYUNfI4dlMM7ZtN3wug26x04DIJ2yQVJa
YFOqLI9R78EKeHwZ6LGj8NpG+qwI6eGdm3shBiq2KnQKBbzRFB+dpO6u+ShvkiB7nibFlPFNGP9a
lyVBSPW9NOSbVHO914Sxhllzv8aEyG6WHwL6zGEn8RcKBvPrnCb2HbqCJ0qsbpoV9IsdXUz+fhvR
GdvQxVlhxENeUDq8Je9UqtHuQwcHmwf4qHNu/eogxIb4O7TXtdI3Oh5YL+IbZx6uGo1oHmVc6PQX
Xcaxf+YdSyzEXzqYWaXs8g9Dk1+LpXo3SBXXvEPq4E+XPsqKgkC2R4D1lTGg2ffZPB3CILyZZyJq
HecEYJKv0fWLfRCINJ2MOEy5TdU9G/5DE043ipFyc2sABB9ojbuvFxrCULdfUZj3OJYn11K0XA2N
plMNILYhD7YskuMgvSvbzt1Om6TbATsRw9ZeS/rid2FuHpdgfSoawjYq/6qc6TDshDaHWagmJatP
7TMHsWVBgexxKt3zsiAUSvBccbY9hJV8F3EWg0jMb73EZyBZOp2GDpBao2L114ikZfXdNTO7y/zT
FvZCmepC9sneduXbUkSYPsYXP+hikPf5vRHL1VbHyQVcxLNk1RrgBuE4aZEovq7LelnghqM0535N
qvM8zlguIXu8MiG0KkuOkaceTQCo4Juk3HmlJRLHuwhq4mmS4CXenDuiSCipdLacpGH5NJfIzDP6
nWSOWnppf1S9SO3onw3WuUvC4ktC3vAO3AX7Gge/01Gu59aN099xNtkLt74KmuIqS+xjHY6PswuZ
VwT6shv0Lfvfe1+i3EVD99Lgxj5r/Yn5KcIzCiuI/La7i1R9rWiqOsuc7TMMdmpae0XH1x21ghvn
isy9pvWwfPJyzuHOXNnbbYOVM+jRmDTIbnnayva5rozdFRkwSe06pEatnLQuCpl5F1FCUKXn1uu1
8VyybpPtdlDldB5r3gvej+ZCr2N0llsZ07AmhvNpjLyX9cQLujkO5s6LT34gf0ouGkuuLdGEAD6x
6oozwzj76lQrER0qSrar0hXejR8E066edDMe+9EpDp46mXmcODxCJEMiE/Z4Xk9N8dRuWfW1Fn51
36wjqE+doDcWJnP3c1liokYUfi8inDME1Sb5eZvV7o9lSUBi6MeYWYiystrl2TYcR7f42hQ2U+dZ
KSXdWlU+vzlmXNkhTW/uvXEeDPV28cxm5dckjJH3S9Ouv8vaTj2MsIfnfe1HT6JMts+hE9D82y7x
rZOM2FrBjdQhKfNtrxfpotJu7D3QoXjLnMJ9NyDJ5+QFkxocUHpCW6Sb7SpouOZQ5skIyzO1xywq
zePIN3NYGW8O2aAZqnz2sE7nJbl3uAkKvc1UNkwW9eAgmMdXVp9qIgd/tuIInUDGfZ8lj9QnogB1
NefGhuGiTCfHF0cPlISFfTE3cvHLm3gNQr6jzjefmi6zKKqW6HIJTPylaIlqIpHZPuckb6ZxjPXC
yMa+uDNySkO0dE488r5fCQdOJ8MG4CVk4mi/my/jmTORKfX3qijeoynAxQ96cPBMPT7PrXTnVPZ6
IZSw7i/WbUYXGgCsDqYElAFX3W/K83ZRH3S7GirFJUabT6LJISUBUINo+9rBDdJXmiTmwjq6ORv0
xPrjbtExisfhauxVxwvE0jbm7l723m0P5n60wG6PibvVV+UUnCFMeIAaEo9FuzEHj4r/3EXVs7dx
h/ifafuz1ZaCbToCD76eOrpnA/b/IG8A1Mt1OUxAqIiygJoWAdgwEoR/k/WRc7v2BYHt0UJMdxqU
FuSiX5o7fzVQZp3Mr6SyJNZZk512ExQXKXWI822pMSHNgVddZYWsHtw+eh+VPx7Bf/Qxr8PmjNkp
IWwvaGkX7NnY53yabt0l6kueAA3ZVCdBfUlRY/KUTDWdeXru9ffNy+iMzWfVHsfIzHfx4LYc10Ka
RufNn88Wk2wM/YxvHPHRzW9Sq4mxoIJMV0XOQoO2V95kyspLTWvLpazJA+X93EKAjmKol2NrbXU+
Q4CewvirjNnfV/KZ/Gp/2AeWdCIYQxCAKd+Su5acEzSTq7MyMU7rra3pDV3Jen/1tNee10tZ7JPA
EBI0TQgRIer4mU54O2QaG7dTgVLSeLClcYVo7z+2DsXOMHtACYm/EtgQ566fsV4Txij7JvNek7AK
i1cRRZRn2gJmax+FltLP/5gKb/RGqMhDviCwgt6gXhlubBrd23CM9HT2HzXGOB0KgIqhSuCzipJr
7VaecburhrX4hPWLM/HfdDv/NzR5CzLtWf34NyR5+t+Oc/f9y4QM7o9yvP9H1XkopP5EnfdD/a//
+qM0j//+N2leGP9CrnMSo/Xm9I4lFqHub9K82COSOhZk5waInoV3Epj+PXja/QVRXkTyNAGaCQkB
KE3/W5vnxb+IAOEZ4jzvJOnDBPF3aeJvsjVUjf80GvWD7AqW1I0g3L0YqZfrxuEH7WcRZBzYVZUf
RpeQ4KEPtrPQq7N/KeYC89PpKqgPofwJhOWW/qgpU9Bf6I1z6EY1PDpVfDYk5RdUvjcS7HNf1su9
I/qfv/sa/oFA74OO7W/XxC5JeAkK3cj7GNbSxUPXQf46e5NR0uXSVfmYx3N2Hejti10WcWM7KlD+
/JofRIF/u2aMtuOUw8pfHwvdzVTnK9uFAyZefvaSYrpsdL6lmACaX9+8f/q9/VGz++snCpQXupKI
XR6ik2zwd7JArw/KKI8n8Girzae+o+xT5G5za3IOJmuXeefCNdMRHKz5C5/H/7hHrode3sfIR2yF
6374Lum+FEEtfXKFq3iBJpETBpcehwEJIT4O1T//RP/H88m7QzK66yGxFNAuH+4z0CPkqifVgZxd
zs+lZgX3OMH/H1yFK0Wo2dA9uh/EnNMarZRChOowNza7iTs2dqfw/8oY+/FegoA0ZuLysMbijiHS
/I/fmegGoWWZqUODAOk+WXzn6Huk0f75vXz8fk5Xwbfix6FkLIVE/eNVBjoHdNfk+oDXkLGx9cxT
L7Lwchi97OzPL/UPbijiMqTmB2BmaDf/eKlaoDNw2k4fVg73uyQnOY7xOfoLpe0/uArZ2glJysSw
BSQ6/vEqarXNHJeDPgwGpMNhqEvNuuWHf/lekJ26SKgZEagKOH2sv3uhaEJlWh5GfTCM9Slebxxh
MxTMv3YVFgbWepbAhIWdKfPkyf3dVdagklSCVPYwjhz0qmyw3lk2OaP8i+Xh9Fr8TsSLcwn1dnxa
HHxXxhDAf7wOX4Ja5oTA88jV9kAnlD7HF1a/5TIGzo5r2d3/+Y19iAMj6xtzIz0CJ2sKz1wSf9xI
2r6blwXNJcU15IWMtKPOnkM7qu9Wl/hkvuSyJWGXSeawcpTE79yU1xGyuL+4cw/H2YebjwJ209Pu
6AaSMTj+8CFrGW1LtLTLweS+xL+g+0WlDpHkIOtVOwyo4wbCi/cSpad/NLVK2k+noT1+gF7OV875
Jv+xuvT5XEI6W30zWmqpXql0kdM9cHHcXibaKYCtRKtY3mdjonIH/ageHVtX5d5XIT3IbS83dd5U
ZrjXXm2WY2cGde32S6vxGxZkpCT+UD/japfteRFqtD9ljrpkZ9cyLvagaP4EgTWH0d6lc4cTwlIi
CtbGrN+pmaq2AyXmm3zNvVFTpluEbXnlgizWQAUOKhpd5/ZqrgKTpC4HtoXE7cIw4K/Dtt56NXiu
c+WLeoqvI7nWwT7Pnfm6L3u6e5rk1HOkA7d/oXW7pJvG1cMh6YJsJr61Kq+qblXVvs7r+nlIOL6k
3ezqmy7gjPiwbUMt0y5u2wjz8enFDesyqgAcM0UU9OwROgW6oE/FX1OLEdeG9FELM0efdaQQpfn+
pOID7AAu+t4rQOQDpIn39KOF/S5SjryS7HcxUaKg63uXws9j72iacLpc+MW+TUbKaETpB3OqkQMG
ezwHm+VgZKNHt41oDNL29FPc2sbq4HD3P51NAbW4soT2WXSmv1XTaAj6a4s5PwSuzd8LTyePyErF
u1OYqKNefl3IvZF1A68tjWvO3Nr3hrSsPIMSaBjMm84H+3OTHfvzLPPXeZTqS+m6fbZvSwOAmlEi
pnc6s+GrrFZU1WOWYBUapI6uQ3UCBYAYnDsXNeS3Gm1WcV4Ru7Idp1Ctza6HxxhJI6r0Zc7Zh5Nt
FPJIZj0PNyqwQh/F2tNeg7azT508cm/VGKpPusOReCaWEHsj4PVAFFOVUSs8FKFIXX/Ixn3GfoE9
2y5lvV+moj1z6ip6n/JyeKXdJvxsxGCb9j5ewiruHxI309vNnHg9vjEqKbqzEl6fTpzCTx75ynwJ
Um6oMKoZjkzaJTb5FNaAF4fW0RySSwMyeRUTvNycqSiEF6xVjXignGIKmfw6GOlDmzXUqMmD6E7W
GWhIo2SJ/W6l0es6L/IKNZfy6il7q+NN3eW5NXRByTz8vvnN8DxMFqG63ibakeLE2NPRdlzeHTMH
zqEbEKitNO6e+skiYE8Qh+6pMIA6KX7EgRhGn06oYfIgI32E0KhRvWJ5juYKPELFVfJcU8wXXFgx
17eFauUCBCMFXvyGTJwbQcjbm7MtY5Z6k/XcKzTXuOwcFfrikDlTFe7mzWU5KroiuPHb1vsRlQMm
tllG2aUJiSjYJQV+lmPgKWIkTAKnDD2rQp3fYOn2nF1cbjO5ApkXkVzVxxlaeb9M0rDrFrCGwgHx
cBFHXUU1qxacLBq0Q0JROjpD0ooCBFDETO7mzpl+GmlJhkOfWSL2oNViQTKMXnZZYGAvsZH1PJTG
UdRJ+Sr/vibxaBRwmCtvgmEovvZsaGvaTQhWSCi0wY9ZLu0noWB/z9Tsy7c1lsU7Atvy0+ZN4q3Z
LDhdlg/YG9a8DWm0LnL71CQLTNAIjYdq8aRXxSXAhOGWfdMdgjV3gnQl9PatMWL9ataxf0R0U1UA
l9k00nRlowVdxYYrYNQLHV2CyvNncpFK/7p3OPvvhqJOyKSXkfutl1CQhzlveXlIl1wMwtmAROyw
1OFPjmkNGl4Fb3eeyRXBUBvk0XiBNJWE+iZi2FnaYvzc4NwoEHOCc1KfKPsfqpwdEN8m9pAUJ95b
QK3O68n8kewq5gyCtB0fVdyclyQ/VXLlbYxELYuLeFjkGc9yhBswGe2XzTXkFTU+oA5gwrzoq1m4
62Pc1fHPpBsHiholswB8Q7k5ewRHw9eANeA7NdmOToV0wgd/nIhFMLIWJzEi5HS6sBMdiAsjgKTs
l+KeRCfSHTOLRSXtkaslqVkEcWCTdpAUkRdX8m7Mszk4VeIh880wSGc88zmKUN8hT4vWD+z9op/b
q8GT9V0NYofaWIR9jNqjmZtDVqjxp1eUYtkHMu9Rj0Yl+hlLDfE9oZDBgwiw9zSd236b7DLcV46K
a2i+NSaZb1Xqi+noFUjNXDnPxm7rqy3maaK93ufRb/1BfM9NGa0XjbtiHqky+slBbloMHSvxMArw
34W+8UAE9WWdb1Kl0VRU90vT0ZJHNYr34G6Q2Ck2Omc8knc9mZNwb3ikqg4ey3eLQO6yzjY/kxHN
fdroXna7InbWaz2LJTr6HP0e/Gmp4bghvU8xcuEanIeyGD7HJTKE1CqvtThyp/JT03c+lHDUw3UV
q1h/AmSJYD93c6+uZYfe49yh6zBPhy2gIzxULlVCYR/V45Xm/PIYNwWv9qrC6NJDVDykyHi7O2+q
pw7XTtugJp3RkbVTI8KbsRF4lbPNJYXLTt5y1aLtnvheiuzBssVNrLWze6OiiBzTsc70C2tOLVK2
9+S2Mq5wUW8u4Y/R9c1ZMyj9IxRbQkbn2lTrGZrG+WlBDhOlRTMV6MwTjNtpj58iSVFLOe9Kttvr
7EaosmiC1o+ZKFGfj7YODhtk+jurRQO4urBPdaHnIztnpXtfw9U9ocdU1/CBEpMX+r3/baNQ9XyG
PyQnrvb9Tz2K0HK3qdK5Q3GFHi4qRYEaedR3jAHuVwnlNKYtPxsC2edxgAyU7ldPS+9+KKfxBxOe
hEnOg+nFycamS+eMScbPB60OUxxn237E7t2mI8qDB2/KnGen9ZB/JfCQlOhEW7ObMdp83drYjCSN
GF4yJKz4sMcprpAdT4x/dSxR+0wgnUzG3ow1ewH5A/2rHzlmYkMLq0E+wS9hGs+yrd8ORrk141Po
rOhwBTzSfhjwNaWJ8EeThiapLrQqXI+WI1AOsodQOu2iLI7vm4gVjuh1bLuHTSb1cwUWjHsNy9XX
1vdOqutMY1k04+ac1CewXIUyG7h5VZ3i5sXaufvNaP0ykdBwoyRMBr1OY9YcZKs9YPEt8/WuahFb
nzvMDZQThqtGRQ5zHNKWoX3BHuoQCV/mQ2cPEnMxkH4R40nIa122+6BHHHnABjLTnj6H6EGCDpFx
mkxKkslinRjVbqHtp5y67IlGtDAbEUTWft0uaZ/gJU2RyQRvUzy5d9PWQ33FpmIQw+DHC8Cn73x1
3QG5kGNN+wKcnNC/6nlkKI94gfZYoZf7qM3R7QWAT8SKd3V/VCttqLS5l0117Apb9EeEhDmk4FgP
DudO+O3UJAsKAHo6/b2IPfVthLtkzfDHFplusDrsqCaCY3VUUnLOYjb+PkbLfDKrSPm9h3AhNnWE
L017dHvsxaHB3RdGDm0ouARr7ygngVZu3fTE8SIHuT3W4xg9Ms/NGOrGrnxZOCOMhz7WAr6xJWQL
+foKp7XV3TelF3XtkPbQ7/G5wHQGtIn+CI3t7pZe6VdXKPvCp9b+gFYdfUhmuCZag4vh66YL9YhW
PQt3WVEwB5dNl7xDXvgUOqxKYztdRXLLGcilzCDsweSpJ/CXXbxaWkt9aSk4zcQEf1i5untZlrV9
diPQN9jzMfqUtXHznW6nNkSunY8XyRKzCNdiCpqLHHUay2ZjuI+StenGnxVuP1nU0dOAH8JLEZki
4A6cskGwVWbdu6ekwbWGr2JA8h/QxKy9JvnauEhUd0lz0uf01WxfeL/cmjmnsz+LZmH0rZNNfwlF
Y+Kd4AzHElvTvHscR1NdCzISWClru2JhgAT8MswmXhB6VfMbhi/1GhWqJrtn89fvuXWHaVd0OAk6
r8ZlJPz1mZwCI8mzQghzNU1OFR26JY+/x4SdXFKMtGl2I39+n4O1C1jV8uza0TXV8GsgnmUymLsC
Byf636ga7wsoE1z2KK2YqzmNnhcyaH9CMFi9cxbdZ6jNevu56BNC3UqSV2hNEYjS02HR4tvMk8Bp
pCSqMY1cP/9S5rVz5/TN8h2xIF6Oae4YaJcWRxmxW1VwaCdiFdAQKPO8dnP0vFSnN7OtnOJnzKH1
yXpzU1zqNaffxuRGcnRJsDLu16lvUU550I5p56zdQyXdNkP939t8R00srWetQT7YjVn3tY5XhKZE
KqCZrIIe/WLtrqTGe/hHFhxGWbfuCifqvgU1btSdH6qYiSmcaJVo55w5JMAo+YU4GTyTkCDJq3BK
1DdYAlZ5QGp7yriofUqSs3JAc2IihghycbarMO4W0guyLP5mGlimdCSRiVO717iXwYDObY+xpX8N
GkOEaTUQ45SyS87+oV4SFDNqwYlDqM1EB8AQx97LsDXhQ9VX9BJU/E71vlfCeRsio38kyNgZBvt6
Jnq9scORhbq9K0a1vm06aV8iJO40Pbe2/JmpUQ2HxXbTNzERgjovttZ8DFs3kdpBJEaKenb8ufKR
IrhfQhqJhixky1S+fDIex5qd6vr83G+FV+ziaF3eAeKLzzPlxVWaqxysXXdJgc8tnkI6cWMY5mM4
ayousioR11MnwS5Cxm2I+HWkTRVqLzGX0+CRpBfTm8j2UAbMCEkXAlyoqZfDIWRzXw+IDAuOYj2q
K97dOVJ7X3c22qtVL0+gnRWGLs9hezYW+movxgEX/pLpgBeZhwHjTYzB6hhZ3eBZc/Jc77ewdZsd
rivqb3s/jn5EnHAe3Ki0PxxnqMihCCwJ803tbZpnPkf04iMA29KlbEfyz5ZQopek2u49G93oi6z0
KEhpmT0kLH58ah1h8EegAxVOArQo8MnOnGD4taKJ0G9Rjfk6XJeJFjdhO2QvsspMJ54nb8xC/yXK
IW73Zl4ShSthtjHy8G0KSvUABoGmOak69FgR//ZzNG7uRVEXePAcV41fSSGwHloeV5O+W2o2xLht
xgCLMbIF8kIHHEoF7gJUPTEAJ0Ec0l7KCtP2IQwnh8K8vPB5Gwlo+RZi523YgFF60jxbdUlaFh1/
T5ZTFy8mWPfGQYn9yXFHlw19WPtPrt3kU6XbONhN4elFdW1WfrYkrSeggz2K0UrZn37i+N+nqmOj
89eGM5CMrUYBpDnqU9dbNTXzTIDjpPGQEu58xH3Jrg1rcz+J4n5yPMnM3RYK8YMICVvFQ1icYbWS
r3Z2AqISbHSK1qEus9vlbDc4GdVKCDXLAGnMopyb7iKPmnB89ao5dq+TrQsogEa6zgqo4bCwq3l8
U6mvaBVXp/11Y+2QvntqRNCRYWlpqOUVnAmzuLpuqy6D593oPI4vFryUWIWCuM3kWTwXJ5mvDkzj
Y1PIUdw37Hp0zIqe0JyqiC/NYBL1bMti7m8rWHxSZfBsgm2iRdHTZbbFwfysCmNREVlh8bZtNThg
OiSTnDGWJVt2NZBYg2hybRdFaHrYxfoO2EgjWVnHCcB5169SVPdqwun9IKahM+/UY4fNbT6YaaH/
x89ERNwfZvq9N/PxHebMKIBNXlrcn7ar89jhPSiSVZ1cUlv5gL4gds+8ZoqS40zlE8fLaU0SOKmJ
nm62SUcO7thee8O2KPw7YZLZZb/AInOomTrVL+UuL1DKn+rh8spimBKc2r7bmX/EBlUyVfipWxgt
jrHcBvo/ZmFPhp/aUbh1t9MRxMV+9qPwXXVDcGnAsjZ23XbwZoNRp/AruZ2tc8/gaBHh1uwOAnQy
KGXE4Zu76ABryrFcseAuFFcELyyHVZTvnE2uEwaFei6IyFGUD7XEvos6aL/HZikj0M8VvRWkRN/+
oAM6FmpfWXJsrlBzJ82V648Vn5rO6bk9rzQfxLcy0jhDO3cpPTICWWbGaxvno3kOkN+GM2gaRMD9
3Ek3AjPzmwBvjEdsALIBdBpznRpKpqi96jJdf5ow0fi7ugi3Yi+7YKxeVgcH4Fkmxni8qlUQlI8W
vTgh4KEVCYfzOYuvLMJMPG7NPGtq7tYMMoDqIbcnopVFvg/FHvlV32XpOGKlPEcV4IiLGq7F3wUt
2OtrS+f9I5xPL3xK30XSlGd5oKraXqyett52mNBL5PEZ1qHJWRCIlbkAPK4FlkpAZQ5M6MmFqyd3
pGU4ZLFN7TA06tpEVLYzHDtIZWvc68Wst0MYtdDSv3JW/19H8FsA0MX3//x3X0LS/HMdwYuaP4b8
/O1P/D3kR/ziwn9FhKeifEc+Cb/ym5IgiH85NRgSKeH6/BGqSf5bSSCQEsQgBORUwYNTgApLrvt5
Kv7z3x0hf+HPwBL9/YeG/4qQ4APtiLqBqiZXBKFHjpzrf6zC7cNpkdIA5G9t577p5mRy2fLxmckN
F8bvPpl/QO1/IL9/vZZ3qpJ2uS0icP7Ibq2uW4pyrMUh6iIN7RyW94sfxUcAtPlshsZ4qqsepbGi
1OvPr/yBi/z1ylzTg2JFV/C3YLbf8XexFYht/VIc6hwbXh+0JyuD+IuL/MOPUnB/ZHG50Owncu93
F2nlPIm65yJlED/pGDNwttzU2/7Pb+UjY/frvfzuMh/YW2/p9YoOQ4A1LOXt3BHUYEblPA/SqdnG
Mj2f9RZyBFgH2VPQ1J/LbX0o7Jz/RcTRh4Dr8LffRMqY/0mo5A/coWGcKGLD92l2dATs9a6/OZVs
sSecefwd9M4cOQukWNx2zMUP6NN37df/zd55LTmOZGn6Vcb2aveCY4Qm12xv3CGogwwdeUMLCQ0C
lACffj5n9kxFo3ID1t1VXV3WWaxkRFA6XBz5n//gcU8owR8POnbXD9cYyqr/Ho16/tP0I3tj2+xl
hnc8hRuKAqxZr6672PLba4zLRYGtQ3NCkLlDUrR//SWm2ZxO60NheLZeWj6x4GwBuAHIpFF3saK2
r8exAaOQDSU/C8Shr7Vm1zR2IQhdJD45AI34Hool2u+7qLeMwa8uyQaZBqyBPQtig2P515fUP/So
tU2UZtmSUhKUAkTnkb45NFDyE2osAvN4iKKgjA3zxQDIfBa6vTZKEksk/wn14qEcoWfqE9GwTif8
HexrejjBqlSnq/RYVSHYfvAoV1bWg0cvNkrqXUnbFVTxmjvNAuymO7vpNoupfQaxnpGeKUp7szoY
CUQcJItojbZJCNBKp5fpg3neMDPjJC0tmcabZjFQqO2hNUt0ajQI1PUJ4fTSysHPDWsNvhjnaMJX
eGjunNMe2gmyAubArc3ePhvF6j4o03g3HEXbukxuDB3+5mJ7quCDGlQVyHDw5sP7dXVYr6G0wZmF
O4MG7yJqrCPUD724l7zmuPE4nqdSezrnBBs5e4QvvHBtaXvRy8ve/UAbqJaZQygNtmGxS4K9acLk
Dh9JuPPPZyvSZT/fAo2sYLpRrikhzXBtE7A7NQlNJ6K1Qehcg1jaGMT7cZ3TzG0Unnu9ORFcjDFq
hQdv5qYutathFh4qOdyH9Fqrj2tooKJMiynwPPR785g8eBWcBjvKSE52Nngb9hOKpwJnWA+mYa/h
eodOs1v7PWMADiGt99mzAXTo4G3z47nxi7iGJySl8AAuzW1VeJShFrQSWofaUt/q5AZsuxksq2JX
LKmwdlbkROwXizOykVm2z66Hxwjj5BQN4bqIU6OM4dGxaX5g9JrdR1Rj3bgYXPgV2zqngrU0o9Nt
asGVQM3s6UzSK4ILUQCs3GriWOrZK/qTINRJO1ZPsVnQu2GHxwUFSA8iW4W1eO1RpbgAxtBbCw4s
GdeojGAjK52Q7kl479mTOSwyTdnDPfItvUH5kZKqnVNBuH4NiSgvwe+eAcPHdbiVunM4Xp2asniA
JwgBG5ZheBUbBjFEh+TOagenH82Nit2xhGWgd7ypKWh9O+3KuKRW7lQTlat6W7oL2r3o4QzvceLm
faAOdHY6ERE2tW22gOGGkHNdDfYzchQxRDn27rjSD0ZGnsdoTgsjNGoyPMf4cLPVIRRzQzzUu0GW
DscEZmHM1jOHaOup37fQC/0e6domN1PZi4/9VRPlB0uck20JVVZYEPM4n3uwcqZs9Cu9t6XhTEU0
etTvZRSAmIeY6v5dqhlv5BmO/elmmOOoUpj7jexNpQVss8HVqToSYSHwddrLg5P1v9nDgr4dfdhP
SrEpSvN6uD5yLtck2T4ocraf9+cGSMtwu0kUnYSWXBXrsrljS0GsFkZa5oIxgTA+apISch0E5SIJ
NaYpoZDgeocM0ahGYRkA3zcc6jMFrPO1lcMyDiJt/9gcBzkVv83eolesM7jOCzjnYJzZ5u+FEQ0g
8EyMlH1LYvPA5PRpVHws6DU/Mqskn1oaGBBJ9D+zRqnO4ab0vKRLgKYXRg7rhkOBYbM90YuWkjeq
I2PYySJXOzfpQepEJ78ZJ4vcDRU2x2UNsqt2s8Ggeu/3e9CJAZiDfarpafUMpzyzZnGKVymyCMi3
78TOOfV3VUhbr5NFjaFX2WsLXMYRHIvolRyEVZmUBSywh01DcDEvK+hFNztrMFnvyu1WnK2Kjptr
BcMIzHO1Pc+0bc+5B4FNi6hzGB9voh1hqQCWKBporaEthT1KM6zMizbJ9jwvw+S4PIOj04XWaJkh
9GJ3BY1GUnqWtnNqqh+oI1dFahYVGOtDlYz6TVOdJBU6tTEyYRFjwfr74uCGtgkH6RnZx26m9uPG
ciCMcCsA0Ce8t6Jvw+NNsRLy1u71FOitPgb6MCQnRTydrmrk5uJcgAeK9l49OKQQ8ZHFO4udU/ZV
40q76BMQLfPSpxDcOXlp3D9UlHQMTrdmajnksaLsdG1vy5hCmLWlG1OABdGJSmfwlyiCiB5y9AbE
SDPOtbWs9dO2lCUsz5YX9VPw5OcihphB2zB4P7c2em+qHXSLVqbJBvK1ykGiJtq2vMPADE1vEB2P
C9W91fbCNMkGHsBIgDEb8MR90IMKApeq4iBJiFirJF2ubH1mwbNJbja0Moqh+pGReeUm0fe3NokL
epNjTj9YdQW1LrWW9fC6Z6+ZsF5RVLWvXPWaBlAlHU05X9aGEIBG1gLY0fo4pnTFoInTpmf0hXUg
gSK04T6ZI1ZJFA+2JWTRjb4Z9cvwfKM5ZQwn4HFt3UAZQ2Ztu9YLjMam2rrWoRzawH0iixYHmp7R
/WEwOJ4+yl3qQL6XJ4Tyc/Q5zvW5ANPuxOAGYJgdRiYY/1yVunJtOKmFoz+A9s+umlS3H/d7iCJn
vai32yDJeqBf1olpzCpjB5GSGTv71N9CpfbtYj7/dFk/uazQvn7hsY532fPuP+TmdbP7j/89fX/P
iLf+n89IePX27+7r0P7PIeBvIOvAeAFYDv4HB88z8JoOLcuyMVDtzyh4TftPfF3ew7EmhGfynv92
XTX9P3XA6mYfoCF9b8H+/i2u64WA9he0pOJvhq7V1Cwbox9EtdPyhM5QP2Uwh+iBfaSE/zhNwlG8
nQ50CkDG+61rQ4Zc3ABNwIigUrk/qvcj25hibLAVaX1EexmOcCaxWagFwRCB6qyPGLMn24FvHjyb
A02DByjtdrBFB0YvgMJqm3qFI61qluuJ0AYuBb1OAmnd2DjN1vb4FHkwS1mZa+8DaufK8zjeUEA1
ipvbnCjmbh5Nnfvdbf5WP1sf9XMR9MxFk6/i5Kkxx/l6+mlhf+Bwq1DFJzzpr2eoZdvrFOZtKfXR
g0HP231r3p2Hzbfqm25Li1Zb0PQ4L1rpOi+bb5tvh3dwRSpJ9lLvBRVxlLP5h+adrpEUwQxAJGOX
bUanBGjiqw3K4Ax79nm+M2ST+M1mTIBPCykDfcp6H00KLxu9XOtkeWo63F9DuT1fLHqb/N7Jyp2x
BjAYnJzHcrsaZKM+/Gi9u1JfmrZYnD96q8HjYZbfkpt4MjwasKdPewBF1JGC6K+wskkzivIaeolm
TQpdboHb8MavZ75zmC0k7x80zK4N0ob//gk2SJdUGCiY8ac4wL+fVPiBUBiCNKdwiFgYuPlWDCOH
ACi3c0UYWdDs7ZjB04GDJ4nHQcOxH3hfn4Sub2sJ6X/w21otFi4SbwhZLvrFNghmtEnLt+Z5E+IX
wdwo7aCRJ8+UiYuLJYdy6CHi5Zkb+Ts39EM3dK0O8aRdIPot+fR5AE6r7CHPqENd5xG2d3DysN6h
MFHkhmKXqb6l1iMkZzMCGntwgreD5/oNjhn9DqzTAUAIjJeEC6APmZQ3UIZU9J08B1sQ0y/xBISi
sXZJ8VV3+Xu42mtk8GS4keldb2E4Yj+N7/onwW/cp+/HEfyH3//A/iIbZGBGJ6IOxSERjkdr0O3a
S3fg1MV+Le3bcLb/gF2nd4c9e02mloyvMQmX4dP5mRTnwZTF4uQer0OwdJmckTuabe/tTJaZmDmk
sB61+93bMUivmofTNHTz64qEkIiv00qaUFpa4tbw8XxDKA5AQENTl8hT5J+fkrGmSnZE/BHx7Ef5
WryWr1uKf/FdIegForN46y8M1O6RcmUGLI3yDhhtEsosDeAi21oEciDpE8U32ALcHbHQAhZLcbjZ
B+vSxXWOpoSkso5YY/cyt+T7z2X+My5zlzRpR7h/a2miJPGvZIlFJgiSK8LNRiujAJWtNoiazAxK
PXw/6eayqSsgec7uPBpuDeBqBrzMX4vrrq9sKYff4itbGY2/yGxb02yqDenL8quePpaeVkOjMAMq
0mRNHuH24exFC9nVSL3zi1rmcPr3fpH+I6VHXR1OCXkRE9fkr22QGP5YfbCrzOC4Xq8llIAUUDjJ
RupmMtLjuvbh7gpHDvSR0ijWZ793jolI2SlM+dtmQJylB/FR0eTjBqzbJOqZffqMk7InRV35NqA7
uV1UJRFGe4BITtZpAYDztqY4C/AjRAVf7wn9R5vi8+W0dHixS+14S9VVAAYnl9EJGAqdScHXiWrL
ECgRokjJhcYLZUZUH0bYR8KTdbVEcayPwoTrtJ4XzxCtOS6x6i6l+8Nj+nl8rXUN86w/THLGB6qr
HNPtphzT25N4SnKzvRo82qPBSH8s8Q0IVL4c53WwncddybCOJW+XO/7Jl7zdquqfveRqx7Ul46cV
b3dm3ERkq0m9mEH1XMHFmYryGYq+aN5Vldu1tayWN/F7bK2ua20lNv/ua231lfsuh6Ev0OE16Kv/
WlJrRzg0OZ9SM3h87MurK/qdiKenu5ubjqjEZXHai/f5e1riJBwU9nGovqeZhNf7Md3bRH+yDsLR
fvxSjrdjE7PdlhjIYyouRdALqLkToE/FaVYuCvH8PHG9XuBNbB7UsExL8WAKWxRisZcEQjuNev0H
MYfh5wG35QsEcXG1Qb5szgLovyo1kofV0I+WsIKkstrI/nh7lkUsIdWfVFfUS/ZN6VRifeeMO2Rx
x1ja1ejh7ziWrg1z0befXO2/d8P8UG9/mv92KtyKQkKRORvm6FNVYk9238YomU1gQhCeeXVXy/Cu
9dZahx4epV2/v2W96ezxmkPofpXd0p8HclgjgkuPpisSyn1a2SYjaLSHxm16JHgoK5diwQx3qavP
UteJuSzEp4n+w09M54op0MGnAf+jK3bZAV+IFK1lKe/sw/CYxuyQIpcb2vBI2t6MTNPVPgxJ114o
EHv/8C5picvffZd0TkJLrv4Wk/CjACItwYcWjAU68aQ2dYqRAOkmuW0GrvttI76V/imYf8vF3n30
E1e8h56A698dXD3J1c4zxOjmZmHIgWjc0bSRjyN3dJeI0dci0rigcH61G34ZlNmKwWSH/WC3OTOo
fuCIrYuikdApCxJmt3ZwaATNC6gB93eTzVRhkfaP9nzr91ebj/0rryxlb9Rw9Pe+Ie57/ls1Mp6o
8ZPD0VqSXBSVN7hb45ys1t7qHo7bpe01E+IlozHcfHLg0tPJTWU9GrhxAPuk5J+3F8ESNlqfJjv+
O2VF3lnCb+m9b6dURZu3S0JTPQ/b+X0zX7vmci/eezIYp4HjQbHl2kJ6T+QO+fhUUpbivlO5Lzy5
FRNqd/zoBVX9EgY7P+ZTId8OYvm6tOYiny0HLu2EvPEQDeXIknHYbia8nb8X/fFROjxs8oqdPwS4
tZ4VDzFfabvWtbNQ4TIt6I8fko/95OA/HGU94XpeU/lqu7Onk/uwGIgHwlvyYXmdy8Dk6wqxGZ/c
AmUcPPAUbJnCmky8geDlxoQaoLOE7nlciMniZrXKRSr2viVsb7rz1O2R2k0xfauvIH/3YVF1d97e
nR7k272O6KcPOMo9kW8W76PQ19u6xSwXR/9xehDzbGyx61AQ7kk+zqfJeOtWHtGhq2g2LWbqw0p3
60dj2ss9UpkBPB7WE9lMklkCAza/kvkRhwkV3n691AkfJrNmYlypr1UjXMs1/+5TYXBLxdviyQog
jxbPo4+DuL/vr2Iwy6IvRDUDrcMcUyTm9h+9p3QMraY4epvxE/UuLp2fJtROzJnmnqzFOBQBpIJi
VMjRievrOAl/jSH7i0X36SC0olTl4RzZmjqdlth5GVfKBcz98SaIxdW8ds9+MTt57tIJMqFNnnZj
T5swRL/xPel2WH1dksJUhs0nlfBPkRRd89NS9HRrrfb19jI/alOt587VyZv3xE5U8huN/NyhyOXk
uZlJzwg4A0Dk/XA5m0xuVh3T0y20Wmb+T6H1U2j9ewqtlu34ex7KLvnQMit/T/mpK0zFr2IepLVo
76pjboHa/WsB2qOi/hxtEFZKmW3dfqD0486jP5R/8A4ebPL8zO9rv/bJPUn1XDOp0JL7y+tURko9
18izv3kuxnRO9weTswuZq2v5ugcbuJd6sZe49NgYOdfH0XEEs7eLQeMO+QlQc2TBJi10egdu/eL+
4NbSFrOD60FZOjl6z6E7dAeAwU+k3pIxrBM3DVr06ILB5VFAQi55Gnx2LIYMqwZpukhEJO6eDflc
8rhy8TEagvdcDpYbtON1GiyvTXePYXQU1xs50+ksNxsuqlcjOMsZmrYQs+Xs4ckmKBCJEeXy4n4j
huJ80dqo6bfpPZBRQTzDEViAjbTE6iDe1Nx8qAHdfKC+eZ4i/ItR8fb2RjZ0Iunb64c+fKgYr6Zo
/INfempaInd3V7mNb/u5WwbKKBhIx82Cr/U269mx1i1TPh7UURFSTBiUrN6B2TuAnadJGytP1w5P
reT06KoMp1pGc3LyynExhqBxXLuNZ/h9Uo86QZQSKzz2rFHmh17kJ/xVEF/PvchNWXDDdfyI5VeP
VUHkw9gs6enkUa/J87za38jYO4/yIOXZepTO8XnLodu/yim99Pr+GRM09atZ89iDqmsrzCst2Hon
fzc+e42Lpb/2dKH7tUcPEazpEhuMi+GmMarYW3MZNv/gDx5broPFDaOLzKeVZ1zZgebTy5Fnjn7p
riXvJHBMMwVWZuPvpT4qpSzA03jRSFS3NEJZGKvNrBrrs30gIy90C0kAWMDJ4GuTYhQLgXnuVUHh
555/Gu8XENv6tLGa8EnzlXsQ9JCb5LxrM4WziOODB+D2ZYYhiWEo4/sjf1N96tZ84pFsMvwbkp7B
7t7bMxVT4k4YoDQC9AaezT+HC8JoV4eHwMDImQ1nsT8aSsqRb5urgy/icTiWMA8EUdf26RQVrYDV
T1HxpxUVlGl9LSrazu6a1mNpPEBUHH1YENm3dnBE4NPla1X/RTGsOUs6MkI9Yz2uAyUfNLfvNZzA
ddCXDSiJwk18KMPk6xGHlU3rjWNDbh53uAMH9+zR/4f97HAIM5kFE7eY7+ensf0I/FTAvUUc9jxp
roAduJyK0Ct8ekAr/4LT20iS/3ykedUXC/0xut7LbAKlfrAPOHy+EYC+GkeLzZikvqTjKicHadcF
Q3E61KfCJX72P7bwnioiPTMwCAmoEw1vuzeYwxnNbFEd8Xr2j26JWjz71mM2PiOVTCQkBF+Xe8OF
30FA+hVkbs7s7aTpZe4uSPyIeQv5PURSht7aXbs1P0NvE4ST2Mv8XVAF2ouSvfTskQXyNXE3QXSj
3peDTlGvjVcQrSGcErea8z5kr/aiPkEbJT40LgH0eEHPyyUcYUw4VECBetX3V+7e1Ss23CJf3YeT
zI8n2qgK+Mk3xh6cgEHOuGPWJfMrSbMVP2VkqZd7pc+YuMYCLZD5B0agpP7ajbgO+hS4+TwP1PWo
yEU4SdzziLa2fJP6yTi5EiplXfXNl39XSk+o9yFsF8dRjshVYtfBgHAIKMRymY5zbIYZjN3YDzDj
rKzJbpxdJ9fm42aM+Ea37he7W21ycmt/EBCwuRg5NZ69MmZoGe9q7iEoWAVTwi6Dljt4aAzkt+1l
weYio+mkuKByCmmutIvOeoUjtR9r1qDPKVl7paQth+y7a5FcW1IjoZC6kddbxn7qR17kuckqwjiB
QQb1rlRXhULY+muvGWVBiEpr/MalMWpAI0ZqOhijyViPvlLVUaDiFAP2l+MmXnHduJqcDfzyw8Kw
WMtovsZoaIS1JLc7Cd0batd7Aa3hZREMrpMgdlHza/TaWmKUQLIhvS0zZzGTpGTgZ5cb2Zs7gSWH
QTXezXYzJ7iZV6jKLWpsTrMMiu567lam7qPm0weNDV4xwJJtr87X2osBP6U+hAoAoaaj6XB8Evfq
CmlqrYbM8N3RYUQ+F5V74IAwWheWXXdDaKv0nNWQEQyDoSdQfUchaOXqnuXdCF4eIjyzEaHw8W5s
THYzLdAfzVf7dec2ryE7k7LP2WB2HI3xq+m+rhxtoUvMr1xMCeW487P/6B+93pylxfIMA1Bqy96k
DjJPfhTIh4+PTK7eSKfLm7vFcyLu7k7iDatvzYLJwyi5sxfuVFl7NHgX1yrEshO36lsqftnwXfAt
CIdwT45xeD8cbV3CIK7aZpVH+/RlyAoPmKkKe7pha6kltVzqFolIEW8KTqPNdMPCKFmoZmvN0tBZ
gdWMXfJCWD0zgFeE904+XepGE1ZSmeMbpv8k1WYiW84Woi+DxFhmOzTsVzgIvAo7UzrBZuwEGhNn
TOjUTmioCLgsudBd6uSYmJmMRiq8J7xh4BlefhVefWw8uFKCNXu/4AaujUtQItTg0SFL6Li2F/Ex
vY6QBQTFHaqnFdIxS/h9j/WOPMklWget5cUnUQdWWajqUJBBufgn9aPyPdSB3ixQPj7cJ57ln93t
La0GXVNqMw0Be1iEU4e/9+O+Z8QiHJlSnV1bzpWZas1K/4U6rTukmFtcXSxVpJqSY1isPgyUk0NQ
Ie+wXlfN3SHY3mTuYb4L4NznMSUNkcRTOm6PlGROkMBUTCCxwaB5EBQQYAUlyA03Ywg90VW90m/0
m3h2eNIW1jydhWNrcXzYBPTH4V1DT4VIiawuh/gGShYqOawJxqakLJohDVLOrY0s/P7ZVMfKcGYK
ul56JjYs22YU+jQPvKySCjBiW081j/Yp9yefVxHOPfKe0/Io7XE9RTIH2U3oqTHuRwRsXQJ3ew8L
trgLXQhYfOLSD6cHeu26FXZnjHxL+Xx2gZcEA8RLwiGGg49T2vjPWykxq7dsT9aJFYyC3UuGUwOV
6wo/jvOvXCDaqI+JhrILCZcq65afR1+t9JZQq1KdSjSr6Lr6jTAjKr8CyLMlGIt3ykbEZgjiq4YY
J0yHfhFknJsB4pGblyC0KzawUsoUNCJ6DU8jPn7ArO4jYYfBCXer/FiAhfSdmQrSOhcxFmK785QL
OQ73uBu+ssQPhFhrZk29vfaoafWH+ByGUEdYHdchApsKR5CfnBfluUljmT8g5sZrmePOsFbshBzR
phxeHE8QoyqBsefzlbtzGPeFRIJznGgVwe0yM6MeH+k8naa9ccRhvtz8bEKPWQl/0qIPWLK4P06s
Oculgu4ieu6tUOTe+oYmHmorLdYu7S+ReGorDoCrfleotSgfUoagnAhrMXAN/inlmt6tx71rFPM0
vzuO6qlSzGrDqU/o4ZqsL0YFRolfuPFIOYNnDtELnvduvKP8IRboIW5qNRKEtu7PdN/xXtVGjjEK
TkGEC4jRwRTkM2hir8pgFPuFlNn7gUD1gNWFJYiVU2IsZivvA5r+VkK+Oezl9WVxzeso4K+LhwzV
JhOGVsTZQSLdKjXUu1WvVY8O5G6kfrfGSaBfK82pvMEowI3CG+TVkm3XYRB2+thmK/j708f+6WMf
8uUmLva7//e/tC53ohWuh5xjf85OROMSjF+lOGjeI5+VmNTnXaBMu9N5UaP5lDz56bz8dF5+Oi8/
nZefzkv9f8P3zfI7GOQ/il/kt4qAtiEin5Ipl2z1J4Gq9fI8HCrxDdSAmPQ4cLCJO4oAu76jlbD5
u76j2wlrpQp+OmE/nbCfThh2108n7I93wjqt6Fai6h+yop0Oedwu0ej3qzQf1mRKTtK85D3KsUqc
FzPjSiVWFXKM/KMgWEF217rkEEt8U4e48dk1PZ08hkWs6UwcRsW3v0eNwOkN3Nd3FZdN5Tvc+f23
h/OE8Db1kp4VnAgbHAji1IAeN24I/E0FZFTM43ucdar84y7cV+eVtnIdf94r7Ux/XTLpnxT5v2n6
iyaUPzJ4bMOiZSWsTzSn+msPErJAXdOPe7X5idYRr1Mxt/v7t/tGvhBU3YCCuOeB0iWaPgUmeOLe
UKF1Fe8jDjU+uy/XZ3FV8VIoxMXtbU9cASWYFFfF1S4YLPcP+tJYGPN6Zd6WXklAuwI54pCu2hFa
Esvl8jUjVbgkqpmJJaGo8+Q86Y/BpE7OQeXS3AiE3YboaARpIF17AbNWroKE1DjXkS9491GcJ0+Z
cFYfHzeRuCENwFh77lvsrj7IAdD6jQcAEIDzuFewzZ4/vZ8S+J7BCCvf3hIJ9oPMH9H/+617T/CO
uKClLhgIJ6iQg/qpnlFXv7pnLi5zxCfvfe54hQIVrN6+Bnv8OIr+aWVavn0Wp8N0QAdksMrqNiXl
I7+dvNrdiEdH+LcU4jzQF0dc1+L2UsseAF4W3kyAf5mBoLmjRsajpYsbk/JQaTu63UifHukE+aB5
V9eSEHO9fwNq01xm7QPsS+J9NOLrK7mkUH9lVH+6khZcqjaanlXr5APsb+Xj+h2YdXCaODfxs73q
r/RVvdxB/UmLXJdmIZQ+9oeihr78LJz54IbiQBO+ukRV09Qvm1ebJB/Ue7IHX+SaCi9J4aC+smF3
FMenr8fd6jz3HSYLoOp/zkbLUB/Cq34s6VUS0GAtJk/7rlKguXzVyBm5oYjncSjvcj/3M6/npjfp
TTSH/4/MXUxGSMW0FT746zFdCuy+msuWWb/fhvRAKVVuhQwVXdu50W3N388G4LhUPg9AjNiNLlgT
uaeMX/M2IIG0h5M/AbtExRSZTbKAu0tSxmDPJwwVTAw5ohMpzGxOzgirqQisJ0pUO7YCXEAd8kY9
/0kuJ0UEI3GP8atswYDxqiQteYO5gvzQ6ITfv+eHCoBLJy+8VvClI5m49T25H/Bo+yuFRtvdZfxU
6W2VZF6TflbpdAVnUulvBbJX+z2WOdn3AE7+kLZlq/B2O5xWpguJfEHguRklwK93ZDB3bjyridI9
21dnb6QgPwNZou5J/LKKAxKnO/J+R/+STiMIrUacjesLLGnopuDXzCuFVzh6xqSPiVCQKP4og9P0
7W3tfXzczd7z4HoJOVtRCM4fMip2uYs4gzcfQ3cHQk1Fx1XMW+l9dX8i8k3emkTBYaT+VlkgFSsn
vUhwfXvJJ5Oy/Qe3l94qkThAf71uDLZ8LvoXDAL1uiM1vac7YwRXF9mzWEQyRpQgeCcTJMYNfYBE
Ke/64i537+5uNm7uX64Qmbh6eyuovVMy8utz8GML8ZezeSnQ/LSP+nUBQ92BgVbX2ZVpY3WBNAuO
wUahwIIti3Se6Q8dX9qlLS8VYp++9ae2/Gdpy8790Mra/Cb7oUsY6y3j6Y87LV1i94IM/LRxf4rd
fy2x27KQ/sW0epehdCGK+LS7/hmGUpfReWEp/zSmfxWjs8vsbze6/9c1+x0VTfiVqeo4umIUs7Cj
W9LR2lQhpCOYeoPVtyPInatNPRpfFTe7uTYC5O2+g6TwMvGezkMsObAH7uEOGL2MJ5gXo3wCtkcA
9sG9e63hjqedkISzKrD983xDJCYRAPVg0r/gKuhAg/EU3Q2xvONURqsy2NA3crWtxCrD06NYs8OU
7by8ln/2J7s8+4eJbLpJaBpNY+hB3wJxDXK6Gu2VgdVvZHF7ACJjPjjuo4JuKSxs7WKMy+0t7gcO
SDpKp/YFK0rj2bnCgSa+KhM5wl5DwxpxcABagdtTxQNucgXIys/nQ1x+BTk6kCFXgEugPJJGMNzX
QUgFwUYTJzuwNH948L425DovrmUt/Kkuzvgh8vvTyrXOXdNPw0I36TtLmMAS09U9cY37R/xosHc0
RxVBsDSJuBzlJTq5DJarknIZTeKPdLgTSm39SgJ8GknriNAAe2dnFiO58seTm6/XsPMyWzrzd7xM
S83oV9fZChRYxia2D1tCNTRyBEuaLs4EafwY6fWigi8v44Uunp9mAT3BkW7jBSEb2Gl45uoFsCMv
20hiaCqs0HjfjGA3Nv18qc/skT0djPKbkO5po69nT43oqxG3wgjnNc1qBzUjhtvWnxLQ+/rjzR+6
+Z9WvuXm79ONudEdpMd2CBmUSBuZ3r+oYjJtZso+PwsQmJCog9BUSPTM1Ua+NlWwceXBR37kXu9y
aXxsqconYnGaGVJDOKyFIbPrs7cVgNPE8eStr78eeMe8DNv+b233e9GZeclXT5SOrboc7B9rjV8m
ZtgKwZdVHe2Nii+Y7qkiPoMKhS1LbojtEULtiVu1M8743i/EVf2xCKhkK3jA8l/ORPfe+f99CdfN
3VY8ldi0W8EoKWhTEUKa18jJVlyjCylwuiGO99EXfWB5Hx2ra6hZ+GL3DFu6oVeee0k/4iKQKg2D
fxyKx4oAsIoWf5urR45upeCsKPi9N3tSi9cLtsL9erG6zt2wJcb/9c+dau70Ofz1t567ru3bEriH
33z7toTun3P7tsT177V9O7TjsCWD/ybt2CWA2+17/mUE8A85EgcDElEOLQxgfmxJ4CLtaTvLPpnB
S0R50i7YQNxDsPEBWSdvMFHukHcutRQqSdVRuUCDsx8Ktl++vCWds/Nepy9CTX1tLqtFQkXRmVrY
xptfmL2ucs8YFYDtFZx/SDFVDdkUOM8bi0Kol+n2JqSJJX1kaFeEM1NR06UkPJwaxujorp+ApPuL
RZ/r0N2PhKs4BoNpn/RvInKqcjauIW/6/NqM60CVGiUE7GO/P0rgDwmpIiFJowKtiaePUvyf3E+8
HIg1T1L9oWNA627f1d1nZUdXPPG1sIV3s2NyWlK/qWJYKNesjOtQSd1QTKMk/nSD6mkwK9WffUT/
/Fv/Uk2jamuoNuYRRzz+dxZLVWHX1JYbvtIRG6FqA74NeWfFw8pqUpU4qh5Rfdq3SvDc91u0VK+B
Pxin8JYSMED8CuZfkswgZejpJAcHVESdZU15l8qyQ7ml/gbuT0USZeEOFQPHS4HFiXdRO0Vv1eA7
el+baCioGj6ar6fs/6OfftlOLf1ES/L8sEnZTn28pEq8hGJcyevbEFMP03AnCtdXD6g9knvF+Nu3
h8Z9MCTMdSVGz/PzGww26PBEvK0+JjG7vpQRmyF3u9a2c+O39NK/08b/IW3UZ4nUUqrVdl0cy5xV
vJjzKlKhbmrRlPmW+LfjW2qIqCWigPxi9Mes7+3LS4Vhtvq4v4d64P19APdTij+8HisLj3ra2eTj
44NawpuR/OiRjlWLO9GFOs/yhhK9mBKdkjq8IqDATeVrk8lN5DWiQ+Z1Xl1Lo/+5rq5baLV0/U+h
1Sm0WmbJHya0Oi2Flo/5m1oKPzS0h7RfpKGNphuX4MSn6PKaJqX0ikIXoqXofsSR3iDgobo7i8mz
7fdFNumQ0T+knB18+srW5cZ6b28nOl8ZOdpb3R/ASjHY0oBl/0IvvNHmqB2DnKZTbprmuV+c4Ug1
NahGTZrO983Hk2oxV+XFTvb65ZKupy9lVMlj0WwDy6FJ/fB07HeN+IcGwy8jNlumXJ6kqbXeIThh
IjlShwskJ5Ll2BDNnPggvZuPIxq++3fPCpQwWYTw83do4FYv0r9AOD4NoWXQ5VvHbGyTIeBYKxF9
HXqqUE7R2WVC0cKousEQnNAK6+rmIwML8bUNoCur6Fe+8qcRtKymvD7s0qhiBHPlHb+t5ooQ8cqH
02+vWG3uJolYdXxl17y3zY7fft4vTOZfXXXLntiVh/2p1+OqNb/CkgMXRjc5YAPqXtUknjkvihgB
Jh+6ProL6viUaZiLVQGaIHYBSDQjlkRZvxZhf6IcgJQ+7r+eqR/Luk+L01Lt9eDY6+kFw7xHW78o
CxOrDLOTkIYyaR/d4CjhIyrFUpEsvtJvj0p7xwsWW+WHqMLu0ehWWQJq6CcVj5EUot/ff9x8fD3S
zo2s1vyTwPntN3LnkrY06R+0pF1iUnUt+zxRf7yY7DqtLbmeh6lxSkv2YC7my9no633T8eFtbPPf
9uGXRhNfnPILPuLTpqRDrNVfn1BJnJYdB1iDpgRiEpnOk4e9mKkq+Fhmiw2QqgOUY/BrQPdVigXk
DArx9KYyDk/e11fcdabbyN8/7kxrHUZEm0T+tzAiOrTRZfI+rdhvoI06N0lLxubn+L+Y+9LeupEl
y79S6O+sSebCzASmBxjeVeu9kmyXrS+EbMskkzuT+6+fQ7nmtS6l1p0CpoEG3kPZ75WUyczIWE6c
iPBkWc9CQlZoJRaCyAtvCRbArubWt7NNcPzHYY2YfydAohsBgCTb4BZcxB24jA+ozV+d8UzO7mmp
Tf877GmhX/9/Pqb/grGY/7u1Tf2Uxk/5H35bPz+1fxS//nhonprYNvEP+z/nJX8U5VjHYdT8r9O/
2t9/R4Xe+ql5OvnLJm/iZrxrn+vx/tm2KX4Uv+jvf/P/9f/8ewbmp7F8/vd/+1G0eTP/tjAu8tfz
LWdF8T9e//q/f+z2KcOP/R6PefNU4wsxJ/Pnc/rHbVE3z8vf8HtCpsu9PzHDFZ6FUsqTroIV6p9t
g4Jxzv/E/4SxNhigyaUnIHo5flH07/9GyZ9CMIkhCy4GYWLcL37o7xGZLv/TdSnF/DImPe5hmP0/
mZC50Dv4/Z6gGKnjYq67wqzMhcVxnSQvhkAMx8Sp2Zo47qNMKsyLyYn0qzyfVlGN5Nur0zr+Ngqv
Cytnh++VqcCaknqedhUVrvAwCP3ULJdWyZzlbn+curbbxgQzNqMKAzk/XuVlzMFiGcYVzI5iLtf4
7+kybmnSPqNud6zdKL+OTLafIoMxyxOna+MMnR9ZGt4kfXIx5OrBS8twd2YHbw6XCuVqgjmmDNOR
vZfc2SsNW6iuHadprI+qaLo9LxO97UshtkR3aIBpRXKZZQRobRSCnVx19MJJMHaNFTrdJ24tfIEZ
41dtxJIbt3HDq7Arw+/M66IzJ7V0KAmhUnOMNpZyHpWKgX+nJ0WmiBvP5fnRsDzaermBo52Hzq7P
M7Gf6NQhJpwsxxiD6jZ2QM4nU/nNjSKzyvj0s8Ez/5HTht0aUleXWZAON1Fg9D7FIPQtJryzXRkq
s1VKl3tO2mPvjf1Xl2ESmxJ6xDW43SppSP7omeHhzBUs0pP4NOXi+ClXqGmh2lvEnXk2OmPHeHoU
OuGXVe4OKzmJ+Jr0oV3pOiWrltf9LQ+yfhPlI9nmGuMZPt7E7GaeCCJasaLvPXc9SqnG3NvT48XY
8V4oYZJjnzf0Kk3FXyak+Yb1Xrsd5UFPIfLZXn2ux+PbByCUhvbQBJN5OZVLXnRDtO28PAuPvRyj
ecb2X2nUonGQEc46MFbv4yZ6kIFAziFM7NqpO8f/+MuXES/KiDR03zy2C3pOK754g7mri9x4uT5g
tJXdydAB476a5H2Yx/1GBTLdueMDD83B0hFZDcxftXEdbDFBGwkADFS5SlgVbVWXjndJrfZRnO1o
7qANXeN+bVK6atApSU76TFX2GwUlMPYSSSfKPdyZIAvzmzS87AeH6kMda/kwir7bNGMVnPFO3flZ
ncgFfrtiOB/FhUvk0gGjQ1GEhVTTITbZxRC2zm5wIaRgJPltIszWberhiZX8e9yiDdHkjX7WKnlG
GS+DJMwXd7G0kvP9sHm42ql0Okkd5V0x0UPOAnIryu6aTEP6rWs0CraCEnMpK5a41xTDszwMbe++
C1F50botpYLgVEnxTYibyOq+WDUJAT9LiZpe5KK2fiANR0PcppptCa8fp7ZmsKL/srzv2JKl4zxv
X0kuNXUVDBmRC/ctLLgn6kSTQ5SJ69qJw2+WQbaM5BwNptyxA2mw1eYGA1uKGxlzGfjD0AUXshOE
bXmUUJ+Pkfsoes/egKwRoKMTG8ObPCDTOXuwiMCwV8qEK4lAHZHketnfnuohyWzeNQdmsuqeCtHs
+iqQcH4Td+s4Idrjdrm8ysdy+JwVJQ4wcwtAIJ2Cqq1MZ1cJz0vjl5lpDo5k1TbKc939frT/BY7e
oXzOH5r6+bm5eSpP/bj/lm7dTFz8l3DN/uWJWwdpi/NnGz/9sa2f8h/P9um1Qzf/7G+HznEZ/xNv
FgOFOONCEoaH/dujc1zB/5QYmEv0PNacwJr+y6Vz5J9q1oBQyBKPDQ4X+5dP51D5p579ollhM/wT
Aw7/r/v59yOAY/zb233nUbyQrP9Ds8DpEFTA43SpRwjDo15YnMYMbhObfrzp4zbYVmVir5retAfV
qdxP6r67aYcGLZbdRvlSsumyzYt8Q0mSrvsaaWsjMNKVpaiqIzwiW8fjsd9OaXZZeQTZ2ShuP8WZ
56xNPn2ph/ZzNcZPvRnaT8FcpEhEVfiOk0dnVNXCoOGz0PVIuHpWVji93/MRXvlTfRXqopT5cJOW
k7qodEcey67y+3pydi8bJbJfhTaOMOc7Hi/LqhjObIHh1suTk8UOuORCK6mFJ5cdwbzY04aVLrmZ
IkwVUdWYH/NqMMW+S5xNruph6w4BidYhp+FXNzBRuepU0PxFJre4M31elH7hjbz3m0Kja3biEaDO
8Ie/toUwP5SU2cGwpL3smZWunxNhLgbWo1dnNJkLT1h+XddVUfhpoS0yhK0Z0LnSphg0T1MtfLdx
jFwlavqtE/5TiXpxlhffjeCFceQH4CayJVetrqJ2dKt6uMmEZvdp2FSoyXS10/oFt9UvN44oat7S
tN/CCeIY7N4H/HIQ7iGilfbdfrLWn8bMfJPEsL811n++O7ycxa3MQRREHk4sg5O3cGBNEhud9i69
MYLppzyNUpQA2yTYiWrk31jSi3GT1Cw8mLAcLtNOO5g6TB20HMaUTXRKVSoF4Nsnwc0rBfLOQzx1
JCCw8KjheXGG+Z4ahmjhfdrYai+pbX+D0ZiPTaLR2lsNyRmZfMmdnN6N9GBa8P2ECgkzeGrBu0CE
tXCq6YbkZFjVdd9A/By8XRE9JBhfcokAc3p2I+psool4qP1NnXqblU32KUsLxB5e0aC1rGc7ECjI
GKADNKcYdZIxzNVrpu5Tw3KMUGRamlvPmnjN3LHZyChXd5nr1PnKFfppFIUOoRpGAsqLG/MHPqjs
UWb1Yyy6CTzOOEsaP7DRmjc52kKmsUj8OGgMXVuJudNT4lU/IXgg9HCKuZwfX8Q78gu1AdULdw5Z
OrYk29VTTwsTDeSGtUXzlSYjV74Y4aVgswzth4vYbgOv23JrSg8hQisfPASlycrKLNbr/lO+YrVJ
f57Z1qkLOAuIFojyOWJvT8I7WAqItU3Sl3q8yUtYdyeY0Blu9LJ1QFl7kfVkWjlO319MRdd/maai
2o5GyP2YJtnXMzt5+4Q0zIZHPSE1PPaX9nKvdKs7wQvPS4fcOENRrZsgFeGaTwyXZCxv19oyb2vC
wmDiU0HGR4Q8NUhMFgeYDKIoN4mHt+S34+CtP97ZqdOEqcYQbYkQGg4TglRgIqfS3bC0CdMm6O5k
kj+VFMekRJSsCOLtVTLQM7HwonjwZTmmGdbDY8LvIAt/0mkVyqqF6u4yWn2FFcAMjfomMjXGKORd
sjaVRr1u0v4kLS/3jHyt9HeVs8YXbEr8obbI/jgqPCO+Sz2CM0DdBRLMUG4AT/QCN3UGMdS898id
HVj1jQ9ptM1Mne8/Puk39pUSCcfFJVwhEphV1+lRI/8lkrYK3buRWOZ3NnU2tsqiqykgaj12xvok
Y4+lDBLfah0/mqzPz/nI86e8VmbYw+wiUQ5/nsHBWoQjk07H0OYtcMBBDztpc8yL4wRdASjeRiTV
bafRC8B6Zi8DSn2hO4xkUsltht/rF+CyVz5hmLQY8KA8ZwSXr5UShBoYPi0Rz0utl6HSZKxoaRqk
dxroFSCLQK3QIrTzE44pZn2EbvhNIJNNGTXiPnHbcIWOo+Lawo86FzqewhqzlGInkIUZPdQCv+X0
pniYD0NGWHrnZm66EyFJfTZYF3U1t50wtZ+J0lyJjKNYClHduTt69xxerb54I5zmLaOGpHdDn9U+
Ky3ZDISZmVNQfQ6qHiFLXoLXVhh3Ezg9kr0s3yqjw3MC+0Y3UIaQDJL6N6a4OIYhcfmQD050h6xC
BH6DkOtyyJt90LLiLjc52ulENlnlToCuBu23QjTfbI5u57XXfO7tJI+mjdmNNw3Tto/S+ozmevue
sD1AjwqW2YNdfgEAXunU1tEMAmHiOxa20XoIZH3Xs2kvBi+8ck0P21OT9taYRl95XYsu12EZntnD
/FxOnhO2AOiJeTglMEZeiDOvtqDi3ESs6OM7woPbahTknodjsSFMBhe2cV2/aIPoVlWyPH6sTN67
GgwgUvhNgmrEQqcSCrBRhNkUYOFK2C1rIR5RliAN6EhAjGmYnpEFujRggMQVDBeAcaDLMzh+uuCY
mqzhtTF3Qqd21QWmv6i8QPhhlXkXcVOBL2trusnaNEQt2YDW/pOKdz3QZ791KjSQJ/1jZQwgubrK
N6Lr8xV3w2pNTMHXfRmMjzbKMPdwaL54dYn25B4Lz+BO754ZvFjF4CTjXS8duTh2pzpu4zvatvHG
Sdi0jlPz1bi547sZ52esynwib2TDU3NVJrB44i1OTA0kaJ0pNXdVJD8FNulAdVbRFnDw98Lo60Kz
4ZwGfaPdKZ4q8A+K+E0DbV4EpiKJpzQiOr4zoh78NKBfSW2Diz6O/ArkGH+KZbOtk+Jeq1stitu4
j5vrokGfdkq9DfWtg5P/p4LK8emA6Qn18Cc9X8qrF5KHsoucAjrEtYNa8UJ+obS7m5oIhO+gqM+d
wNs75gRJAY8DlUZOaNlVY+rKpGnHJr7LnUmkq7o3nK0cEVKQwYep/slz9yiV2k5ODNcrpXXux5Gj
7IrYaNp1sUMan4p9F47iswpE+oTjFuMZyXjZxalo4CVJBhn00AJTvzy2V4eCeCCr4n4ydxRRwKEb
3Olz0/XRRaTTFmT2kk2oIUyLFK2SVAqPf+jjZFNIvLW16xn20IuuvXV1mv5QYdXmfu92oFxh/Cxf
U5uzm7wR1XXoOeNdngr69eMbfcHRFrtnHvIYngbc8juv9vpKpQoKhCB5eJfm4+QHlcLgC5pO+1xP
dBW3LlsjwqCrrI3pOkySXTD27Gq04/jVC1y9H3vKfZC193U1YPZEa5DwcBvQ1ciw9iIpfaqS/pLO
hm1wmpW17rSKoU/1EGAya+2Bw94JzCug6XOY986lqO+VlycPgdDlmvNkWFep8xDmeXMz1km9YslQ
7vsqU9sq99CLptH0gqam2akWgdGZs3nz5jkeHqATgENo87XEnJ0xIaEcJuc4lmHr08yW61xM8eXH
qyz4mPBPKJaBeKPcG4gB/nT6qHRo3cIdsvDOympcc1HKC5oXGLoAW7SuWzf0y6RqNtZxpwcDCGtl
q7g9FGX/KQry6YZSVVymOkUhJC+fqMw+t4lGSxzBP3nj8C3os2gzhdmG2KrfVbTBjCIKzIl3uJKq
zqozRnT2exfyBLU1h/BKIVxbclsUaccaEuUcmU0cf6ppetTIJf74+NDecRegh5DrRTIIEQZZKsfA
KQF+ES87xjEeVtBJeLXhgKCd5Qdum4MJIrntgxwdBzNyI2qRnbE/CzB9vjbsAB/oIbEMs7CsFCIN
UsTDKLJj1clPcbmT4tYJRl9+NzzaVA2mAMvkyp02uh+39ThcswrDF4b2pox+hRTtgYw+A6C8fPPp
0WNHCqDTXAakxTIcm6o0cEIyZMcpbNieBQDF3DGm28nwdNUneXaliph86qoqg9KxaF3VeJggHHTF
mqgGc+6GpFv3xWR+OtYGl2PmZH4YinZTuiEyLGGi/rGszMYE0QtlqCkiS80pZc8rZHGyY4dcwGbs
bb+KdXLOjLy1o7gfAu2GBVzlvmR0X+nnlESkGQXLjirq7C5pewzGQkZ1HYztucqVtwbLwxueo05P
M/xxYbKjLvZI0WtznOIsXNOx8fwwyDI/ltSsEkbO3fg7n/Yf60l4C6eqg3Jj6s6Lk6NJ1UWsOugA
1lzZRO8j7m5KFt3kqrxMGfq+ZZ4fO/uqQ7syNvqqqy7D4Yx3MH/dqfwB35+tCFB+BQBv4ZKFWYMk
3FinxzIJUFQrAHZxg551RYc6Ky+Bjxirxoebj7lNznA2zntveT7jEIA/GLT17PS+umdRd3laicEc
Y86nnSfr+iEYK3kjWX8ZofA29h3KbnrutEhjua3es7G/zXInvM47m0y+E+fj5ZjU7j4kgCbygA57
p0R6Szcmvm7c4NPHOuxtuCEJvBNgCBoVe0hlnO63KL2AMWB7RzuNGC6UqmzldUasc+6RVZjm09ZK
51AodOr7eOF3lCewCyA3miEXyJGiOV1ZpnkP+QiiI3DFcdtn8X2n+PS56+hPosLpr8bVpc9qwlZG
xyCZp+IcreWt4GIHs6TMhAMMYF04krQaqAfkITpqa+/zsqbH2tLS7/M8P3PK7nztS6kEGobnCDwM
aZHFmxyN6auyLbDUUOyNLDE3SiXspnUKeyUze1vm2ruNunZdOkjclJj1UmvMsenpbTsW5zLI79w5
uE3wnuFUIPZ64QC8klHaS29q2Rgf2aQdP2gSe6u8RNxRNX2Na7uvwUF4IFlqHj++8vlGF4eAGp85
h05AneLe4rw95laVpNYc3UCInYMGcStNO73+eJW36g+3OcMLgMUEiBTzrb/6usLyYEpAizmaeugu
tAn7FeDHcjN5/MG64/XHq70jQzDBHLgjYFggTIvVeOUlfZMX5uhU+lOa18l2nACrAkjoLz5e6W3w
hzBZcQX/HmlKOGqn31XTqh9skppj17s/i2bETKWA1l9Clf5Ix4b8FMh+bT5e8r2Pw6IuTlPNabSF
U1hUcUZ748RH1zDn2mP2S6g9Z5965Pnjhd65MwD9yLPO7A0P7+P026Ji6CYL23yoYorRsGmD7hnx
8NzSvrwaiXNO97wTLc2YOWQDLgpO9KXX8isZccs0ANZE3cMU5fJGULfeqiiebpH0AuAh4nWlDHgQ
iZyukbxTlxVSWF91i8FacSUv6iig+zoUE1IstQx/tE0z7Npy+MWiIbk3VYkWulMSHz4+o3fuH6pq
FjK4EBq3cnpGNKpU4PGCHWrUxazLrjR3TsGvGwlnM68dux50Yc8o6XcPSs48IBCCKPDTxcWMQVzm
TVvRg0jy3UjCy8Z+StpfzKHPcKj2TdT56Rj4PMtWpNONb8LYl8UlD3Y2R+Ne0X1Wk6OhY7wVDzD4
sm/P6JS3pwJlAkRkJiZKDu7Y6alkgWLMwHweaUGObavvbU/YbUXVNSd1dt/nVfSPA7I5TsVzmIML
YKoLVV6WdnKqKgiPANKMX+hcbdLUbXcf3/aCazR79ifLLGGHHB5/X3gyPHrVltbNOtEYPia0WSFH
9dVLp6+TanZZ6FzXfPiORl7nsjhnN7A4WTHGIYs7HR4hHVunZ54vYk18BIXbtqTbTic3Tqq/ZsFl
4KEwS0/tGeF7qxTglkDa1QyIeMBgTq+2D6qEd+jOc3Qr1vu9wVpj+8sNOZqU2r8+Pu4XsPHUNs0h
MCIXsGo1e5PXSxtm4piS8Mgqc09cOGFpKUIQ3DLarSgrtnw09S9ELuHVDEZ/c0mlrhru5XtuoYoT
kCt9uDn62o4h+WWa0sMg89TxwP1R1XNpA2Ds7VR9Ab7QW98Zw50jk0D6nA/ZlaOjKFkHqSzXEvDz
Jg6pt8qGdLwxKtJbKsbklqq03AZd5n1nTpWumnIMvjajG1wrXNIZVfPe3eNFqVkZ41SAzp4efYAm
Nzop4/jYUq0vvWx6VshXXwbU2bKOtpdCdgDgpxjIlgyLDfLZ7ueSlWcQ4rd+CpKsCKsRYus5o7iw
rQ3hAHzBBT4KiOGqN8kvPVXxrqv75BpRTrV2m/Znljbk18fC8M66cCBACZKagQT6UnX9yjpQMUxh
brvwGJag8IGYhiHkrQrvg5EeCZy4iyHz7D43jTxTz/02l0mRxwPciLgNLgVSu6fnXjhtW1XIKRwJ
Re5OKPWrCTKzzhhNy1UVxjFsYx9c6tL5QoZG3410pDsXyuhgmijaCBuDHlTyg1Hy7uMzeceDBa4I
/QoolHPJlk5j7OT1jBHpg9H0qQQWsir/omAHfPWA1COvmzx4TXLdeog2e5pdtjJ5tolb3YxJ6P1z
DTwjLoA6KdLx3jLjWNQ2rD1h9CGuk+FJF8jjEjklZ6TgrfODxCFMC5wfYN/uMhcE7hlA3ylQh6xo
D10aDdfW6HrXd7UXn/mgd4yY0MhRCkC4UHTLWiKaTyz2aB8cMsBtm0R3ZhtWYe5X0kMvJlagu35J
3TOLvoMd4YHj9NiLp8yXN5pXNPZqE+kDyRKwnHjNxcoWXgKCUPwtGWvpZ50X7dJ2hPo1OQ3W/RTc
sUlFe82rKvGbWuqVbUrnEmRZjPcuFfllW/7ljOTNen6hmsHcAzaDl+gColwoo6l3qm4imTqEvZft
C1p5q2SczKqpafsXFMhT7rLyemhGcoldqQtVkXpl2ujHmX3M65zuQ4NjwJEMge+IVMBsr16pBZ04
jttUQXlsp7z8yxMpuohTz8AVq9HNBAnetYdgbU+94LPDx34Dvqq77sZhVToDJluXmFk9GHHdO6Px
MWcw3g5lVPj5ODigmEfOP7WeQB/gLYK/rlBUIZaAriuAmhdQJkdSDe2KDDWQ/8Z81tOkV8Ok/7EI
YzmG8JaC+wbfdBlLJwgVgj5gIULo1oDFOGXbwVHVWtV5uvWi3K5hdNMz+vJNQDkv6s16Gkaby6WH
UEOEJYpJwJcHErMCNp36dZONZ8zQS27+5OJB+carnIECTxP5UpD26uIRt3oFIaU+JNbsAJMA1s79
IjF+217oGE3dQ7bOwl3fPqfdVeFcDAk5dN1nWhTIs5RXzpBg4ED1Y4j7XVGZrSg/Bzrxedzhn/zM
Zt/wpuC64E3D650J/KAoLcPEXJKpygrnAG53uJFZdy+n2uzmOOgTaHTJPo1btCyp9b0crbjssmR2
VALkrshAckD9RO5jVDhdnHk9b3Qcw03M/ByELiiDWvqziMiTfhjH8Ngim74N6yDehwiSLuqu9knk
Jai2QTYYIUN4q4jBlGsXr4r3UbtrQKMK/UYpTHCucWjNGD+HyEbegQ12jvE9v+GTq+awb1D5M28S
mZAloYaHZd24kUvvR6Tmt1n+PWzuLJtyP4377AxQ8dakIqaCo4EHiuQXqhcWio0nUwJvEXFc6Sjv
UBf8IOOh98Ebh9sYlvIy8iy9mv1dXihz5UUu8ZFI+M7aOPMd5Bu3H9/R22gPVR8wdBRxMQVjdkkB
UFOr4YJQfWy51Ts0P5iiNYI+gJQgD923Ux/f1J3+hjIxuuuVqjeyqKizRmEc7rAasl0lYsxCEJX9
pEAJ+lFWDtBgEjR1tWFtGPijVr9AWnabM7bszbVh44AQkYOBF4+CvYVq5kk5TS4J+HGK+s00xHLl
0OIOCTqYCySAPj6m9xYDcxMJOTgh84ILO0ARgqS14McsScZrT+T5KsiRbWw8PB2rI3pmvTdaDh8H
8IULAQYRh6ycrtfkEMCsb/FxedT4JdXpWnbknJZ7dxVIoQfmCVo+L9kYWeaVlao9fkTBybDqygoE
HJSPnbFKLyjVyQODBgACCDNKUFgBZOn0Y0CXNmnqDPKYYXLRNXGa9nORhP26tb24VywnQD0zRBhG
To4fAWbfuKadMDqaFipC2VMtnngAJtDKRm5yX8BDQcvNaAx+yWaUX9Vog4ce3VzRejonXuPPXusq
jYDhIJQjfe53Q602VBbhrUyy5DNI3yD6xIO1tW+C0m7zIGfpioxF0vnwSrILUys0fXLw9xWYnOWT
jtD4hADGXemgpvVqCmlU+pXXuc7KdCnauBESwACCgpmUHl6I6zSbMhncbcBTcN/LMB5Q4SJTjBuD
2Qq3/1A4YakoNNjMnYVFXPrGiFqmqC01OfI4x6QV8ID9BhNnsKs0WTMkGs4IJ3vjFYFXT8Hzh2sE
Z1ktbXCTiaRr0mE6uB25VPKb27HHplXXcZSCplz7obms1GMRjfd9mvgueN6VSfdsiP1ArwCYbihr
9rRvV45EDfGvlD8jKYxcMXqu1bFfVum2QVY5Dpx1Su8YchSJia5KJJJygHaZ81l1Y7OCnNy1td4W
br4hqbNu+jP58TfBwPyVyP8pUNUBHC7rM1o47z3py+nQjh0ifVrb6yGs0p/x1H36+ALfXQmlEr8T
I0jtnj6QPmQRqof4dOiMHP9CkvsKQp1fTE2Tbj5e6W20iY8CoIwgF8UnqNBYKDIwAt3A09V0KMRw
H1v+w6bpnfJABCw6u4+7gvl8bH6hvm8XCeunJj32MMpJhCZ8CgA+qc4I06JLIUCveUcwivAj6exw
zZH5K08roTQmI4mmQ2Rls0payi8K2kU+mhEHoQ+6XLmp6eDtstRV16ZD25bcu7QZqhbYgCJD6QIt
6bxS3UpW0nXRp/WZhPsbLamAR0jwXFG3hozREu4vCII/WUj34EzaXAhVwQNM7PHMxbwBILAK/Nr5
ZpAnQSXs6TF0vW5QhEHJIUHct3Vp32N+mE7FRQ9f1G+iQH1rC31E3THde2k8rIKJgCOHApWdF0cm
wpNv5U0XBT/7aGZExXGEq0zcxO8cnp0RoxcGyolKh7eJu4LxhT6Hv71wYxLDS5dHTnuQHqxgpw0a
NPFYbDN3ohUiD5teauGMGLiVWr/kluwQwUfHIa+jL0HI6mOqOdllrPagpcClc4c8Cf261rXv1u24
ikqrLya3zVYdEux+Ectw17XSkT4LMZapKzhgM5ISv+VFttNs2uo8sz8SDC2DzJA2uKhEgClvzdjs
UCycI+/aoxxolPEWMAK9gJyjlLgx9XoYaXyJ5ONzNsbtritZ8xCPvdo6cXSnRldDEEs3fuwHog9N
WRRbJPSHTdCJW1jta8uM3rVO1p95FfQdoUNRikAyew4+4aGdikOZ1DFJWDMcvILCsmnRhHdhg4F2
YTCB+F+R9WDHL9Y1wS2y7/IQo5LyCvTB+FhPlTqwElFnm8l4V0WD3U1MF1dNG6Gkw4bDbQl+ydUY
JPKZuxlbA/AnfuWUdo/y6+6MYL+1FUgkwPnHf8D8Adxx+iGdNyRijKL+UIve3UQ9AhGIb7erc5c8
Q7p+VE0cZH4zdhjON9TuOabC/G4WksrBykcbBxc+KWL40/WzCjkOS7LuQI2RX1zHgvcsB3U59PBI
4YCMO9fE1edWhPbROohS2qFeWzfo/bBV8frjV/6SWl/sBoVZoFxJKDwQbxfKbgwZ7dqykQdU8ZkL
4lXguapJyGtvGO8n1RLMQJMNWkmajgFqN/YJDUnbH26bjvdIONhPrAs8P4NzeGNqou+qBOXXI8vl
rWOz7BBxnWxRIZb5qiTZGrlptG2bTLfxhhChjR4zmFcbIaue8Vpc0LjxHkdZRQ95WZb6jAy/8Zln
tiY48PDOgaW9Sf0WLATkWav2wNyy3prMmgM4N2YHBrC7qqu+PoMMvA2D9ZxjBgwJjjF4N3Pp5mtL
0oNgX7o0Vwc3cDCrssynRwQQ4U2sS3tok5qsTe22W0h/t+PDVK3qlHc/20gWT2Dh1RtoVMzGGFE0
9/Gtv3nLABCQAEdeGjygt5EKWhsYnofALssKSc4uKbyLkvbhmVXeOBHImszBNnLFCFP4ktPE3NwQ
Gk/6oGlz0xXU+dLQ/hK1jO73jz/n/YUQKXIEKCiTXbwok0Ui7SJPH7KuzW88iUGPMojsrrTUnMmI
vY1O8VEg883Z9heQfD7a/8PZefXIjSVL+BcRoDevZPmubnbLSy+EpJHIQ+/dr9+Pui8qVqMJXWB3
ZwDtzCkemxkZEflXcIA/iTbZamr7Uj9l/+V5rL2Qg8pfzTprfCeeo2s6iS+alFa7sSqWADFz3ofy
ZOCFkTXfJEmKYeaW5mnKpoynRYq/mIXUnwaS8N7VgBRRAhnOr7dn6O4t/yMQprStLo4mWNHe/uqp
S+246Fvbl/OSPpmy0rim0NRFcNkP18SenEfJyKePc5VEGy/zHeTC0Atlm40AnsFRuB26L4yIRC9x
fLub4708vLNGS94NdgBKZuLEPQVb6NNrH2tx1BeQB27/+kqrjVBoSSLZPqcz2c29ZO76Mg+fWNYO
CCxLoqtNbal1zWjcQpjuU0s+FwwdBTUsG5lfcfu5Yx07UVI0tt+KSXkv5/XgalHX7ubaLh6TvlMO
ogmcw2TXbemGtj3vjFQpvFxrwoMYK8KGsOqvg1FTqqsm+RvqIWQywpxpnTh3GRlkFTF1M4rIDveT
62wg/zfiqN8pKa9WFExSvTPIWfczQs5T20bWH0VCuGcTtMiNpvTQN/XkS+3ohYA5tM+IpbZ3i7LO
930m6W4pHGd2YUmKUy0LcYnmufSMGfWwbgfnIK/Kcxz27WPsJIFXVIOOhaiKRiOzx8kzO1n78Pbm
Ve4XFE38whQi60ePYixb7K8zF9eRItIu0Xyc1Q13ED1axiprHkU2W5prtGqCh0TfPRDTf6zaVPHi
1hS70oB5Q6z4XrRqvI/Q4aFj7eAJYNrSPFqBLvayom6RFe7vIn4rHAW4jwBreNDf/lalNzupESnV
r7RRvgc2hi0zmu5wFu/enpX7x4wiBK4Q8lIe4m9XD/c4ixLeT6v5yvxMsApJdbCsU6uWHyZT2QiZ
7t8LBliIo7yZkNXWF6xVjEWkpYbmw5brn5SmNbysH6XdP38RjzOLBJQOBWdN9DFH7Hg0XdL8alKJ
v/pO3qdZ9CPS+9K1ApgHbw/3ykfBZae0z1UOA2fdgqTCWb2ydeqUszRQ57Q6HHndYOg21umeYghI
y3c5FEB4nPS1n85U1ENnkh/4chh+M7oIAv0UKMJt5BZffrN8ENMYHzBPqfdxk+kvapS8f/tL/8QZ
N0EePwEdF34+CzkFBPB2U6ZjOw9KNWt+OyfJXsvS4TTnAqMWI3iBTjF9RZHHk2DURfpJKc3KM0Ht
RwfldxdP2mOtRp+FMQ2PKBi6h2oaxoPUyvZRs5Pi4JRB8xwqBa58s96fg3QAuOubhynV3Tas0Wk3
aunZffYQJ0hzUgjbxd6CR+PWKJh3dSiiS5wrxVbstVy0q2/WdMyzTN5psuV1klxHU1U7Tqf7IutM
d7as8ZoWhFhakqp+aNnV51pynkGkuPGoFEBrUKyt/s93qQbRAPo9Qi2SaNSpq3k3ohBQOtM030ac
dO4MowOXzvSHIrO7XZbjfWe0+QG2sm9Wk3Z8e9VfuYk0g1I+DyA0Amrmt4teKGosBqvU/DQyrmrf
qqlb5Mpjp9dQkt8e6pWjRObtLF5A1L8gc94OpVhimqS4sP1imMSP0Mm/VX0kb+zi1w4Sy0gcuVjb
sYlXELRklrIkaYyiTSYCm3SQYDjy+lERXUpITXy1pL6gK3yODWQW/KoSdDtvf+grLxGgEHoKTVcJ
NY1VpJnEkmZ3Wub4Q2hdVX16UqcsezFBrb2pKrKrE/MkZmW/EUO9Mr+IGBa8h3h6MYi5nd+5bYQO
2uj4RYblT+mEyj4spa14/dVRDAWmJfmKA0f4dpRMyfqo7gLHlxCePqdCvmrKmL68PYOv5ETIwzjf
izx/qZesptDoQqfpRtP2y1R7pkpIKwsEPBctKstraerVO63Qp0fd6j/F4Si/GBg0HYLGag6png/n
xArbS2e0Gw/c/UFVgVRNwA3skyxrTdetlImaEbwsv9enb1LftA9xhXwwcIo+9mK5TTzNHJCHx1xB
FynQ7Y236H5f8bo6DI/BE+u7VhPWthwqiUJWoQftdBnyodg1bSVcLXmpaC8u5fkO0HKL2rQs6O0V
iUaAwGqptyxOfqttlUZCtqdKsXxrLr6kSQ/dDD+LYojfUbr9rkl9v3El/QFzVyMqi95W5ROXusBq
8ZM+UcKmlmaf2Kw7TrUhjqUzi4W+WT8qZniw7Fp50GNR7NAqZHu7M5TdAI/Bo3DfbSExr3z/4u3H
bwHvJYJaDsRfcaUslQMJKtdzV+bGXo55pFwbV7VvCZWVhwZDLb/NbeU/2Qkl/As6b5qTnTOOUI0Q
kGufdBmLHTWYs32ly9FzqWlASRrv+j9frypidX4fgQoX31rgG4usliuVmFLRhflsOvlj2nXRxhH4
A+Ct1oZAkgt8ebTgP6/WBtJxFytUy/ywyObUjaIm8mLRjodsah+iJMt3RjtP+7yT1YOjde+buexA
UgPn98YN8cqy8FzK0O2oHREOrjLGQJo6wlhJ8YdJSc5hPBfnUjdIgICQ4t51pFL/FkRTvzPzLjmm
jTU9C606d8gHvzZhaT86JUY25Hw1ac2UV9k5VLPs4nRbWfX9rUFoIaMxAyEHE13H+iYF30aKFdOf
VWn+FTb4J9FEYZcHujtp1ika44+p0szfCqyvNrbEH/DkdrUYG/yQOttScF4za6Ru1uLBGU3fcWIX
TOTaVlrpJg6OWtJlnn/W2X9VP/4sYtuFoHbOze5iA0i4S1sHriHPsc9j/Gi1jdvbD7GJqUAbuY3R
/5Ic4/z2gt4HIuxdzBag0OLBBW5ye8yiqIAbGEb6U2Trv/NelE9ZGpY7R9+0JL3PiZbsAQX8Eu6g
u1zFIXIYN1JWDtpTqUz6odIy7TCkVrFvIFzsl8R9Ixy4L14xFs5WcG+IMh2UA7efZsgtBZE21Z7q
IcCXVM70o5QKNL0iNX+quWNczCrH5n+J943E5n+CaA8kon9IzUj6hr+pdaj7SnhFbG4FDXemY2A9
CMXBItggC2VoWZe/rjeJ272YtNb0w+AJUkBZl/tiin5G+hcpU3YC36U+MR/6PL8WRjp6+PG4ifqj
NeYXM2weGulk2lgefZAQHUvlSA+Qp1p9FPaL2cO4jVIScW1XO4O3uECNsHDH5tQWx16ytjb7K5Ef
X0IUbWm0EUZivrqoSe7n3OQ/AGzRp6g2kp0017Xbxl35EgZ2smvw6vjSmUrjYUxVHptS2lDY3N9J
ZBLYZFEw+JMrrnYWJmCqE8am6puDUK5lKr1kmrPvBv1R6SvYfmL4+Pah+ZMbrA84uwriM/UW/AVW
0W6otHi7jiHZsJFddINWmBQqIqPYJU2zT7p3Nmx/XYKSLovDPOVeF0GNNItzVhWfQtn0qvndaJee
bFyi4FrogRtLpT+N+zaJPLtVT6nmjUmLPVH77u1f/spDwlyhm+IaUeFKOktm9te+q+TCyqNEU33S
6vEpyorkXdiPsW+VjeLxlvHAW324N3RJPjaNbuwDoYpdM0NEf/uXrFoYUskF7YR+yFtCVEsJc/Wk
jarI7T7KdOzkZngH+kNsS16Zqc8JXp9O8k6JX7Iu3tlSdKqm9swhgikw7SWj2oMZPTvRQY2k5778
NEoXmJNG/SmmCamBZZ39U+B6iq1e+awlxQczrE6Vk58GS/0k8jMtYPm/hL4VN/sheAp6rNXwO3bD
CCJEm/wMVONYqfMLmvr3aU53W6OlDjJL1qe8cx4X5wBSly0N/+IvuQr3NPLgP54uICyIjW/XxSyW
ZLXsZb/GnEmXuPbnwDWTz9I4eB2hj7Cep/gDgF9DsTGnQaLwe+Uajb9n7fOoKV7Y+6Bp4xAdyhDV
PErqIpfPna19w6LPdK08fcHPwZ/zQ9t+LPAWko3T2wv6SvKAuQTKCFJMrjbNWm0tfGMwlau72dcj
Y75GkorlAdnic1YG2UHManqMm2J47IogPspSHUBGT7LJRU/d7SRDTh+sPu3OUdjbW2KF++QJAgOR
JDctFmDmulPR0CfaVMII9sdWXGIc7V2Bf/NJsVPbnTVLAtzN2m8EotOBIK7/2eazOBhzLLuOU3wo
gmz80tfNxiXy2sVJ0RdtLSwGChdrn/ZhVAM9TpG0EQspl0ZXvxLeRueYKv1Ln0XiaJq1tNdqFY4a
SPPFirQtl8X71x/oA0fDRYnM1Jir17+XnNgoNPgdoZacFGwC4Aig2HqYo2gr0LiX/S8wC6AeOY2N
OGCtGDECo3D6Npj8xp76C3Zb11mv0ouBbO0xTDDIqwZkMnUuR19DyLQtLKCMDdtH8wOvcLbL45RX
sdRE9+j0qvLdkULrpNah+SJPs/WoiUDeeFfuy+pACWxpuEtc8ypefreHslMSYVeVM/qdnF2QVYy+
aCl8u5GsggcKw025oV1ztPSXRp6iB1lQOA8cMV7aPgkv+CMKV7Wj6amps9FXsth+Ggxr35VWe61p
G7UngzqGYYN/QV4lz10r/QhNjFk2rtrXIi8dOiKeYgR5EEZuPyPrZh3+WoeZe53tMEkIdtB4/H7W
Os8p9Y3B7s8aURd5MnUsKE/WOrCBumdHRlVpT6PUKV4ladauaupfb9819/sW1Q/lYu4Ush4etNsv
SuIpLqGipn6gR7lf2c27STjG45yU/5z7LwNRIgXXMng0Vzgdyveg19Um9fE5z09O1f9Xp84lHkTs
DUpyzYn93TrJ/tnGCbq6QTEQ8QpUWXbf7ff1RZA4sZwVvrCc8JM2G1/VKfpAtwHILI7dnZKoCA5v
T+n9ui1DogPQUM2QD6weoABVtpXNbeFLoW1esf1Rr62xRY66j9QWBiD5K9kGelFLvf0uedB6PMdT
Yh2oH/u4nWww1yLeW2amuqOqjq6U9snGMb7PBE1QVhxykKuRDK4Jj5adh4GYrdLPJ2M48gRL75pS
757q2P7u1PqV8rgCBq1N1yIA4tg4D/faANby7+FXcY6wYmmOk6b0Zxkv8OwlSB8lWFlD7+y1odsB
Kn4IMlpJQHcvuh80mABMwzuozt9XcUuh7GNF7J60x7m69pbkAqt/s8v62aEBitcp7yJny6/xtZ1A
voWbG0V7BFTLn/8VIjpynpf2JCoAYxyk28BR97ZTJBvz8tpWoOJC/sMTyOW6OlmyjETaiOQSG5wk
PKciYnKS/NNkZ7k7xV39bM36VhzwyphYF6Ee5zq3+bjVUqjVZDazaWT+Ut43Yb/qRvPOkLKd0KZ9
XAVejbdz1//AXOIpLt9njv2u6CWPx/uiDtmzrkXHfNg6E/e3M7yEhW3E1oTIt0Z2x7mYujJRcj8u
hs+taRUgIrJ5nvUMV42q3EyL7ycBBh63M+EQNRguttvlLdW6Enxz56e9nn9O0jQ81JU9fxKTCuVK
FWjTUz0enpJGDc6t7rzLOdAfc1ERDVn4DNYBHDPXMUPtXdbm4hyX1vw9c4zow9sX0iupykKg5+Il
PsI8yVxdFoUwIILVJRbnBC+nxlKDaztoZuPpZvJldNrnIG8OdQHE5yqSmX+sZqPyCvKNjTfgfoFI
bHk5iWjhpIFF3k5YbCvhkDawF+Uad1JNGqRD1zjVsSgNqoVKseXUdo83Mx5Bx3JVUqNeF6ZgHFZx
gSTLF32Y4OdVlXujtePHrNYPrT0q12LAV6ATY7zbmPElnrlNa+GgUBCFg7dUUNbN9VRr1iS7tzo/
EbKxF3mjHvvJkC5Bg8Ijo+XjSxSOSIbKFos0JL1fBX8KR0IY/gw1fjdkzpZdziu7lfwQIhSkKDbB
n7zpr8so0epRzija+Fmrmici2eBiGFW+o0pXfIVs6+z7dPz69jzcX4C8FXBiFuDZwDJr9fq2UzhU
hRh7gHBSUltJLG9W8Dx7e5T7GAam0h+RCHan1B+XP//ry+LKkOI6rSsfs4wG/mDWHG2llF/myBEb
9dbXPmjRD6HOhSDAGt8OVbZpNdl2UPqjIG4I4LSACdXzxjv7pyRxu30W6S/0Ci5X5m3tYIUelHQm
l4OnuKEKbU5pfiaAutJxyPTURlT7sjB+lJM+PvT4yP1yWiTtmkWGndZJvu+oIuylNGs805i/j0RG
h0ENhIuEXsNLIMWlujSz/ST1+s9/XQn2FWkJgmG4n2CGt9NTm601QaAInvqoA6dJ0O0VZt4chxr4
9u2hXkn6CEKWgFJm7bnyV0vRZFj6QoepfKQe31uyvHei7oP9kIThIRO246bc3CdNlije2/Pixdg2
GxtvGeLvZdKUpY5GHwm8EwAV1p/bjp1V50bbPoF3SofBFuFeOJP9qbdTcRqSQpx6o2n8PtKuRZ+G
W+Zjd6piGmctrTbAxjHEWWQ+t9MtJmGJ0h6spw7P54fBVquzqMLDGCxWb3K8z2NOdaTpM7l58lV0
ZnCWeuR/LfnGu1LqVS9J6SA0ReqXMcjpjSyUbv/2Mq1vHcxMYcNRdlvQDB7l5UD9dTadMEQzMuni
uXeq/6JhMMBc7PosG0nhazWEWU3k3Ze3x7yrvy2DAqQSoxJw8pfVoGGOFzua8vg50/Tw/RDSBQYN
Ow4yKSVPe0R7jZ1qdJI0tfXGRsqvWKhnXmLOpYEOqtxKCNbP3p+fQ/ud/4tOyLZu56CDSgAlzxbP
g+T8iNX2S6YZx9TmROZV0W/syeXbbvbk8u1/DbY6guTMArjeEs96J+yHAB9umAJ45b49xfefhHBx
KeUS3BKU372sSh+q09iLZ7V1sg92GpCDsMpePY7mSSGj3Djt6ysemEOBuEgYw0nDmWd1xavgOSLI
+aohNH7Mhp6cjaQtvWiStp7JV0da6jekqLxc6xu+0CXyt24UzzQPsQ03x7vLTcdem12Sx9h7exrv
Lvo/30XUC6t3eVLk1XcNCUpOrnjUA0rrlVp80OyleiWwEBzGcfbmoHtXJrCOgMNR4lh7I5xOcjYf
yix5nOYJfQWgeEoCQ2DjYqtyCLXwipvMRYTJRtC/jqaW37oIzvWFkMd7vvqt2OhZQWw64jkqJxUB
SG6/m1tatZU9PhSFLIZdMRnBXi/HrbzztTWh0GVg5Ug2Sx3w9gDliV3X+cDIIjN0V+li7UGkQeCG
sp7/o+ho+Ugqw8t3wkThib8dSqKRmFELbLgiYWXeQMcGT3KGYWPd7w/pckqh5LHNiBLXZc0gSqQ2
7sP4uUTXSLEgIQxDSXh4e3e9dkh5GkjP2FoYmCx//tfda2JyiERxEM+BQ5fYMOhp2Wb2l0oaxieB
j9r5/zPcotPF6YLGLqsHGeIOTU9KzigyD4xIzd+EmNXekewfaqqO+7cHu39XmEHwcepktBwgErv9
NuxW1TIeZa65sTfcMY5+VXKFVVcXD8c0s59jtfn59oj3m1DDaoGJ/IMww3q9HbGf1TLq9IEyuG7C
K07H+oD1Z0dDtGrYuF3vkA4CNAXhDmAHF+xCs74dK+kNBFW5akDZ0A5qExxGUNDdaDfIkYf2Ig2t
tLMj+4dRvFdD9TSKx1R/LsaPUfbc1FAO9YsCh1mNgEPT+UBXStWrrfwjXRcC2g21BzvVcJIqNn72
XZ7JzwbfA6tcbPog+Czb/q8NN5TCHB3SSz+hUY4bZ9qww6ec2DWK7V1SGeXnGMdA12xb80mR+/7S
K7i8xJbTbuz8V9aKJAdZLqmHQSiwWiujbmszTjDnpmmu8rCU5k+jJNC0Qt7e+Ojlm27fW2vpIABN
gcuJNGSF9mHjb1ROJo1+HoU4NuEaeBjlOv/89ua7P8q3o6w+qAjL0qyDcALGtOGmayoNHGzlmGgU
tYKwPL492p+K4fqjljZsSNNpHwgr/XYhFQnjHbtuJj/M6b3XBB9KWw28pEFUGNET4FINX6U4vHbK
NY+fzeESV+9E/GmKfSO4quPP0PaN+FlNcjebvK7qvdJ8hibnp+X3JvnR1Jds+C9sQ2+WMeA5qOp/
9vxj7rCyp8eAswdycbvg64C9+ORcHBs/lxbz7y9t+RyOV+H8GByNJgU1iutTLMWeo7zXjBdp/iDL
ezJbaXhpHfzC4qNR/Xb686B8wja/B46k+YZrRb8lxyuMzO3jk7n4DP3Iw8+DlLh5/JN6ehIhYWm+
W+JXnv/OUMjbgU6YcZmai6J+Lp0nu4MBpe5yrIQl+NtWeqbvifv2/N/lNgTLsMYWF2NweeCD9fzb
hhgjcinYgx0lys5RPmHDb/xsnTF8qNQoxB4+U87IJfRrAa3PxXfX2uro8idMXu0C0oqFLUjkjsP3
csr+Os5ZMtqIuYLBb+uS5gPyJS5Pk9F+p4UEQFGU/qIImO7m1Pip2LEnK9/jCaQvpz/nOa9opadd
ejFf0+aLPf43K78c5ZTa6Dmkp07/LsGsKObyMSkexvYQF9ZnvVBfjOy7NVI9xhnDA7bbuBXuAxgo
wuSmFDt4cu+kvoYcRdZgppqvCvTXWvRBAjn1BCKdg54b+QOe/a7mVMbGsHflXBpU/wkrltNEzWit
DVKqHIszY5z8TmeRYqupjuOM+WVqBO1Rj2Hk4T3cK1+EFhzbLE/fJ51mPIoiLZ+Totcf264LPBNq
7D8/2MAytAvEbxRO8x0xskgSI0rjUPYbDGkLzKsPep/b9NKk3dtCRHt7U99flDR54S4B9tPoumut
HgfZzkJ5EgWjYXl7mMouRwA7bpEh7oqjTDavNFf/YqGJ4fHq6FjIc1WlVJG1Z9I54EZuz1CZ3TR9
32cZe7CPKKUZXqhIoReHsDNn5Ucc5D/NotTcvG7e4zV6rJPU60c099ps1RuRy/1VvijreNXBLUic
1tmgiPnjdsLeICmKljIsfR+unQNpKqCj0XtqLNrvtyf+/jHk38jc42UKFRle9+0xxnSjMsHGZV+V
kGa3TtQc+rAY95q5FTy/csCQ6fNSGVQSF33L7UgzDa8jKYS3YOF3tgsFvEZ0v50bRPM1jI6gasHP
weg+vv199zAIS07QAY0ItjUMsGXG/7qntKyAXBSlsz8gD/+UwVJ8oPZV4LivTH4Oou1HeTXQ9YYk
X5ekn0UrYV4lptJrtRAuBYnesUeSejaRwLtyWvc0jRqSb2//zPuI1eZB5SoADFmI/atAQdDeI54a
E/MOLShQdjXKS1415lOpz8IbhBHvtb7bKn++svagIFCQIV6TzqypAjlebnUwKKwIKfM8KjZwNw0h
4AL0G7vsjiTIwUNqDgUS7Q3509rJkVbi8LRsB9KKGps7pZfN57SeP6ZlMkO5dFr919Rg0uWU6Qsl
ANekX+bX0jHGo46x4td6TD5oYV8f+lbT/jlEQ5hikszx84Ar1hoyNc3qqBnL2qe2EWKOZEhuOZbZ
xv322jZcSn1/HpdlnVfbMK1KmDNGVfuimaEVpdH0YOPg5ypoBx9bTdIP8VjtZbUVByIRcyesAS/w
vPYxi9D2sLLyQ9HJX9GdzV66tGCZknHc+pEL/HP7pmOBRfJOuZCZAJi7PSt220HCNrvCb7svAsev
ixrU9UVPjeFLnsOZyUMHFWQwGdeZbjzPLe1X9nJWRl86ebgM2T+3ntQWzzzIDcAKlNBI729/j9Wq
eIUbdelH6NI+6sZQPs12/CUbhfNFamLrfU8TeEsS9lWqo9S3zcj8rmIYSgfC4XMsaoomlZz++1u1
OPrASaRgQoK+fqu6lu43XUNJNQ2j8oNoiujQ58m8f/tGuH8RqYvw/uLEgvEDhM/bb+8gcbcVPHvf
srPo2s0C219zsjd2/7Lt1itOA1iYAkAAeIes7p00heYgV0WFEp+ECDVlta9sY96ZUgTLfoz/sUKy
LChjAUYTOWowWW8/ajDsch5LtfBpL9Y+yJ1MBDhYG4XE+2uNe4YqL4HL0otlfdTUVg5Jvc0Sl44w
RFnevBSjkv50sGB8e4nufOP4HHCnpYbFm734nt1+jqrMkZVKTuPzkOHi0SnBSbXioxk307HAFOK/
slZPom2nb/04CQ+ea+d1qpZgFa19iK18y6DsjjC7/KAFnVriG5yg7FV8U7aQMGIay/pNNJw63XDt
uFQc5AJdgJo5S2SvyAbtfcRB3hWOvJfbwdnNctd9pvPiIv3UnYJqfTG4ToRxjYP97pV/1naTrO33
8YAjLm+j0X+zs7hz8ZacPvStI5+bQtSenLb17EaagD+XZtqPtyd7CQ9udirlHMKThc9N0ZTFvZ3r
shtn7D4n2Zcb+Ct6NAu8AAvn0ikYhWSZLc49dMwPhVKKs5CleQOUu19r6qP4pVEp1xfl2xqVs9Oo
duY4Vfx0zJIPge2cyngeT0GqHaBaQnfvm+CI39c32swnnlH05s6in4M60y9vmod8owp4t8n5OYtk
iTo7vQju2tiEitlSXcoUn+p9eknVMLpO6P++V1mwlXDe3UTLUBQcUd2xv/C/uZ35oIvayXAKBXih
mJ8lw2q8UaVI/vb63oWHjGLTpxVQBqkEUpLbUdAWpBH+9rK/qIO9VG2zk1YoA4Zj0+hztOr3lWH0
+wrH9Y1n704kQCUIVJcUFmANncAau4YtXvW20zY+LZ3pK5clzReJNiG7MRvUh6pVppMVGZ9zGSZi
XISQJ+n1509dZL+fLJrKUk3u6R0SBu9T3MZPZU+/36KuvkFafyZNl10lcdrL5IyZL0UN7zi4zG89
XQQnOCSqpxLfrIM20pd1KKVDCUVil+aG9JW6iXqYaNq6sZXvYk0+FxgWtSr/pVqyCsTTQjg9Xa8p
PVY1vqgAWDtrpuFnPCl0CtCcDmMrK9lCjZar/fb8MupSo4FLSFugu3aa1mwnWa83Pg5/R2gdVvPJ
AAKUyh6O9L4jtq70xFOLY1Z/wBjHHYZLixpDyr+EMeTw7CVsmt1yzZa6Dtj5Egw4RqjlYoB2kmKa
WTnfy0E9JG28S4unNpJogXDAvznqKH8o2akMNHpZ4rQjWs/Wk32oMv0RxoePiM7DxPCktthF/XCI
rfiAFO9kpcMeIe4OO7wMfkJU4/mZR6dRz/dNnO6WQDFNBi/lHwuMfTKeWj2E8QlfBYKxvdeM+pDb
NMTmr+Eg0wbaPuip2AXSGfr2MbUULwl/yPyaUT92qnpsgumYAZLgIFX3UczDiDb+7TN2n/+CcFAg
s0gsF+B4XZPOzUamWFXLftDNbinNNOClyyDmbc5V0qbQn5it40gstlPNtEb8gr8jbRery2RavyWt
Ks6pkVu7gBqFR8PqcC8hOdg1ta09kr5tuQrfmV5AJ8f3C6yLPcPVv+604SR2oEipCsZktMUpL0V1
xaZVATUcpAd9DpWnSE6FG8HpVgZb38t1G+ybVFMe6H39FY6Dn1vUyBc3mcqbk3g4BJqTP2vZvPXy
3t+RkAyo8YPzUnagEHl7e5mz3mrNBFmqBC7YTdkYHibVql7eXr/XRllUC1RrCDypXd+O4pSy0aMM
7ND62fQSK3DCNWUs2t4e5ZWnjmgGyhreSAsmtg4K6y6PAllrumf6IFkXSmFfVZohuHWm/hplBH2a
ntH4sT8CzHlJ3eBgY8Uz3bvDRDwwv8pGjHpfOSA5hSJATZn0CXH2KqopstqoQykpn2sn1zytSAbf
zrHtzkVoHEQVfadJcb8fYPh5eUHoJdW55Ymkff/2vNzP/sLjYD5wuUZ/vp4WQ4RjTOOX/Hl2rO+O
TofmMpSLjWfwbhAdLjztL/Bxosh8VyXJnSak20cs+TOum1cEicB/zVhs3MZ3wdQyCr6GbH4USiQA
txspFmxTTZkkX9KLed+mfbnvzKI/OSVECNuO4kMnBvMsTbZ1hCAobUTof8wQbh4DmpbBDF38yYFn
AD5vx9fUOddiYzCejEHgxk5/VlcZaVdTFVG4I/PUkWgBFLqOAMK3J+zTRPbf5PSaK5KUXpJ4lTVq
Mnk44nyO+x4mUSj19FesLfV5dGLrZFN3fkiafnAnWr7v394Idw8o2R+iLpy9aDqzGAHf/vpizLK2
bY3ET7JK2YE+5QiqYgCjoT3WijibopO3zuTd84njDG/1YibLkrFyt2PW+lgzjdR4MtooeS39TJ6H
GO8Qayz0n5bQxHksAKeVeTYeaYhBo8vALM/NLOzjhL+j9/YM3EWfgJMcAn4MUSEF5BWa4WCyH5Ri
LhFbYAZMnybtc4Wj8G9pkvSN039/IKicqfTRpVIHWXJ96qLR0INEgq9QSXlysPqFr4SP4sYod9En
swZNFxnKsqrUVW6nt0PgMIEVxH5gdfkhjmiEmuBfdsDnPPxUZYP4nBRBdKipe22MfH+74QhG51Da
biF0XLLI26GTcQj0zmxLvxtaYzdGcvdIC4aYBoTxodDH5BAi7HTrNCrOFk0OetwavTjX+x9vL+n9
lbC4G/HgwqABhV/TxQJr0CnWNJlvGBBF8BRpj61heUo8DS9lPE34oFPhKfQBj+WgUTdm4f5IkVTh
kQ978o/LxyomHVTaRMzykPloayI3RzF11Duj33EC38V9Yu9zJd5qqnaPycF+4P6xZbIaMJY1Io0f
6ozLl60+8XDpewLUck+kV2a7NtHDr6EkZ6dInlH4F3ieusA+kVuMHX7soZk85mWiekU7l1QfNfmb
UXYc+qRMtActlZ1/PW+LtBpPDOTVVFzhld/ukXjOe7scR/lJl9SPlMl7ECcd856g33h+7tYBggZJ
EPwWYFpE3ctp/AstlzIIE2XBQLPkW1n21aLvZF7gPVHXyacgC7aKycu/7+YhWMaj8rAAUIv9/mrz
z7We19T65Se0p60bWaPwzDBNN77q7rpaRsEzmlwH+Bn09far8iQNcIsb5CdJyjDCpjncWeXGdoHZ
5w2E6z54YiwdLcsfMRsXyepqLEehZNncyE+Rqb7XFmYt3V0ST4cS9Uvvxv7YN/JjUKr/4+68liM3
ujz/KgrdQwNvJub7IgamDG3TtL1BsFsUvEl44G32WfbF5gdKM9MFclirvduNDimCXc1KZCLNyXP+
5iExW1cFaC/crImcfVRQLi0n+/f3l/WLTPV2hLEQWKGwFBcIHU/7rvV2k0yOkG/sqJ790ozDAC2Q
9EKptN7N5dDZp3KcHZZQTv+oTawxXUjJ8TdHXTRU27vCCXDUavdNZHUu3uPlLqRUsTftXByQmvx9
MvP4AH5S2suZ8RxmWe2LRp3ZpiTt0hiz4iZZqvhJmOH8pUG8/ZBXqnHZJ7p5K8pO8djP8V/VB3HF
QeY8KmV/1l5n3btPR4AqJugc4g0obBjIn46AZVVp2qs19EKlN31zhDs+DspdlqqeU42GT5um344N
wn2aHXmikcSZgOF1sZy0AmZNRF1Ag9Z06+kjhKaVqlEJGUQtpQvNkK56LWoD0VjTZYFY30Ub50/j
MqSXpYyIIA6TNcSDVMNsIyuSqzxnQLVoUfZY0w5/mF2u+2Hb4NCcw79P6+jQEOTsU47sQBD9BKMy
yVetXdQXItE6T5aQ3feWGUrlMmvmdRkmumtXhXSlaIrAcLFkr7cQbUrKD+/Pvje2WJRByJOvgj6o
tm/3EzFJddqLDIrNrEk7HSn60NRalDYSRbBdJl1/VUhO4zfZcsjH5aETuZ9reN/KQ2sci5QiLEFg
Fz5Q/3R8khq3vT1qZ3bX15seDwkJhGsVMQYHwenbsSOAVI3dSoDFdXHRzjGaiTnUpdQGpJI06eS2
gyafOfFe73xkaik6kfJyOPi20ntpLU31Ssi4FVG0PCAa1lzLcXquxLfO7ZO5v7KPNECZqyAICmib
cxUBZ0EnUFCQmf/qrI9BNY1Z0I2pAFF61oTg9e5HUgGFLsIo8vtomq69/un8sE12WiOflds0qxH4
pn5NTqSf2i/VqEuBCBusCbTkZm4V9ZhqseFlFcLxqjS1vprm0wO4t3Oh3au3uz4Sal7EFmxsFFRO
H6lsEQGxZqR00J/7wn+Flxd18aOowKlEupx8nMNzSuyv3u1Lk0DaUe/hnvMioPvTKOAQPZlzFSq3
c2JEXofuqZ9O1fh3U8DIIFGzXFVeKRKRFD/tmCyjW51REL3VGyXa2Utuf+nRbj8UUqU9vL+OXwWH
RGY0QyWKAYQqtlkhaT2m6A6joyc3WX+TZJe90+AE6DhS7qEupMkeJfZARe79ApbwmcZfQ2Rw+XpR
jyQbRLllC4pYMgzNErMrbkf07/ZoL4aHzLAaEhKKAnMTfys5GIX8KNtxHQxtrmBTUA1BQVLcrUcj
9KLInM9s6a/D9vWhwB0zLiuncEtat7NB4mCPi9tE09sjSW3Zr6rK2Wc4o7gZRaPjIKv3sTF5mZwi
25Rkh1DNz6VVX4PBeAyyI6u+DdcILhKnk0ADU4nDz5jflkK5nuUkukZsUwuIskEyKaLyc0gdvtPL
mT+VuHvnWXkmuHq9vogquDpweSCb8Mono1iijKNlgCTe6w+6LkXHLkU2S4rrzkfMK8g1cW5Jv9Fr
gFogpCHpyLjk6GvA99MCy9Hr7Nqiym/numzQYa2db00sYUfXZaQuR1sG3kHmICVjxiRtRdBODkmC
9xfF61V++hCbuKIgR5Q1TZ/fSlki7YQppUFepdHHv90K7H5qPBRoYeFv8WFF5yhSVqTxrTrGgOxk
RfLHEhbT+6280FFPDwrSMJQM4W2jAkjO9XREk1nWRTeX8W3kjD6HuVtkn3It8SEr7Sbji6N+SI2L
Tvukj6VnpboLitZ18t6fJbyG+xsrnBFkTjAqlN0ueVKX7EYrLwz9uY90HOMf1PhjOGErkYG97EfP
boGaiPxAZL6zy/EjTKgrOxo+1c23CpO0oKm/I3f8998XDEDOQLANHARbWjKsnz7qEzW6xVTl0i4k
FbOI9mzEs95YtgNpgyJES3BlCWzjbURmJyIUEd9mKNcfamO2vBCK3mF2ql0sWVGAR0fjjXbqeBZg
ukOZq4oL7qI980bfmJ0r7QuAM+BZLnOb06FF1cPpERi5HYdUo7iB26C8ZkjfnzevFz/kMubNugOg
V7vdBeveGaLEKqPbcmkeR3lxHkRrdY8SGxU2KInFFYcJfP+3GyWcBqVCXA94axvQxy0gqthGW2iR
2/y44BRxCbIcA5Zw2uWZNPhEouesTl93lCsxA8lVFT9t2O2n66PVp5iqcFciqwJA0DBT45NsL51v
l5PiM42iy0QU+f79jr74cJxOJloFnATQBMQcMhWnrToFdTQxN+Vt59wuVegpMQaHRo7kWOFWUAyW
cddD0i4fJ0C48viYS9zm9CAcj3V4qMlVmdlN1x9RbnEt+25IvunC8cx5PmTzQdGwp4H/BTmrqHba
GLup9qAU11p8YzmkgSOjvTMXZTfLgNbbHJHH1k04Vp2k2IVdsW/RyhyUzu/Qy7Ta7KkA+RzMOaBZ
u5ESL+6wCxqb8fD+kKw3pZ9HhJQEGTrsZq0VeQNC8nRErIW1LY/JeF9yOByEjDGawA3yIFWyRm0O
EYXOGqyg6PVzW+RL1HbSNGK3gJEI2ldDB1IJp03bThEvHEr5PUqZqtuhQPvQ58aHRu2iIwYulNAi
xjq0izDQUpa32Y/6Ie2AkhfmjF7WUKjY8prJRQVowCuzwtkJtkwL99aHpcB3awo/vT9Yr+p9aEtw
87dX3UFm0Suvx2mKslhvTOmOq/cBFZX6ogIudVvHeRtItdEcpL71c0OufWkkgJkn2Q5CXVI+pHbi
HKYOi+OelLo5q/iND4r2MNtD43dVlH0o1FQ9M91fBXorYgdGPu4k7KAUPzaLrJIc0VtDo92FSsRF
QdXbHUyC6gsQ829S2CNDhoqBJ6thdR0ttuEK0+k95IfDncCnyuO8Ig0xTfqZcsV2KwW2R2Vvvcau
FA4yxacvPqsWqXKqSb0LqygOUlNq/T6KwzOZozdbgSODvxkkfKq0p61MdR6X47J6acxJvcN/j2Un
RHd8f0q8yLD8PItJsgG8AtutvdwctufCUCi50uWScZcqjtiZjT57NVKvEKLlJ6QBLsZMy4LMzh/N
VaRjbvugHNI6mCdUfx27a4KqmLKDUzrKBWornxtsfNw+fojjJEYr2f6YGvLkD1pZXZBnN9kduAEh
rSI8NVLioNQtceWEhXGI47r0lEXKdiRnDU+XCwvpzg7ZN4yqvVLo+qOdmbmnZ5YIUtnOz5xcr5Yz
A8EoUFFgcyUOfZmMP8WQST0uTodP4B2xTmDsEHz3Zm84JgFp/svJq65jH47fbf2te04ewjNH2Dpl
Nm9hhdcD3FnTkdwST182SsudGjedegfg8wCNU28s39T3CteF99/3K7bYSzdBXaBIBRMdpPdpS9gu
2gWrX72rr+y9uc9upl19VHZQrd0oUFx5V3javv40BNadsbcuZL/cR37sSrv3n2N7fm4fQz19jMns
+2SQhXqHTLBroAWXG9+0et+oJqjSM3N8u5KIlcG1rLEXkQlaIpsu69qaTYmRW5uU0ri27OhTWzrO
mdv3242AnSatx8G8Fb4loBJNmBeApxPsFKskTQJQrMmZrqwH/Mk8QZgECAS1/lW7juPndNiMMUbL
danLW7OPsG+GbI0edBWt1PzQRy3jG6WB4oMAM+dJ2XJu8rzu44ol/DObQ1p7S9kjOTxDRKV1IWcm
9Mm5Wm9Y55wrN60A9lpRBhjwruV1UnjaaR+LnMxPgfLELRnconcXYL6HnAv13fsz8EUX46ex/LMd
cuCIgJALY82ftmM1aGOA7StQZwR/lHd2vx+r+k4tjd/lxVCQpTST2Y1n1KIg04X+PJrDtVEndYCb
knlArLD1hRKPrjwoCVtk56MhCKBz1OKdLud7Ln+7Ik18GYNlz4msR8XKrlM5c3xHdLtZI9VeOZJx
5lazCYj+7BW1IepYKzh7q6EwQx0Pu5JeCSe6m3VSvg3vyoAN6iLlk7h6hFBlrcj231vQL+3qVInY
xYmqKNGejuYMGNJCyJykTKsYH/MiTy7qnmtdpxeRmwvrc1uf84R+Y6KASgGlTFKN7m5RC5nOYTKK
JL/tLD0+hPNic+TDj3qZJ//yY/rX6Ln68OeMaP/5b/z8o6pnCrhxt/nxn7f1c/nQNc/P3fVT/W/r
r/7XP/3n6Y/85l/f7D91Tyc/BCUE0vmuf27m++cWZ6GXNnmG9V/+n374y/PLtzzO9fM/fv1R9WW3
fhuiY+Wvf310/P0fv67OHv/y89f/9dnNU8GvPSbPTfPU/vLvfds1T/lz+8v8y7+X3f/+X02X/ODv
d81T+eO5fWq3X/n81Hb/+NWyfqN+RNBLJMn4A2/69Zfxef1Ec35bs4HrPrtyul/KhWXVdPE/fuWG
9xtZCxY0v8cW/OIt01b9y2e68xvoAWhl1PQpyv36n09+8nL++2X9UvbFhyopu5aHYZr996JeJcY4
PleCGnwudqotNijFOKarlij2NCNuHzPNyjB4UcynQdbDXa4NgPzwXw9+Gr6/HuLnRl9wcietUsIh
4cXhTfPsJ5uIkHR1mHPZSL08633R3yjGVW59b5yrJb3X09IbmrtWvRddGhSr866T+0r6KMoHPcn8
YfzaG6NbWfKxaL5T69nhWOxmwwEdsNyajgXlB7O/g8awG0L0D/XIS9Ir1XkUCmXwNnMJiV0HvoHe
Tt7cl/shVtxaJkiq9ypWvh2Z0fe7u8HhMcib7m5OIa1h/0MMI/WsB/s6uRFu7xbu4ku7ymtu60C7
yz81uat4quucOf9Od7fXLW/uXOO0SHIIooeyUd+7AGdvw+ZLpKSBKJM/+sk46u0fZzq7vrv33u16
JP8UF1aGCb5Ho0ngM8FOBLvOp0Tr5jtjHx6qI0aPu4f3m3w1h0+Hd8tKnKtqpKBAizHRZ367ePpu
PHO5eLMJwveVeUEqYXuzUvphUTqVlOhk/VhsQhXjQySQcas+FenX93uzAXf99c5+amszW3KjscSw
pl+jm5IS0O/2XnxsDtNltYdGdBM9Rxfqrc7BdFnexfuoc7XHKXXHz+8/xSY///IUq/8YfCZyJGuU
dvoa9bztmzTNM69F3Ffx0V2KUZ90hzmoTTeO3ERx1XPIyTemzkmbm9laKI0p48RGm9yhBpxryw6r
gWii5lRly+5MD1+3RthJ9ssgXUuMtjWoJhElFRLSuJ5VSboXqfl0FznQlbM5Nv2y0rQD17duVy51
ca3jtukDxLCfsITqD63QBN7dbX/LhVy9hUGVPc+Zqf+9Wcf2SEBCEZDNEllfxGpP34FiSAr7X4Ka
phGvZW2ZSoSThJeaNAPrCyXQ0FRLzmwZp1ECyo6r4SFwYdhF/AHMctqorBROrqiFiRq80bqFHTU7
op/k8P7or7vAT7sECHb6RHKVfMV6Mm5zAvlMWjWx2xmMNA4d4NbNnkS4WRqPjQw1bKpm65L6FOj/
rDGthNyree4OuZ3igAkI+6hYE4GBPcbD5bSnnaDSgVScclDBjwWpPqmX7TBUQa8uSBMg0r8D7pVd
CkNO/TlSLSbhlN63XRqeEf/Z7C7kEqi+g88GwAaMjSTp6YMsldOVEbYju04zF4Bri7hMayGOemM/
azAZD8BY0zNn8EbHa01g0J683ovgPPFn0/tKq9JOKmManafioS56eZf0TvbRUtPsEGtaU+DQMC++
jjsCATEmbpObgD2YPRvyou4iO32O4rypS63PBECZKcidECSbshUZHVQ5rkaxiF2MSBLSPXN2GVqD
RoqyCXdyaP+ejWRRKhSZlAjzls4R5plbzuthAdFGod+GyYrwP2nK03dhLKGAACYQBkwdJfao1yiy
a+aDXAGvquL70kzVcbcYsAoPdb2ArIgb8WShgmxi1z0ubI6TCL+/v1o2/F8G5oWOBwMEmS7+bO+x
ejS20iDUAQdvDdFCsrjLfQqG+1ACOby3jC4RrqwPNbn0aJ5+YAVg2H5uaTOSwU2TfrCLolDcUbUk
jPPEsnxMVC1K/DNPudlR19MR/UZ7VbEieYAYwenYoVXXWaNVmgeWfniFG2HxRRmz0EVGEaWnYVZ2
mYZHoG1F5DDg2R2pReOsYneOh6xr7+m4YnlLZ6APVWfABLv+TCZykyFd5ZOod4KYBrLILRYV6dMn
zGattXpKBoda6ZVDFs1WMGPsjoUBuihdEmNS39SqSxFqvKiUUEO1D8I67rxFkEa24sU6ZD7gEOOZ
w2hd4T9thy/PxVuGdUiSHPWqzayrhdZ1oOHNQ0qCj+MvLgIK4SrKX0p85i290dSKUGVz5yJIonST
3ZE7o0+KDlF62InPckMNZtQaMv6kGc7FvetonvYK5i3ZR9iUaK28UtpUWiEmYWThYW7SH7OTpChw
0B9Vw+0+yUv9kWSueOq1tnLNLmswCG8aD1lZ2xsnLEYs9E3PLO9N1nKdAJQ+YECuWAwce7aU6FFj
N4ONFh7Crkt/n3JNv3N64yhHueSl2HDs0zipLvO4c3al1KgfFdIZ7pgu3W4aE2TpQ6m/bM1h5WwM
dhc0Y1deZEtb7DtQcveC4zhQhqU5vr+yXr8znho8EJc97k3ytkyYc3zZSJOGh36wlqskQQdm6oV8
yEN5PjM91pm2eWckQhB4XI0fgQas4cFP4buRRY45JYZzqGq9f7SbNEp3Aszhl7kOuxSlK6vYq6mS
HaqZvNquKVPjnPbzxtDg5SVxKSbDvhabV7HW02eYzT7L2koND2U7is/VGGZ3+kQ5rY4nLfNzwOY4
yhtYfHkdhJ7fS9YTxDS91oPFlnFJxx2++2jhmxwFaY4ToadYcA59W4jqj1TEE9qGWo6p/NAN2lU/
NOlTYaRGdbAKSjn7yjKg6SrIGJ25p7w63ph8HLcrUo5M48pAOu1Xh1IGWsn0K4QhuCt6attaEy8H
WW67wCjykrJFNPuGpFY7uMC5T9DR7//2VOLCDWAPShBohe0CMKH9L3bLAnAma9gldb7swyE3Lws1
O4cLXMPTzVRalYBIca07LrI0p91N5cFEolyWDnEeGn6vDbFPqqFFzHKy/QlVEYQXsfLoKqv23u/k
G5N4BQauCRTgk8CJT1sOqVuQW8Z+qtFzcEXY9XjYhyiBktWlLxWlHBQCxgB+1ZVbke8+E1u9PgdB
ya5c69VjBr+SzfxlKbcYTybRUe8r7WKsW9kN+1n+ULZUi5Kp//p+b7fhI9PqpLl19/hpyU5dXMg2
yrxHFq5NTRdTlF42891MjOcPRtj7lZJnZ/aJN7YkAlaohYCmXjytThsttIEzpEcTv4vsIeha6bPF
VoBJ2FifaenN7oH1XEUjHO5C6mlLQ6yqnV0pdI+riQ+dxQVpl3y1liG80IpQfzDk5dv7I/q6c2yA
lJcwOAKESM77tMlMn+0xFHQuVutxb6UzF20itKDWm3M6Fa8XCU2tCxF/Ae4aW3a4pFHj17qUEnia
VoUrmxV3/mRBdWM0tDKwGyytCht6YAWq/P1evh5YZB5Xz90VVm3Q9mkvpyVPHRhY0VGL7fIo2SCG
cnWYbhprjSOTOvTlaSnOhWDrt57uCiwKxKrWIJ9F+irjmNq5osx2dFRqpf4sdVREMDkgL+2iAzD9
Yapl/jFarEoDEBU3i4c4nnKRz44kSAKW0VecEM+lAl4YZ5tnWlmJ1Goo0iD8vLlos1dP5ZI5zkHY
CDeOegtzpSEgNWOBjv+MIEFbNoavUvc9Om06X2QxtzUzkvB3tWQBNiEP74oMfYguVip46G1/IdJx
/lJYaROoZRWCg64FyA5jCpIwrT/kut0frTLLjnk5T1Cu0+6IonvxQZlC7bqbtfxC1hKwJeMgLqaZ
8m1id9aZsOL1BGBzhBG03rQoCxibaT7qSdUAyQCp0Md+o94sRJyd8aUUN8lwjuH7Rltr6EKIy/WA
suLmMJgguzZFQ60ySaz4WvTOF8of8iVi6Yhl1Plju5zlGb5x3oLbAkiNd5RJ5LTNnySoICwRQBMM
QNESUbToYHbxhKU4btmodrQHRHeRMneczLc7zboKqzk8M8SvjwIegWOA3QFaECHV6RqrEtxRFhVQ
Z2ZjK62YzpPUi8g350UNzDE7p3n8euNC0oLBpTYOcBqMz2lzZQkxtMYo82iXc3+hSIm4XiZ1uMrn
uTuTtHh9xq61A5NSIJG0g/bcaVNzN/fzGJfxcbLNi6gKG8T3CsvXdTj8LaNJNB+GD4CNTF/oY3rm
wrRN3hDIr0kq9i+AOVzljM3AQojSpGGRkmNdQc4o58Q+ikiLg8rRGo/5vhzauZC+t0OuBDbuG7dl
JX1Goddy3L+7i4JpYQfn9gbJGr2/03Gw89QoJswQjiWKCGYuJl8ppOVrn4/adRNr8uCl8zlDtHVh
nu5Xa5vofJjAE8lSrO/mpxM/bNIRhxgLqqyWJ0GopPE1Aex4Zu6+nkzo/yrUlcFrUTHcwvDRzeul
UqAMM5ZITOSqUA9ag9g/TMPuTKbzjcm0juDKIMGfnB3itENOo436aOXpMa9alGtD4zGXSb0hDCMf
FC5Vnj5U+VVay4hhl3h7v/8KXy9SOkqkqHIxJPv5kpH/aThrpeqz0K7TI1TxPJhCUe1EaAh3qrTj
MljtmZWzkRla7ze0xwyFTaXT5nZfYpcRFJ/QiJYWLfZH05oCQ26SYJTa5FC0ZXjT10N6EcdzuePI
yjzF7uJD3HWDK/oGb0S5RwG4T5Lvct/MkJwq6zB3RugT5GLSkDj1sZKIG5ZY2PtOTqM9DP/pOlwk
jKzIxj4ZQ3cHKL/5+P44vrHh0jH2WaqWL/JRm7UQZUrc9mWbHimCpphCYIRhY2fkxmEZIUXcXIIz
ky/Gqet9e+LDCdy0//4zvDm4mEZwrnGFRIdtsy+10tgrQMCy4xQqIpjIdfu1Omm2W7XKJ+Cp6a0k
4CqTpqv0A0ia7goEg/1FUYZ5Lw92fFAr8bUfiyVoYySdWtMc4VQaxsGWNDCKOrbDFoH2RalwCx2E
QTlSkvQSisL4pPG9haWVe6QIz9n8vT5AKSOCpJPX3Ya4e7O1i6JO0hg/aDR39XTX1UoZLGKO8SKJ
NB8ZawxK6nJ+en8039oCgM2wq8F9hDe/fv7TytCVVBrw4EiPwuwNV66miuzvqPlOY1Rn7mxvLEJy
8StRl+SvBYzxtKkkansl7RrmjlQpyBbJ0WUfgZ1VtWnaoz1yDsD2xh6KJAaLj0MXebwtZd2pmlVl
h7mqtIrpa3qDEAoCg2em4+vwXqcJzijETUgsb7cWacGFSIqW9BiChjmQK4k9AL+j1+bcvju5dG4k
dax81k14JtB+s38rOY4pY1Lh34xnF6VDnap2emwVG0q8IlWfsOxszjAU33prVKZexGfXvWwT1s0I
oJLqkNJjOjlKUEVyeD3Pg3SQLCm7M8P2nG7y2+0BGuDast7wNzsM6iZFM/aM55CkASidaqcC7fIo
k0HJRPH1/en/1tsjyKD8SUi1OvOdzskMKGjkWLRmtUpxiXJA5kPhXQ5TtniNMl+bYvoSSdHfzx8w
lNTEWOWgM7iHnjbrUAZqwtJIj3GtwktNLbGLlLx3o3CWrq1ENu7e7+abgwo3bG0OB6ttMa4Tpe4U
Q4zvR60AVF/y8ipMeXWjQ2JzqMZzdPw3TnvgaisaeD10iY9P+6eVeWUngrsPWU/JG/GcOEwtYWMH
7eQoyXoVOBiWkXF14sMoS/GZYOONTY14fGXorwngV9pvKAyZiC+Z2bGmb2RmjOlmSptvE1XAw/sD
+3ZLTJ1VfYSgfLM6YurYTibi/KgMaRhEidMcmoTKOUnU7Mxyf+vsfXEGWDU+kOvdng8gDSelJQt9
jOUu/p5pizjOs7DAyKc4F5l9fYym0r4eqyX0CIbaL8bQnlN2eVU9W0E9oNCRg1tTt7CWT99sDQ+j
DJU5PcoSvEHZRE2IOB1Af+Esu9gaoLNZhXJg7iMQXcaVF5lazDQI6wM6/8P+/eFH44T2TgNlmJdU
eVFGgFsH6PH0eXQJhrAqFumQpEJR3M6Kqz+KTldurcqKlz1pwlk/dHWm/543eSj2ph6OV5MYja9t
V09knU3lwSyn5rqbGkggSj+pn1PJGi6McdA+wQfOZHfGuOzDYpPvc+UsnmNXHaLhaGdfh668V9Wm
x2hi6e0ddc/iOUzKcQpg0xtfMWZvbbaR1OfiiOR7vdyrvZLflB3sAtD60n2h6/UHSYvT1C3Hopvd
zJDnHKE3AlNfhGYWu0mEwStK2mXnD1hFpld6HGHDMEpwanYNVdvcDXEW2PepqIl5DKhwbpa2No0a
Xf6jQkP3U1EknLjF1I/f7XrOr22kBD/ruLXE6PLE1KLNUQvdvrco1CNwVqg+PsDmldwo9fUkVBTj
tHQqvqgtu2HTRJO5pwbJsyFw1mfurMdtgGOG8yTmqv1ULCgg+opR4CyStJ300PHYaBhnUaH4S1Io
Xwu5jB76qUowAejMzHKF3CUPklHVsBOs2Z7cpQeTmSupcTXa9TMut58iS7KMYMpL5YvoknI6qDOl
2BvS7eN3Afg9yGSI8y6p4lTxo9TSDut4W7dI4bazOyKZeGmT3Cm9oicGI0erW22gIWP9GaJq9t2K
1aELTE6ar3pljRGmCeb81VE607qgDq4jZzck1k29zPGTkSWhc2wkSzlKTaOVWHUM/Q2WtS16TMVY
Fi7Olk24L40KB/iVDYCccQXcRzL78NqZzOYhzEbFcBtAEEowSeFiu0lfWhx1EhqDvpQ4y0OhJ1RS
+7CyYRtA2UHVOB7Kj4VWI3YFBrQ76HFV3Y+AWY8LLFofvUT5GvPg+h7zWNLeYS8oP1jDMNzV5SKo
7LRO1rn50iuPcshucmjyPr1a5Eb+gKRxobtZOMHnNyUpm9zZHOV4XydydOhNoc1eWMy97SuteV3N
5vSjFAg/eZ1uhYMbjaITfqXKOfKIRiH/Hi9hBn5pWWTbVxHq/aKO9fA9arPUAYgHq89tG7n+qhlJ
9ezoefegGUv/tMiJMjGZJ83XkXjnSaIxvU27aDa8djaM70Y3NrIXTkKu8fGzpZFpGAMEnIzmAQ0F
RODtkO3LK3vDfGrbeC7gXsfVU5ZmYxpIgNS/qBnys8kyFpqr2UldeFGyfk+e5lgmABXSj/JYKd+r
vM/zvYPN2R1Vp0h1y6zSUy/jSuNDwdA/JSixXZRiTtE3TBQMBqSoHLBzV/XymzOSZEU+IsHZok7m
KAk0FceYmOOjAlQhZhKfItOMQOdU/mLNRRy7sVOzkvSEgpXXy3ET7fqyn+cgj5Meu455ySmIpWaO
J1vZfoBEO5euNlmRzzbQ/Kjaqfgsaal+LCpHTV05BuG5uiK0R2ectE9LVg6/o4YF8DhJooFyWZKF
rddmip1gkiVJwMvivP/ajLKTeejTtt+iFBFGVx0XW+wQM0B5Pu27T+Ocm7MH6UzobqTluJrw3HHh
x0BPdTLK+iyOTp928Ani4iYfRVi4tmgmIJ5FZ9yn8qJx6a6hlbiibKYPMWpJCETXIy+0Z+ru+lVD
j6QwiPOQyw9KVtH8oUnhLgMvSLsSKcXBYKondfKBDTwavMXQUGnUlzl6Gkm3LR5Tb6AgMnTZ1ZBm
0/chLOPv1qyMKrh0oCcuGgsOwknZ4tzPLW4ofltBsb1cheAe8x6FHXceI1Llo9nKSsDKm+DpzX3m
UbrP7wpZdD+MOr3sluQzsHi939UISED9C6HyHjOrqWW/llBHLcCgjn6oNCRA82GqGzBGSRV/qGMd
UokirPJQqcsQXbRSbFk+NSzprl80Mw2SdGnu26SP7x17wLGFwXzEl/OqMJzPXB3T1Dd7DhsE+Nk5
sqHsr5C2WLAOZgJ/rfuhTpBUZW7JeYTOrxmha+EVZREugZ31ahL0WZI8prkWfc0UEX/i67E9IhvF
e1qyObxYIkRV3URisbikdKo/Kj1Ue1fppOJjATryY9/moqVT+WS6yoyGie9IUhm5YUks4satMWMX
uGjGvT2jl5mjaH2Vi0xnbk8S5jFl30lNYI9OE+GVEYZMpjhDpxLBG5wuHaokI56cWQCxs+4gwxBf
LUU7WO4k4i72erBMFVyoEfkC2Z6cY9dWytdhiLDKjMbBdk2lLhSviqTxkskMjdPSamvAdWasa9+s
uslyc63qYH6yxN25NKuvhRDtbU2ACF9OcyYsD2MSzp4KtVx2xxr/wUAVg/JFig37GpFu5y/7p/+v
UfUOcf3/jKrf90/Fz4D59V//CZhHp+438rpg5vn/qqbP/eFPwPz6Cdc+rkSknV9qZX/B5RXtN+7Y
ZL6R94NbaqxZob/Q8nxEtI+PJyjKVWlBV/8OXn4LXQc/RDoUBjwPB+eNbz6NKKMXXcYxgrdh1N2j
XfT9IWy09LsyNI3NrjeUZJmt2DnAsMqP4zKKwKomLQpYl0bHzJ2bQ6JeJ3OMS4josui+QAbkXsO+
5TYtHPUz6yV5VIw2/IZAqRZU9ejWHF83SiXPw26KSs+YM/1jJE39ZScN0r2kCs1PpnD6qIDQWFwb
kMRVDIj4RyhPO+KX7i6Zsky4iE5D7VVJpcbeaCz2RUEc2u5w7GDjH0dxBVJW/b+hg1wnP5qqrf7o
TrkfpxyS/+dII1Bp3pvfxzZ/+gVZY4LY4pQa8vKLf0112fgNNNaaLKUIh+Y8F5i/pjqfIIzCZAOr
tk5ecg//xQ2Rf6P4ocFt56KFUMIKF/xPbogiwxtBJho86ZolWb/xb9BDXiApP12gTGAMuM5g7ME6
xLDxBZj4UwLQ0ZAngQOtHETdahcIsDSjK6TCiv26NnyksMVCJFEkgIRTTex0Bx5DI8NmH7TxqmBJ
VK7Syt8Rha6PsRl94NIze86g3ju5Tsw7dGlzI2LYGUMULj8GMSkeSQhsQcnyl//B3nn1xo2t6fqv
NOaeBnO4JVlJcilVlWX7hrBsizln/vp5KLunJcpbdbQPDjBzMMDu3d1u2YtcXOELb9ipXr3Puz7+
5UP5rsP0N5kn/Jb9ZbfVz2/tX/njX4fmG9U3WD31myt18zOvC37yW/LXzEX6a/UjfLW0X5Ce/nuw
nCBFv7Vgr9qfHSsWgtOPPAspFP+iTs38qKff+XvFGvIHcnu65GDTOQZnycHfK1YzP8yLEgwv3ccZ
5vRsxZofaK2joIfwP+1Y+ob/rFhZ/jDLmqODQeeHBgw47Hes2EXJBcwGvUjuAOQKWbnIOr08n3PT
aHxq9N5dWjz0RELifZCfoa5ylzwvKvwagvfkiakevRLEE9CsGQN18O6UUIQ19LmxwpVqfZP8Y9Op
ZyqQyz7n02BUkGe81rz/lvgQL7T6Gaks3PW0UZzxyqKnUW5Makihk6rbbCMbZ4b80+vNDetZ8Ive
+RKgIUaNVKhY9d61j/nX/KQeYHucHWRRcnx6rRnMQ3EGVR7Q9y8/ExFybyqZ5t0VkWl3ho/6deWo
WrSe/PD970O0CxCLnskcViyG8gDf+IDhvTvK7Y6gnorks14UtmwB+6UW92zL3Pw6GV9Q216vDdhB
gMepanI6L910DZL2IqcEcQhARekVNtzn+iTLBU4XhtWNbNVcG2YvzTP77ETumzjIhmD0D4UnfkR8
VfQ1V2j71dvvsah8g0V+Ocq8SJ6Nopay2Y3+5B+8buUJtq7ce9f6ujMr2zhnU7RoVDwNBRQI5D87
F6G9xQtJtY9DiuUHh7roKieO16Umx2eaS0+z8uwe+zUIFyaiBRaIl6WK3dArShZRzTpUP8wYoQ5n
LMCu7oaHfCc/YIpIKTIYbPkeGRdwif373ILpgDCdaCfxmgh8EZ0uTiUZrcCskfPg0CWnUS0PQZ9v
cyn+3pfFmQ+3rAO/GmpeP8++HLcbxOK+DA4Ys2MOZtyRTV6Xa/njsE/PFNL/+OWevdXiy83JtpEi
IH+Q9G4HkNXxm3fChua3IT4i8ES5EBLaEtAi6oiOWknF24goq4/apRYiIYLAZSNJ2yA7d/a93lzz
9wGky0ELz2KpcVXXmlKMiuwfhkDGPpXDtXEpAby9t/40yNx5gIIAPha8/8svhFIz3QK4xYc8iB8F
eYv1+Yn4+8ySf/1xQIzPfkZMHA35peFOZGboWQRycCgbLTqqEpYTgeEJwTsPPNBj4CNnCWhma25M
v3wZcRgrBQ+R4GCmVEam0gRsnZ8TUvjTjM0UakILNMwJb18OUlsJKvW6z6naV6s2uQqS8AaPj83b
3+UPMwZUGLybAj6DOGRxUaTlpE8aivoHKXGkLpacShXOCX4tA2oWNG2RZ4MsXqWhj4/kIIO4++uj
spVV27rvrqlpOv724e5mckYXxLJbXKiX1WBjQX052rf/xnvOHAjIj5BAluhoCHV5EAA1OSj0Lmf0
yJWfNav/uzHkl18sqJPQ8sSSL6YmW3McYEqcaXj98Ws9e4tFIj5GSOcFTREe+sasVoHWug1MpzNb
9c+DwILFWBaIwNL9sq/pEJLjh4csrrYR1dAgO9MiPDfC4qJtAEamw9gxAgdcLfpOkJ2ZqIWEzXz5
zP53/7zEfNc/uxEMo7WiPhzCQ7WWNxDbNpMb2sfUMd3wp1dwQ4Snm+/GpnevRnt86AGr35mO+ivn
eqEK8VZg9PQQEFopCFKHQW3z5UNoQd81lTiFhzZud/4Uu76Qv/8oUtFX+HuIZfPRD0sw0uEYHqxr
0ww3dXZOhGchgfJ7JtGygnAucnwvs2G1LIzI6xU27wMtnw2uSOt6k+/jvXblHY3V9y8XW8PlO+p3
yT5ey9t8XW2C1Wj/+Dc217PHWJy5QRrVfhhL4cHUD1k7h7HnFELl+Rh6GS+xZp4NsViWQLTxXIuN
8EBrZ+NdjD/rGO8wyHmoHhmObiOFvkpWxQYJy9mJHHTVtb8+h2b9496gmgE0/ilyW7zn1ERCOPRa
ePD1ctO3ZfqNWpf38+3JnP+QV28KJYOeOb54r1rEDR0K4ng9PIT5lacgSSFcjq3i5MM5MMkf3+bZ
QPMl92wbSplg9XnHlIJOcxSzoON6bog/LlBQONC2+AsxtMWhOARZMsGziQ77h/QiWUuX0r0/2N3W
WJXu5ChO6mYO3OZVe+m7idMiRHHbb4ML8XL7b9wxBPQY8oLk4mkWL9tmITHBlEYHNa+vlCi9GqRz
KJknX7mXX25WMpzllAnaqMUuzjU9b0NEdGJcpbPO+FlPQneQoqGpbLj7QKw0tR++dJhtPxZDn3we
J9zV61hJToXaRXtdGeS7EOeKiwrnLmwZR4FebR513ncT3ThOx2lueqZRU+5bLxIfB18av3d6Koa2
jtbcvhdh1hDxSApYIJNzwQ6qTsAMW67VY1LKOZoXiZDdwmkX97Lu8e8a6FnLqVOsZuw4KcyY1vao
DrPELhxUK5SyKw8perwylEm9m8o02COrrsPhHSjqrgY8c3LbTCqsBOS+o3kWVnIfumoclIltIefh
IR/kTRC3NSn/PJoiunQy+0ukB41kAJXh2nx8e/e8TjfYMsR/HOlURIB3LD40ro1JMQyRdYx1PM5h
fKLL34qJYgulJezbylCv2bPCZRpE075WeCL8+qz7t59iPo1erASJsSUophC2Ae0t5TnSTC2yMIy6
A7zjq7G4y1XtcUL0P1MPXBfvvckgPJGSwHqS54hgCfiewjAO+sEXGUy0DQmXh+rMkURLYvE+cILY
O6xu8gOV2X15VIiFKvtproZHEzF/WlBNUnzRkcX9AXS4qR1TzcQ7QamEztYGpZKAnWvGRRUF0WMa
xv5Na5UEdnITg0jPhDGpTq3f1dETrOGT13jku6Js5j88U05vhGEoHptWF3/I9dR+HfH+tWzP65QQ
LsiARk7amgXWylObFTYUr/hOLy1wrhhgSCPyp4N/6WtyemvG1nAyA1OBuBuVuItqAUCvFchjObMr
iHd7vwLaYiepFGubge56YNMoDN9p9cQlzfkHiJuliDHXXFd8OXmGUNZBU3bhUQDNshdNtApEqa0c
FODynEZH0nzVjVq4ML0cvo7nK3d+5n8HpdCvAks/ZxX2RN1+sTZ5HETT5vRoNhF59ThFbrUQT+Nj
LMaY3aSS7w6eZ26FUSxWeSP5l0DigXjDmDpURWHY7ajkJ0UEsGQPaluv6tLsrirNGy6AU4rOlCfC
wSr8YG1hTUAxsDcOnpeshX7M9wqN2LU4lNI6GbXxgnMxx5qjnfZdYlhu0Kv0wqNGWb29/Z6I/S/f
EQWrGbJogR9EEXKxXnssgyurkcSjZSTzUZSrzWNnwnW1i1ySL0MEVr6kRTftFKkS0G5KGvW2V55A
JiKawD4p9zEzx+pbq0/jDXiE4BO3m3Ssx0JJ7RG31tEZ8764adKUu3kkMFE6B/iedARjUd5qYUw0
aaRtvNeBJYX2VMIccFrLN3/CBRk+B1VdGTZFmPAn3S+/cHQzaEUnEMoS/XE97konFIUB8GMNK77w
cuteAI5yA5xdj20x6uTG7lIj/ix3YfmdFp3X21JRiJ9K6qiHXoiavRy3rWp3uiW4XhIbKPS8Pcmv
KsEsaMugdAQcVaYpuqxsj4Yell7XW8e2tvAfbvQor/e1hZGYXSdtd2zHeAzdMqiLCIQUVUKnLWtT
3UyAgFpEtL3209tP9CqgoS2FZBj9J4pbkIkXMaIwWpiyK118xIzV33FdaSDZQv9MJLHUbGA/Ix9A
25b+AaWMVzmY6EuhoIVpdvS8QrLLvtVBp6JSjV7CNuaqcfDYSUdf33jy7E06Nfjdpl7mgOxCvy/o
tZuaPbh+97sjXjNDq/GAnfP5l4dM3viBlip9dszQkFlXTa6tpik9Z637Op6bCYlQ2GbnZNKNJckK
K10pAK6QH5O0qi8DXfSuTMHXt+actBdjfGjyMv0o+Ya66hNwOhP6IKvU11KnxfpsBUV+sEvQgc4A
fcfuPSy5JFFQ3CmN78waLFDbD+lWx0582wLK2XZCV1w2GtJWZhTXzoRQwIpII3RqTzkHwJ8jgxeH
xvxu3Ni0MOkacWy8nELf9LXSqMv82GPh4tY6UOBaFSkwx1qweftrLQDHNDChLqBmpRisInoaiyuh
mVq1U8spP5p6E11aXqSvjAKR/iHCa7hLsLtMuyQ+WhL6bwWah7u3h3+1Uebh0R81IABSKVtiBnQ9
yb1Rb4ojgangDPrgXYkgt860pZ64BMsJndEJ7ET4aHTnXk5oARyvBjxVHoGb0uFvIKXZ8dRMq7jU
g42chs0aP0Lxzk89nRte2oNbwEFKUoWtnCTjBYIEqV0MMXTbZpDB+oTGYyigqxZP5WBnRNEBt3ca
Oqboy+uhyAb37Xl6FcaRWbPQqfHNIh3SDOJ4niGhx5UJWdiVR2toJ0fSKjD9Ij4pWq0dmkIDWQtb
5+0hX/U5noaExD4PaxpLa7NA8QLu7ak8xoKmYDWGBb3ZTMoKBRjmSGgNm/OVdDdOpDP12T+9LLr/
COwitUsZbvG1GpkuuF9O1dGKkeYxvcZETH6akpUKrMmNRbU95KZ8ThnhD0uRuaXoR/ONt12G62KV
qmItKdUxqnOM1YfQg98cnBNVfb21SadJPy12HlHskoMlAXVrChbXEcvXCI/N4KFB/MJpEQN695JR
TPrG3In02jD6mN/3WVLd+nVX6IGmHP2MrWVZwOy566fNKKBgpoOOQE1D8c8smoVNEyEm+mWE5qQ7
RJgz5P3lqLJvIrDQ58IxCod8pcIKrzuA1ZaHY0CD8bZlXkpBe5zFKRvPBNPYaXeNpxa2F5+D3L/+
oGTXFMXleesQZS4KrZVSqyEuNsIxaGhs4fL4OITtb/TZvyzezWvx5cmC8d1sew4XBuLNsn2VKGKK
lS7eLKCKrJUu53g6yuhHKbmZrqA2+Ju3d+VTW+flgOgRzJAA8jqoBK98sEbVFEStMY51qH/NS2Xj
e1VsR2pwO3gHbPHAi2dg4ls7zGIJWDvG5XF5ZoO+fulZttWEuwGUgO2yWFqUpUg5keI6Kpml4ZU+
Thfo+Bt0BfJx9m4Wz9wSfwzw4PzMGd9saLak4aQZ1xe3pXkMQhGcN24J8pcMLMVNLU9RZ1e0dO7U
ccJgPlEGbXKQiemDtRcm6o+Ge//d5dQZYPSETUKqAWLVYpGnZTJ0SOFYR9iOli36gjBjoB/f/tLa
q1QXGbonEvlMWdG4m19upbESqyT01PQUekUHFL9LWVdm1GyLapImR0u6ZieOgaRuGrVVeycujTG2
Icnm9FLBPONiZXYPYgFaz1HhR/quqfZW4hShTK+L1PVaTHLU2pUq/jylmBnaWltQ4w4kzUfCXffM
G5Kz7L4Iqn6YxQYry+1l/NRGbYjxcRira9yWK9FtkrElARbCbie3UQC+NfaET6TQcuZEYW19Qb6y
6590mTIHFVR8UIW4FJCmn+RTbk2gq/HfFgW7hg3Lk3lF67uZGGn1uo5CZbQLBCiuR7mMBoc9iBtT
UOR3iViKP96e8j+sMxwZcCcFqTqrtS2p84HS6XVXNsXJt7R2XVrg5a1JERJ0VUzFUQGCO5qXIIcU
RRdaB+jQj4r4VHrNubbe67MLqSlQQXOfEh7zUsU/L4vUQAQkOuEK4l+Ouo8Ji6pX5w6TORZ/eZgw
DDkKOgxYLiMG/3KJiVotSlXsRafeN6JtGYrmpW/oKbUbhD1me+StZ4b1KmyF4E5qe8NmodXu25P+
+jCZoXigaYAmAc5bUvqwLNHVKdfDk4jz255m9nDqh0q8ApF/VMahOqc5/IfxqJnDWsQjgYthGXIW
sinjuzGEpzTG8UoI/G47yfNNhL3EWvODc9241wAL7mGwr0i7zN3gV3qxpPioOuOLfkKttdmO9cxU
qFV/NSvfoJ5SlpRKezaflev2oFvJOvdMxcWBF/tSE0DqYITZAWZ4vQvQr3AjkoYzfbDXod78hJzj
ZFLkbcspwTojaKmMRSdT4hNolQWciuHhHw5wwGb1/6Fry1MWni3L/2Gdz4hMkE4ky7Of52IBlmja
gcWPTpSsYDQSZK6pLJ5r+P/h0jQNkGKySQZA3LXsTumBOKidqQMmMChjIaWL+RDO02uNUsEG6y5l
XXSGYsexXn0ctTa+0GBCuVkgKm4PcuPMip+vh8Wuo1oBeIPyP5gbY3Gwl9JQVkKWxacwta6HeHzU
zfyoe/4Xz4iu6rx7eHuDvQ45iQPh+EHyo6T9qnmP18lohHken/pJKy51wdfuBHP6TAlTOvNir5NJ
4I+krhgGAF/jsn75NRvf09K0lrOTNllfY19sbiykK66iHnGvSqr7FbqR/S5tpNoNzVA/V2t7Pa1k
DNQCTOQ04Uku1pLZwhyK6XSejMkQL9KKEmAh6oDMU+0c9hBK7qvBLLiTlNRntUw0ExfBpV7IeTRZ
XnUq2KLFVuxCxRVN2D2Ix9YpclhCXDh5pvRfJ21UxI0nzJavZRvl37I8idpLw0uSdNMjJ4R2IkLK
sS0XuXaQzNK/GSVh8le6MslrRc8TWhVhjwka9P9VJ7aBskJVIbnSQ76EK6MM/U3qevUxQktu20lF
pV7okM+/DbHXFDYWpeS0BkZRuCxjQe+xl4kIXL8ywy9W3o7txujB/vVkxQ+mjAWzbWKifDO0o/qQ
+bEVOtghIDevK0hQNonRf1SKzOrnQGO88wJ+zu5I8e+sLIIGRJqBry6E0VPti6OdsR3dYMaxXYhF
hqOfxqvV8DS1DtF1eAK60/WJcahzrdwbWquZ6wCPx45gQUbtSS+zVLBhRCbbseAz2HOLgcoVfZOd
0bbyhU+l85iXgvdIAow5BhJyIm4/pdB9nqSWntOkxcmqzVtxAj9nDKkTZjm/IgKZgT0gztACETM7
cRNLM5nKz5ugdUSkLQt7asaAADPvjY0l0GziK9AeQOBxnK4rPxa+lGYjNk6mSl0LgKhULJtG02i6
fR7JdFq02Z6Sflsg20SMmGBRgopXeuYV95Pm6ViadSSY+Ekmnn6DkTL9kqKOZDhzltjCg7OgR7kI
nuqeGwd6AsOvq7J7Tuomd1t5SAzbRN+/WeXUopBo7cvxEjER6yGkoPvgdWqK3oAfiPxBVa6vNIh2
JU5u6QRfMcO/w21VLdyFVisAM4U0eeKOkFO7S8ycfM3olCuL4DKzjSQnN2VhZF+gQKKvkVOtFoeh
XnEEaBc+lmzHCcKn42vh4MqTii3TEHjTiF3mcPUkHHmt13Gl2AadgMwNcyOunCmtwjuLlt4BZeOo
wT588i8CLGf2QJ3Gb9EUq7ojT0NqIg3RTqJdC4YS2X6LVG4tZelPU0u9yB6orx8ry7P4jKYf3DZs
vC9I1hiwuczyRmjG5GcLJfFjpT5ZsPhqfjlgFmS5gl77D2VT+/e0LAXdNYtMvJkANed2XYcntVfj
jZSUOZZ4ClA+h7wr/WTkantZ6ojemWURtLYq94FJbUIMU6esi/FTPpLNM0XxpDtVoEKS8mVsiEcL
sqI9ENfcox5Q3uWxLH4t68qquPvD6q6sKqO2q5og3Z68TttbTVg1TmROwbpQdSFbRY26qsYmPo2w
VK4KKewFG+IYUo2hNKEoowEtYwS9D79mgqlf+1PmP2SQ29n7AlpIFwlWonxo67rLTP2zRze8IuQR
4FgbwjR8pYtKzg5XG20D3Vcit0oS3aKUJeWl6wlxp89q8+OP0rSay26I5K1Z90zDWAZODEXZ7btQ
/Bj3ov4jqEzU+YO8Ve5FZeqv+RysPJ+iGzxkAWq9nfu58inkv9WuJeaW6YSJ3h6ngTD/GPeThAhI
Y00/BimWcOW2kh++bOWCnehFcbD8xICGW08PhjaodNzggDhN1iWb0ccD01eVjBJtWUyPHVaNdSpc
dZG1s8QUa0JIEz90+haumsZ0AUED3PtqrJcOC1vObaUxlb3gk9mAH/fKixRfGJH0LkQApTGlMbcH
v8P1XDZH8VHuSu+GaK0/+J4wfoKWOF5YGdG6LfSeTjhJfY4yUlCOPyPTmpi+skWgcdA49YtcHgQH
2ovMJ/OSEBpfXpaiTfwS+a46sfY44zAURd6+i24zMw4/in2USy7fLoPzbDbqfSVp3nimfPM6ELQQ
AOUSpez2xEhYXODonktlPJYnT6/TC7/WZCc3zcTl0yGrlAiW2/bduG197VxU/lSNeRkUWZiKkrPT
oUT8aQlRqgZdQXQ6aU8xyTWuHFy720DN/BXES613xdwwU0qzDZZYwzhypeEcPfaOoKSFk2R1fV17
YryX1UiGgArh+UKMjekbd129G40aSZmsl3CMpbZaQaxMteba4pg2XCakBVbQV+Ep8ZsMkq5M/FlL
mG/ZFL2TYBMgyIQ1LvbPqPEPVJHtBhfB21ZP9O5MYeU1BpJZpzxNRgSglwR0UVlQ1TiSrVaqTrJc
ICwQjfpt36jfUqTbrjSrFFd5lWcotmbhJlL6xq3SdHD61MAiO4/YB7rROLknex+92uv2ejImW369
tOk6Y1LhewPc9TDfFKDnN10byatenczdKHTDXVop+k6lyHwmKHwdfs4FG5CwfF8DMc1FhyHiqhtG
C0WtbmJK4zFH0jwQcLdKde3M9M3x5WINPRvqVaRryVh1+oJRncY28FdK2GuuNSEQ+t54Gs93yol0
3rBJAF7zcpMMoor6mKhlJ08ovvWd1V77plk6iiBoj2+P9If3ASUElYFG36xot1gNBdj41g/1/FTN
zNuBGq+tIalwpgrwh1EIY+esiIiWwu8iHUF00yx1zNhOwcA91yTIo8U65h/vexeEx2jWYfZOf9YE
cbloC46i4NGy7spPCFjHTt6qoVM0oDDeHuUpk3u+BBiByVIxoqTfA6tlMWVT3mjNKHvdp9z+irtO
bU927hhOYT9iEemcRVQsF/dyuMXc6XoR4j7NcKKj2QgouLUTroQVBzpjRasL0Q7Xb7/hnMUsX5Cq
PsgJ/cllcoYnPivrEw0ArsH14JNeWNeNQniuFNEDblE/hTo/U3ddroz57Z6PtUhyvMhKalkVuk9d
+lHVvofR8e13eWrMv/Uyc5b17GVkqaeUODB9l5Zd2pbduO2qc3cPqpPYpi05d4Gz4Xxz5TWK2K5o
n2FpLOsCpHCztDBkuHk+cfxYrBb4ILmeycpwistMlFBAyEdqfSPqSE4Ry/UFqtjgyoosasRVnIdy
AaJsNAKwRWKirkgctOtErKfsTCb7pJ71bF6enovzhYCYbqVBbezlvKB4GHhCXo4n+KPD51ZqWvRB
yGcNIZh2bal6Di483p2RhwqtHAuBXDThbV+o++sxK/R1a1XVdVl2t71UJx8hVjfuWIq+G6pxfPf2
N1yskadHRYlrbjOhJgQW5+WjTiSZhHb6cLImQ3DbEbXiaSC/fHuUxapnK0tUJ2fI5Gzshrbny1Fq
tVMExGKME8Kq5m2YCqITF3XrxNTetp7e/xZTexcP9v9TbvZMEfnX2gNXYfvzJb+VH//FbxVA3n2g
ijQbvs70aRpefxNcn/4TNzyGFjPwT2JTvWC4Wug0QY2dvyDq4Xy8/+JkWx9mfVHAMNS6oVHTL3wH
w3WBzSZuJTmk9gRnnABqhiy/XCaTlhh+YgnFSRTmikoXiFWwGhTlIkGOhR7jZJRXTQjuzk7lkXpM
2+kISFWytKEhMPX2GA4ReKd08j/2leV35Ahp/wNRAQPzmogbUiz7CkxrUe+LWgweALbEvxRX/3fl
/Qf79q2VN6sC1H/dhM33b2H1woPy6Tf+vQZllTVIf4ZoEjck5AH+WYOK+AHIEUZAv8nSHFV/6wLI
ygcOjrkmibAl2Oi5nvf3GpS1D2APJRrF3J1UD98lC/DyoALWPSvMgVtAwI+eyivkF2dxWXRtNl1p
Qy5gFt/aYgWGOhvwZ6RPeI4HsLjB5vFIlxTIm8SHcNGXSO9KRadLsgL5CngIVxecopWMVo5Td/rV
1MtfRSnJaSg0EUK3N2n6WfDLWUVJHs8EkU+N/X+urBnPPgMbZsQb9XyEEhcndD6l9PfrPL8qkI0p
J3lC0wbrJQkF6MsSh9A08zZKiMdtrgbGtqq0R7/uDxndOFcdWu0qM+rbNreyDdixo5HXId5IqnQn
q962icR87edp6ZaVUq26hrJ843fhbvoi6wUqC2Gfn4kMfrUEXrzPbIA3n3YS5HL8cBbxaqGVQaqh
4bZPAwcT0LYCfWor31HJtcN6rcoXrbhVkws13vkNKLdtUt8ic1fdoDActZS6tprg6D9zigh2VW0Q
TajNFcrmFRl/7PC+iDzaSDjsx/xjFK5NyAcNNS5KtLavutoKT4fSVQzHV1FBsSvkfiK8ANbyDy22
Y2GNy8501UeEJtvgXvqaAAI1NiEBy7hHx6svd3nijNdW9kmnBqrk3zPpQtcRdd/NgsqZi91k6xgF
PWQXRSdL3EjppjU3SrVOA7dF0ctwjd4dtHUCwCe0U9UJyNpCt7hrb5DY0k07uS1Oxhfli4WYnW8b
FPptsXZwxEnr+9i0rcjNPTAXtvCxg1b1gMgLhRHDlu7zW+HewinKQgNxPaRrT1iN9fehWXWymwf7
CXGm72Fll57TqW56WbjeV+x8NAtagD1qdpxuxooqsi3vo72x01zjALFSaW3vZ20g6QKS384v/Qe+
mnZAoxMBTcTcSlqaR8UGCLlRN+iGwmreh/eT73rjFjXIKLet6/7TGpG5j+0lOHnD1o75ZbNOPg6f
LclW91nmNL7b+a7/wDVhOuNFtdZ23l2igpSzcWQaij0WxejxKjedYEso97v0UeNr60uyET5OX9KH
DI25TVq4NLH9tefIm/4RZoR3m3zE0/mjtQtWolujCecUX8eduR4++U7leA6VW9fYoRlYAjFbxZEd
pDauj8Vj9GgNdvSYjXYk7jrT0S4QC1vnlz2VrcmebqK9mrtM6Jdsg2HcrmzcInLateTEP+IdHIho
Y92ZH6eNte9W/c762V0lV9YtVFWYncnV9I1tW618xS6B0ld2eCOtstvsVo0dq8Wixg5nWS9bQQFa
dIrfify7LsH/aU7JnPbnrre/Dt+yWRQl+Zl9ex5kPf3W3xec+gF7OCSUgBuqZHi0xv+54NQPXCok
tjRLEQx5our/fcEZH7CWAyADaE4Dby7P3a+/LzgV4ZtZaBl7txn8+C5X5AWrheSaYsRMZ0ZimCsH
TepFiDVw4aQ5xKg46JJ1beSinLgZ3oDZtsqkLj3hqFLkD36sDlSwAtAl3YMiUV5dUW0LAsV+Nok3
vw7k5+TJxQVIqXAGfGPSgkPkfPvoc4b+PIXUCeRMK0OfMTCAYpplW3F0IGhQkRopYx5+p+SMSPwa
16quVSjWa1aNqO4M63BDI/cyASn0SQbTWFnGmXrqAlCCRhBRBd1t4Geg0MA2LJ7Ot9JkbqUACmsi
eZhQDW1L+QJZyoB6dYMcdGtnQaUGFDwNwGyT02gJfQsMDAdrje6yYNxKvm+eU0xfJJhEKCwu0JvA
x01qCcgoLWZNKZVM0GF4ZVqSjyssP9ThoxBbrQ5JCby0adiVLk8iZpZinJWfUIlQu10sWaEBjR1c
m86h2wsjvreBlZWSq+pjHR1TKTHuIYhTwnXjKgoD1ak6DR5mgfQtePSnb/+uU+L/LEk75in/e1O5
6F/+QfPj/JdH+38PuSLa+M92yZPQ0i9Fol+u7PffkiScrdjXbdMuTpr5d/4dShv6BwndMqJiSnK/
jpNfekUoepofZvl3jpSZn/j3ITMLxpH1gRcHPQM0d9Y0//uQkdQPoNWQAiX54jfCAntPJreo480g
LLRAqEVSgoJiri6lafzewMRBEptT1EZZZFdKmlwNWWhQZxuGdmP1wOGjwffj1TTK3QO7vg2ARENu
RCI8PnkIq14lg5Lese6mTW0QNz6b0j8cPItAf37A2Yp15r+DLOHYfbmDerxdxArQ/Akbm5tCktsL
IFPm5MZpqb6rDPc0F0AtKZpSBUHnYYkZbjqj93xtak6jMOZAhSvaXDRNz4CA5g/7rLI4DzOnVKQQ
CkTBmT26eKOp1IWqSYNPMPvbjaQDZkiD/mYoIYMldV2uRbrivd00XnyUktG8mkphH1fJZRV4mq1L
fraTWtzjJ1R1D6nJjAsS/kHgbOK14d3FRllcxpzM28gvFKcA7LcJWlrkVkcA+vbHeao6PYven96F
ZUM3AA9lAH1czc9vhdFTlWpM6+ATMurBD2APyk0fFLVDiSJb62FhoRssXQwqtjytOhabLkGiZYxF
5Is1CgLFtEnqtEIQ96hBiV11sR/++qj/Dw6v/2mBEEgj9j8wIGxG8CGAwsJK+tcVp195/ylpqm/p
tyrMKALsf3Li/Kz/+vHzr1XdfPuR138BLuNvz4OmPw7z+2gzSOkpRoKUJj3WqBNQCvgtxabrH2ax
I1qcYLZfKGXKiLRJHG4zihtAz4sQSvygINzGS4mcSzPmmcbCOwpVC+YWAplEUCC4KYZBfUEOfnn/
tnVKAqv7X8oOveauCrQ7qY6uinq6hHj3s0ybTRnn5Ip+0qwhkrqRmq4aFIERM5b6VZUpP57N+R+O
s7lM+8+G+f1A1HApn83F8Lm093zD9FWDosvY+V/SuCjXEKkS++n/8K0JQesapo0N9v3bYy5iyTlY
xTqFBhcVQzBjxKYvB60VGQ4u+OzjqAuXmlSt0rSvPqFNTYu1CpJVVQ6qk5Up4Ap4j3p9jmgyn2jP
X3pGlFOrmWFxwNm5vl6OnwYZIJFqMO/AaEEy7+ygVMa1CsJIF3bYV3IUhMoV0Pbp1+b/l6yB1wNr
WAsqnLZ8f6ql89d4FrRWtR9Ic0vuTtYFDAWNuLP7EHtDxesOVt2va1U/aFKxLXP1y5k5f+qA/fPS
LGE+MAUjvrMCteaVYXbUqVqWVkF6SyHBBvNo7/dfd7uUJpm/6Wzvo3ZlrbSrZmu6+k7fhRt9V13q
O+NKWAWu6VqOtaKwwa/PP1dsq222beybatvwj9ZK3sk3jd3YOj/4vXO+3+huthW/VJfWSnVRWN1F
D/2X8Sa5nDbD7XCn7f1dsZKupiv/o3UabnsUuu3xRt51tuA0tuF0trGqVt9v+EO/f8dUeDU4rcs8
OaF7i3Eqeg0CubTn9PwTxPqtvqpccSNu8pW46daUMx4x6Flh5OxYW2urudEm35KnG5k9/Sd3Z7Pc
uJLd+Vdh3E3bEUM1wW9GTHdEkaI+Sh+lklTV072pgCRcEhIJUCAgiXJMxGz8EF571QvvZundfRM/
yfwOgJSQIEtSKTFd6QuHb1glOYHMPHnyfPzP/1w1jp391enDp4dP1OAfUPd22Dyq7zV2Vx/vR7fj
ZBQymrMfpeP3x539+k5rONh7PGkft4g7XO8Scxj9uncANTkBgd62fMZg+3bv9mC5NxudzYfXI2zk
/ekuTSX2u8fT3cH5cu9++FpeVQKeBSHO97MJ+e4AkCfoiZIsAeCKv9126rPPO9ufzuGvPrgdhbuT
z3cX/sOoFQ/BJw0WY/gaHg4e9ybjx6E/dobOcLbzuOePw13+dHw7ut7xdo8/QqM4jEZnlBrsgb8f
QXkzhFFsDCkcX02bRf6N/z1aOaP74efpUMjPwRR+GZwEhAP4eft+r7492QlG8v+7t/ey4Lblyi7J
bUsYGQQkjhIuF74s2vP7mNr7+eeHGYVvrc59/+PD3e31/iAMgFFOl9shkN4hztIFqLzbw+w/8+nH
aTKf7qc/LVf3fw0o99+9peBvuOiFydgPVncj52HRHvXvwsECK+a2sf8NAFLUfAg/pv+h9dLltLmY
jHoJJxTOLworwPYCzQnaB7Fz/+lbcN34SGPdxsfBhB5e6X+CsAuA8NsEfMnTv6V/d/uQvNYUOs1q
lFZGupRiu5CGI2LAZVfUJt8eg4frlR9df6Y062O9XT9sB9PT63h62J979Tg+c+gx3PNvjlt156jZ
eTxb+v0dol53k8H4cXkLyu7jdeNqMm0dBm1Cr9eBG4aDz7c9n/Tn4CCZx39JoC37tryfDYMLv33/
V2h990CbbXdW0Y4fJccA13d952vfeeyPMStPiKbu3i4eiAA/Tne7LX/7W/Jw+BDf7Fy36eTW/jYO
p586N8mYxu7jb5P2OOx1Qa7c0bN7MMaZplFifHDd8T+1ZtOhczs7pTj97D4OP963Zq9FD/QCiPTw
0EWbrnqUBFCiL5StxaWbX/cTgEbz6efGDVdNfN0j5dNsD+8bvzbi3vLAj3edzskqJlI5gTTwZYmW
K7WwbewYG8YNCBMrtgjelP7u/rf7zuohdr6NO53gYXQ7uPdH149kMttR63HcWcbx6aI9HdMwuZf5
zW+8fVK7CTAO2RBsNKnVK8lL5z7qLx+guf50vWx6N3NAiNO72zn8os1P38B8DaFB6AwfB1TPD66X
zu7Ls5ZMYGHauI34GQ6IVI4xZFcYivq0F+3k24RGE43zW+emubdqT06v5/2bAydZgrX7Vp/tkOu4
g2AjPIIvdN9/9JOjm064cydtpsBEHHXbgdtuPwbbk/hxBihxcbm4XizP573oNY9o85cSw+mRO6I8
pmQTBf2GH0If0jhPHP+vIFo6o3mjEQz9Vu8gWPrATDtDupgG27PH2Wtlomlg6Fk4CBRB1QutH2ku
qRKl3E5fJed+HvWbcRJ+ngXJ9uz+/ttYSCJ2iFgt5rtTeswNkyZdE+Y3j8vjuT+FMqkXfFkFM+iL
AlLw97fJ4LAXovGjKXjNtvO/+qvg/nN834x2o4j69fRH2O5ux532/YouoT1/N26soEPB0abhxiew
7Nefe/Hi25d2fPw4v18dXk8+DnrTu7PQmUZUYMGedN2mSeH0oXM9Wt4Hdx8fgwCQc7CMT3sT6ri7
NJyAv+JLKj8/5De9IZzz/8tpyr9TYi7jIPbj1efEi1an3jKZxQSHsjMovz0J/SA+D9/3Ry8PlNNP
n68W3p9+uQyTIJYvoAWGljXtEpzRvK70i9LPfWmAGezdcXLFyE4HLnVMRcAdv9RmYTDJ/x1aJUI9
VCeB6MIhEp+ouIUvTf7leWWr+PLfvPTpXrohwsrNSTWaeru51YE9HspdLHR59BVwiMMDWsAWsW3i
UopqNPNmdwsYoBT853urz7w52KLsF68abzh9uLR4X+FUfE/uX97W6rY+25LSOfwBqW87hA5wkoBN
5Y8m/M5gS/5ZWm1kv85EzaIFkEJ/IxFghgBpSORvXoF6v70FZk78U4wxebib7JIBU83Xam3BXiZ8
KPkScKoKCpAQEvWqYH9Zg/SxbgFMRYBQmGzs9w5BMz0DRKLlj+RBSdglAZImNDoEdVBBwmJHWMjJ
NhnrsCADUPNskZWA5gDwo5VL0DO9Crpke6BCkY6Z6QwFt1dYARYIag3KLZUUWCcE7JiZDDgOtx2M
AKSgshXQL0OnR0OZgUPi+VlE7DoGa1jPd9iAFMDkqb7C5rd62TUoAZn0sc4OkJC70e632V1KHvHD
dO1PohOTmDYWeEHpY53cS4DIaOroNtxdILnQj6QPF2px81usQIdGtqQv7FwBU+3PySYDhJWTpnyY
o37wxQNifeA3Islr6QpkUvl+O7jTEEQRPUfgGkof/RTQbQ5eMHLSyhGwzgfMjLL3LwCoqRbU9iCc
8gXA0i8cAtQDrLrA2iGus1MEnD6hNSM9UAc4BqiKyFZu6ae2fmERHExhakUh2bLVCpLUmtEa4BCD
x+OSl64k8uhiwDERyjMwNPlBsO4cCI7DaAW6BEPIFaLq8gtPtwPrA8moA5AGGJidBOtsAcEpGS0B
5QOEPVAFHSk8kEfTBYMGjTRpxNMfAIqUx7qggAAAjVYA6Bf1oRTpZFu8diN2BqIqMBQBpmZP+kKL
4iKCDDVbgsEWdwEUTlKVXVCC9R43BbApapgyV9A+d1iot43m3mltAa+leldYyeTRLcIm8GOYMym4
yuXDOhUgdJ5GK0BImGYbqMHS2ccNhhpWkL7WBYNp7Wc46T42joSBINrPHn3bCZXi+RIgyH9rn+Bj
oBgugVSOQQY7SCvNiqeealdC5QNoKaWzF7Jlka6TQmsjaccBwqJp0TQoP+8lB6iPZICb6tJROtP2
mZll0xKY3nhyoWHWgs3LpZtdLux/kyu/z7kAvpc91t35xuY/GHAuPFx9SUOnj7YCVF5scesBnaML
kDzWBUIE0Gd2DPDzmb+kezIh0I8BdwKZetrBKpvHOhkQbIfRCnCzS7crAh3a3mPxwk0AREElSK1T
gdI312jmTtp8meCvXOyFg8+stwCwCHbFPqUnaBuzWVNjhlpDsWEwFWZN4pdjTu0ZTo7SBbzIJoVv
bOFRwULKD42fH2dOc2EFJNqPIoDwOTtTFk1dagTNdp2EJ+0ByeXoCq7OPQ+gEAiSfdatsajXMe0g
hqfWSaWw9MnDNABED79f+HDtknVK9gx3vEXQpgMZAgWlT+e5KOyS4MGwT8u/7Jp7yzSiJ4lbyOJp
ZpvPvKTfSfDQ/BUSkTxoYtFBl8iD2UGnMEZKyJqyioX9lrOAdqNhA1O3VL8LRtJs8k2yOhgsHHh9
8s5WlzwGSDfrNDtRVcNJtzsC1uNK/85B76AHoO2hC276IouEHRCa4dylXhWIgvB76RtO/g56rRbd
MfPMvXWWnHR7MBL2ukTsCNzQ9Sg/0HrMGoNOMjdkNqzb+LXq5h9FLaDMKPEDopM5bWvB6n5jCw4g
ehrh36aPfd6LqR3PHcbOCiFCvvslY1bC+VLEnQNGLTr2WNiGot8WmrJuH+6FZ4xm4a7rEsaHQAr4
Xi4eKAe7TBypiTA7/DivTbxz6cKzMXAhkRs4foF3ZeJhnf7rmF72IDiorxSbJn+42wtCkOJ4IRVs
5Qliiw5AboW8H7lQB59J2IoC01z+Szlr1CO9XiDjg6Yve2w7APhkhidAirmxeqivyqeo3359ovqU
HQszsaUHgPIowyXAg+sP6N5OX8WnORZOQL0DepEK7OcjYp2bi5Y2XIM65QzUb6X0rpke0NVAC5Qv
dkCbCEC2Rpnc2aQNstvp/dqAMh5pJErFd37f6bYwipD2n7ARFDI9dt2GVKMYSgGRHDZf6viULazd
BSS32XyqUpU6tE8ITG9Dwj3Um4rCV/pQWwGaxEOdCZR9YJ0OQDANd5/AbY/KcfpvaXMebGEfwOOu
7AP70ldS6m9kBoohTDBbqnyzWbKUhRsAzdASrQBfU/Zr6wxhoSExWwEJ7UhHCdEhham30QipAwhD
TfpYd+QlXJO2nTKaf508vXDEAlHM5VyP++EjYgj1CQ/ZmsPl3jKUAadPwJf5U+ef7bVuCqa6rytl
1tL82rKrr2HqCRL+g0qy6bQh+Usfff+5GbvQGaUkcNnvrVsC4xoWzjqxDilaVbEQTRU0QfDSxEPa
3diqBU3tnzbJHqKphD1Ku78FRxe0zQriL9A2uw7AGnXYj4YC0f9EAmlur1/+DpsuBFzQPlm66dLy
1Uj1d1D9YPcliZdNkZRh4QZE8UN3Qkue5vOpsGvvzQ0/YNl0eGV++tRbfXIe/KYvNb7yWGf3YJAZ
7n4dtdak4yee7bNxV9j+DmgGkX9YTSxdA+MQECymwLOEzrJcwdeT0AhoB+kfYZfMC3uX0amnZEcs
2i4F+tl9Dj5XO/fUtHb5C2CdttYtDUyvuw64ZBgWhcIiW4PSCqRkjvQpUbVr9kmBadiL8n38WkRf
QRx076fOAnHswfIrGbHu4s9LaN4f9kLJQypJwQrFuumj+77EwGlKg9+TY0QtivjlMZj3T71HixQY
LQE65Kq/tPtQnFDZiEdEhix9rHN+B9mRfP8SkP9ySH21erSAyx5NCUoBL/3hWAFVtpfhqWySAlMd
IHFf4p2Nbre0/WB34a6msB0daef2E60yvAax74XBt0mMR994+UWD0n3gXU+CYZcJADWw6eQFtY5x
05F2BAWbr45IkBIV2LZ1gIemMWlBHbQPNZiQfgvzmTbtXnMLPU+rzjyfZNExJ/pkutu0UJNrHiin
Pm1mLeecZqX5NZ+Fk62avLGo0y6FNgRE93UXjxbX4BmhsZI+KenD4lh2zqV1ipGtDwUBTRpoUaXi
N7oAkNmTik1grjnIwzojj7SE4RJ0hamErtGQ8enCT9CX3rxC0KT8IOv23zE9+U054NJYcXNVeo8M
l/B7kwDIjoB1St9Za5n0o+E93F3296kKSeap33nw25L7HYCA7Vvn5hGbMhT/FkXJFKQ0n/LaHPHC
zUeBXqdLG0zAkJkE2LcEeQjm/ZY+XH0gfGnTV4rwStS/R4uBrrU0TbTMNdx+vBw82BY0hc8avrD9
9b6g/YWrUdVsWacBuqbJvQ5L0CXWRUVDJuIlO0DKWATjpFxhC2O9xhQ19D0FyQg/g4p3sagFMYDN
SzqWSCV/9mT3jk12oDE9SZvyFekC1wDylz6lW4BwQBoLUWtgnSJMnRYja7DOTScnHUyrfgYo4UU/
QliXVw/ZtPE90xuQ808RQ7dF5zFN6Al+kNiiG4bSjPYZv8awNmzcZobvfo5lFM59nTQHBiBsRCmP
PC5iFli3aP+JQBtegZTgw0wlPen0/Rfnh6J9oWm0zvBvmgp9y0GdwbyJ46MJPSg/GlwTBFGELPbN
3bx6Uxw7iJdp+5kF8PR9h5Cux01Hh/r8srMv6JFL5PtN3joBfNlhGmk8M64VDj5wB+qbaPaCKNgn
/KZRD2eLmQ2g5NVvOfI9MFK0aOlla0kLTdoNlR1xXSwcyennsWvd3SO+C1sHvezbrRw7YZGqp+FM
m8Sz4QpIYwZgXFi6GyUf0IMw1zcJimSPdXYeWSnDJaBwk9ZtLQl65FKg3QEEBdPGeqC6nvSjZYHP
lvGlL/qPdk2C6Uwf/RqU/GcTm6fRyVWBdXcAZZmGUtDHtKM/Lu3BcyHQ8W0gv7ke4HdQjJT2mb/G
BD2dLtEPep7T4zVfA+0gAG2lpAH4Wx5ktEgXqjzU+00Aol6AdtMeHdqkqWei5WpLCn+f1sSy058z
ybx/7nU0IKl9wKwlthpq/mDqk5tB3Y/pIbNp46XRq5GXT70a0t5zYKbPnnJyP2V7APepXEILD75p
zA9KZtjXBbqTL4JuCUrqB7+YK8BWQDeUcoZiIKm/NlWNtCfRzj9eL6gmiNvximw795kt9v5z3wGx
LJqebuuZ6OtTB9GVF0zZdOCFOtB0rwXDTgkrbB5POr3g7TWdrR40Vi2KeGy1edumZn+dMz3gPNOy
kqEKk6eyAW8QzIeK79tn8BuzmQiwpUmNBj1+n9N4hTUQW4BeHJRxPcuHZWffuC0d0B7QijCN5rfe
hiwv4bC0W1F2RmxTf03jtmxC0dXEvqFS79m2K4gBaHcKWoFUFNo12SYGptceNQ1Yd9wCSgxKctBL
Two+j7RDlse6iDchGsPrwOluSak+OL78GkTlFcQA8g8pZKO0Wa2RfTFA49ak4uYA6MAK3gjuJhMm
6Gbp6GybHuDoGu4/9EVEAaloLOxvYf+xFITLkyihSvpbtwTGtMxS20RzZNDdhFEKc68TGiMoRi41
FwtpWWeZDuyYeoCY/qCahdcoD3Lq3g9OsDRlY/ttmzqAZEPRp24BpOcT2zb6Xdt+qeQm9YNXpCxl
25YAS9VwCbD25dzj421kcyEBwNVAPtRCtFvH2BFKWYphbttMaiZM5TC8oBpzzWjd4SczYbj9+Dti
/T3zrus+MBcfyP8Wj7URMGM7mCXoS6chkC7ZPusRsFQJSIgME9C6429c5CCZf9rSEvjdmPyp4wPQ
tJGoUGr98h/74kDGkL862A76LQFzUtafbgFL90qofKE+s+8KNDX+Uf9O2pGW8q300adOK7YOjJ+0
q82twyzNZFNAzJjUSIL/4v6ozrMl3C+ATxF7LUBumQnYyoJU74+E0ppSor8U76tzrttBIP6ICHYp
fswToNYpQuPm1PSbww6QdnS5n6sfBCnz44bgKFg39YFp9pv0l2w7mV/d8u/Sq0Eu/769aP+BqQeA
jcfdToovr2wu9aGTrux0NYDVJi+usUnzyXahid5/7PHsHLZdoRrKrUjr0Fo3QEJ22ir2k622VWtg
6v/AWkrLji681fkFWIoAcvEDCO5T+JUjDS2afTMvPni/BFDAC5Af0IOafUnrYR7QjB7Gm/xNFk3e
Ma7pF6g3gBYa9GwMfGAVcvzhOVOBseyWtWoJsnDk+/e/hfGD8Y9zgyFZDHxh9fALwkLKILDP7s9d
kfdPPmWswrGlfYmYeDzaGsD6AscdYVHVo9a62G/bdPupdoSuq90iG5hZ/2v9uNGOgGOxAnJ4pHVn
gP7AhrcgJb/YtrTvUWXt+lEYwPYqPfl6BWy0XfY/8UnDJYC/B5xzt9uSiGpBDVAIBh6OgkDFem/h
9pt6wJLmJLwLvBXTvjD3Om3K8XYwjmB6SB/rzj8JKcONBwkgsS8y/fkVqN//9S74Z27HVpd+9Olj
3TUAE6nhGlDqB6UFfCEqDa7LATWxbcrBpIVh+iKL7n+y94ZzJ+8FZTXYN33fhetC2Hye8uIWnntT
zw84rwOhD3wX7Gvh3GPvQ+LJnVeIiFmm741ZLiSfzbGmPVsp3ym/oPqfut9nk8iyyRs3MKtz33ek
kl/R9UlStyAAwAIBBuHv5eX0Nh14Y4oPmEpJZbee+vQIoKUw9zpsjgL7wyC0L9JrbO62YbCliA0Q
v77jeHpIPTYgfm76WKfujCtc6FsCvH8g7KXahuP/AoLF9APmm93w1l1yxrRGdSAMMJjiwpT2HQeQ
gm6ozC2EdRk32qZ2l7gdhHUqsV/aeGL6ac86jD/rtty4ip+5cYFRv1nA7RTUnBR8UO/MabfupKe8
A0ZRXZI5cJRJh47cb9GVHX0cJaKLRZ+nu+1bA+OiFiGoANcqHeWzR5d94to9wrmIv3WXXLMCom6s
94ydX581qX6CeUJeb58TZ8zaxDXWFZuuqa6xkhOHUd8E5mgvSydhZkNfTnAsEBnI2d8o9Lh6mPXt
rirkslAKTBNaZOswb+HhZ6YqXFFQ+0S7G2gFx6FRn6XGjjGdRakvkWMfJT0miaGkS78Fcdxb4FLS
R49e9IS+Cr7qp4bs9hk4wi5pdMmTuEOTwzlP01UlygVJh9GELnzQEmP1WmfdmZ5yKcSmD61c8Jov
U+9BU88jvXkyubBOxeVe9ftzVgRspVoRetocsKCLvjAyS9AOLW/dthujlOpkowl5diVpu0no6c8h
pwL6yl5e0WmfdZ83RzcQAGxX3HX67HwnYi+tGPB6yOvZJwFZBP39k6cykQaLA6qRddOW+A2uXEsc
OksPPvXzhhqfS486NGoS6bGUPvrJp4KpTcs5MGo5RM86sDLfZroExKrgX5W+Y9kS6FIgoSyKeqEo
yaE8mUVtU/zWmKxH4ngA1QflTC0mLdWaDuaeFDTy2Kf6jPlZIOkBoAlNkcLqlU6AwHkIZFKr+SQd
luUuJM1mZPZBw9MmYknuIj/lWDgFsw8XvwlSGeHI/R/7LF/j2I40VyawiarLbQDmWFgCylXZf1iq
VTWbfSV75JINxQBHlqQ8SSzVY1tXhPWB9ODuC1dnXsGfvdAmTSgt1MyOAuEsuhG2Goq9Q9cGXcSE
nI4QN6YvsmjuacbZaO5i5ss1iAeoA3bQf1LIDJjBvt6zVFebb/kANB5Y7Fysde0nSA3Cf9ASP/tG
ll0AHdMLQPw/fCASedkdJ/d8Qfs5DSh86dBINDF7k0Vi3xR2LSOxF6aCNsQ1in5YijEKk6eQGdMI
2u4CjZNl+29crivENRRrtgf02dUmT0oLv5DWJXmW3KKNr6L1HkA8qpClk1Vhw4kHYOsjENDRp88P
qPo3rM9S1VaMpv7sahzEfux7y8+JF61OvWUyi1/9g+8PUPNkuNX+1Z9+aUM75/yi/en5auFlg2d/
Jj//+TJMglhePfHD4H/K9xd+mf488cL0U/P/93yK61+vvWucz0v9457vRW50OV2lv1jlH3rszr0/
/TJ0p5HrB78Uvl5o0p+/40+/aF9ZOO8vDTtaLaJkqcaRNZG6VtNRd91Ht3YWR/5CjSUjO2IPmg69
H7n6Igj9pvGgy8j1Zmqc9FurWFy+9VYbVDICpt/6MYyuSksg8SbTYQ+Se9eP1TjpEojHbDrsoXfh
BqG+Y9K5zXTcT/PSGoh6Nx30sxu7kRomXQIpdDAd9cxNrvzah8i98F01mgye9jE3HnwVlUaV7mmm
o34J/Ni7Sr+5Np77kRt7mo5oSqrL9CV/8ZZxbegGN2qodFE6WNWmI//Vm3uayKX2j+mox2ENofvD
sjZzgyv1kfLN0JSqH0X9v08R74YMWztLLq78JYrzUjuKmJxVqOXzJLio7S/l+7XtdBpcgz0p6jJd
ow8XSe0oWWpyno9ewRr9y+n4bHz6dbz9v2siPF7EgpXlHxgCPTFbXSwTaotoqSSEhS9Pa9Nl/Wft
Vh+vGyDqzl6/4jMD5fu/z78mlXaal5rbH7o5olkBy59jrIzcwL3ShKAKnb8beV5QPnxCC/by9mY5
j5eMoCPvwb8M1TiyMTjz6sf3H+kz7LW4doJRF3k1zlztyL9NPIxoNXQqAo0K3pTr67N4TVFLvMt0
eUYMELmz2oe5h2LSthV3T6Da330DaubJ7XxpB0Zu5F9ceKU7HbQ0TV+osX9l/J93gHvEVLWTntv/
LxzJtRP5wt/+pOP7YTZhp7WNrkCMPgQT7ji1mSL7r2rm14/uMIyX92ib4rBOFeN6ge5sCXLmu2L4
RikfJlESXPlqIFkCCZGaDjuaupo9IqkO0zFPvUVyMfMva+GvtXjq1UYhu6eGlQ+XWIfpS7a9eXiJ
cclrXn9fBRI4wpOOQl3/vm4evC6Eo3AeRqFmUnVe0lpvFJcnvfurqN3gaY3Uwss2VGEuj9yFV/vq
RVeeNnIFrs/2tX8RJrEm8cIYaSo448lqEathZBmElNh40NvEjUP03qy2m/iBp+mUbgU6ZRz5caQP
26vgqI7jqR8udHUtIA3T9Tjn2O+685LXKjAq05F33Qv9EPYr2L7daekakDSM8ZeuCQLwNvNhR7/9
39irXf1h/y70I+3UUQhrPvyBF6w06aXHmvmoh/5F2SqgfqeCcb1lGE+1y4X2UhWM61+UVkHKbUwl
4gjHZuIuL0uBoiqukSN3FcaxLg6dCg7ykTtz7301dVGXQHTVj+93bxi2NGgFp/iIi/Sy5ItVEfo4
chO0r6+HuuEeqmIZZGQ30BVw2q7PWNbCR9G/OI3qM9PNE9ZF06GPfUx8NUw6ahVXRjpqaSGEJND0
a7P7uD70l0s3UcOlXy1pKdPRT3/7exKQ2FEjZQNXsMineCZ6GCTlCzH93jNvdTn1ZrNSTFaqs42H
xlqb1j6kBqcaTZajKZWgxoN7gTdxtTQL5KcVjCsRFrd26IWBdlCaUrJt/NHhHD2n3aZpxzfjcZNS
FgcqKPOvPQ91Ly3tH238qb/9e1g7D+e//T2NYp1Ev/1HcOkv9LUWPgzTFxGf9peltZZiXONx3eCx
rKDBsJkP/GWydsAFamn6vcQJbvzAre24S80sAmBrPjjpZL9k06cNTUw/ekwcJvYDzSRISypNB/7b
mg+SNlg3HtafX7gX97oUV5FFPEt16Nna+ZbKatOPHvpR7RxjTlOiZDvMR/5wsfK0vetRLAb7KM0H
oGEC3EyTztfe8vPisFkc2jQSW/z+PJBb/KdxMQukvUv9Rv3jS6HuoTfzH3Wpq0DFjcJl7NZOS+F5
IWg3FbnxrHbmzu7cq1CzF4XPwXToXQIuHterdrsKFaDpwHthcJVE7lKNlFp0VSRajlngyJ0k2hc7
L6ZA3hjsOyF6MdeHFZLZl1dik3T+YzKXlDr3Gm9KfXBoAmbxStojvCT588rf2JDZXDeNJQVU2qZ8
ym/c+Q8BqJNLguD67lMnbThu2ZTaEAX6sS8dJ1Gom310KFvPNvzYoMdhJC7Hhtximhw3W9oELMWa
+U7O0nBpsyt+wzenXevNtu2TnATdCKbuqt+GEhZuLKgzuO7XYUk/tuYnAJ0mYfktXUG3Ui3Xlg6F
dCQTYtrv6h9065syu8iMWxJEaXAJGxL1YpgVKWPAS2btW180dGeSSFrPgfcaLemjAP0G86PxJEVK
FczriKjlIowxprVjC/yEKiiqALoNyD4oApfmPcaLeOROppF3oUaS64y28T35nz6ECj16JKSE1MYv
esrD14490n7RGlRIakApAGoPqHjr0ZYNbLD6qg2RxGzvft4tlaknZZUVAbovJN3/O9xCM1CVuuBV
4QIE2HiRJs4VhJQ+iA7Wv1V4Q78rqm/UK5jREz+Zq4HSINVLR+2tw4ZLFjaNc+x50aM3Ce/wxLW3
vKQ93voWb+aWYNdVZGiGyWwCkEb7XCl+Nl3rbS+Yu5GG05SCEtNh9yOWQYdSVhHaHi/j8tWGqWr8
taNH73Kqr20Voe0dfw3SJiRRpmu740ahtwnr+eJ99Ebx3QGDf+mpj5Sj16/gRO/6F9hqJQS2dFgx
XYtdykaCpbdSI8kHv+5bvQ772PUiAMH6sFWsAzBHfXWlisd0EUZRSHhOUw2EdMzH3UsCdI62CGlj
b9Pv3b9cUw6w5pl/737szvSvldpI06/96EUlAYMNrIJhQf2QFdbB7DSLMh/50I3vStJQReT60I+n
Sdk0ob+V+QefzcI796b8yRWs8aGPXo+9ADy5jvij9ZD5Zx8mD94cDFQ0UWOJ9nGkBNtU5o7C2RVr
ogZKx5WOtObjBm45A1/BEQEuEOsfK62jTT/2O24KnBwVjB1G966uK6q4mk+k0uNKfV66bVWUXpwQ
R0lK6VXIStR7Nnhnb7ztT8mAlpwNKqDNx5UTDcpWk4m0q6qpTJylWjPyAz15VoXXcbYo1WCmnLHG
H3zn4tBFmkzAJVPBEt97V/rl0ayiBPHs3o8fs+CA+kYR45RH03QtvtxImatmXBInUq95vxR/yUra
DvxgchXqbuN6ADd5rvZ94yH5Kihm5G5EZbH62HRNXoyPvHHwozDggvImkS7QVXg1Z15UTgZXgUml
yMwT6PhRqaKjQ98HtTzv38ssZHzkXnpXZU/PIVdZwWV1EC7DO221oe+lxn9g/vG//auo/02uGZwy
MMfQCpD+B9QUtmh999rrfl5oDU09eFP+p3CW/jtE1n6dgCOmBFMX3Aqu0Q9ozAvXv9YHrsDE/BBR
7apfoxVYlxTmTmbulbecKhlM1VkFC3G0ciWcpA1bxQdPk/KmVeCMD6nY0XERQhNseslRiHIRXul7
VoX7dRb5tUMqqjWbqorrjdC5HgWtwjciSz+pHch/zj6cqkVN7WHpqma6xvtEswOvlHpyoPuoYmR9
65wqgIYf3YWuGqATNP/Wg1U0WT2W1Rm4HvOhs1v4ICyVtMCNbD52lmDdMHYFgnEAOcnNdH1JKjjX
h65eBcZFbr4W2DluuHZEhM7K9IhgV1KSWZLlKjBD+PpX/p2OT3aEF9n4iwELrcpnuorir2NvoSOT
nV4FW3cCWIg45iZjz5Geh6bLcUJEbE2QqwiZn0C75C8WOGJL9ZXp9S+cZ6YffYYL5i5QG2qodGRp
f2k68vnU9cuxlabwvRsP7F776yudsumbD+1TJaA+MbOxqvhiIMRiFpalI2UCNv3mL48X3oblqCKo
+dX3YoBw2npUoeo+kYQO72r7MSXYi9ofa2MqPcM4yU9m8XWw2DUq2ID8hQdJ4C6noHb/WFP/p7/p
pRDIVWBany2opp6tNukbMDBV2D5H/tUVrv3YXcbFRcuI1L5/ztAib0IL5at2NvVvwNYErNrT/5nx
1hRfCkIOiM2rPvLriTyuK3flskGRP/uv//Nvyxv5aTdaUerHF+xRrTp31a5p+hAkWZeGfuqj3h/R
OPepIK8fCqmNGkxUQY8OEzTBVv/0/vHPPJyCGyXuyz9u+264wl/ya59hJHD1SAcdyZtVVINthzdX
IQt47t7gRvo6upWuv8CxKti8AzfxI18DJ9CCo0GLsQpsxRO3PvPrl+T968tlovZBtiZ/RwV7T7h6
smHkCnTQobuIpyWzJluaV22PnxdYAqv3uwwsbUT50ghWbf33DvdP3AnFv2MKoCtOQaYJv2bxn8aA
V5/oPbV3qd+of3ypruJDlFy4ajHTE6p++N7Kvn4xAM32AfuncLChG11Q06MGTS019YPJGyaJP9Mr
IKowheVrKdnQbqsqAuNCCgEVKaUK2tBVhCpG7opE4ybbpQrDclSSjioq4LfDOQVvOm6/CjNOjbuZ
8qUKPxoqtTJDWxU5aAp6riA4S/QigSpqtPcgJ/XVccvu3wrMoo/IcWn/oLhWr3n/qT5yIymFLBfu
V0EKJLnApdQ7a/a38yKm/Y3G9wk4uTiUIjLNHmxWQW+ZceEd+HG8TLXpsXfn6xqkCqcre8thcqnH
tJqVaD4ABf6Ve5V+/nl4QQGFEpT0LqgClXWO156tzwi5DJeblCGtpNV73y+g2UJ99YFxQlEo+Ugh
+cq0wlrQpwralKGwbyynta9+NPE3Knl4O83n9eXsxTdUEFAfhoFb4uxpVlELOaJOhjivWoJUpKpw
ws5c3SqiQZt6h4H4CLHlGGA/qIdEP8ZVYKIz6cSEiae//X3mzVfqi2VVOlWgQIlBxoATeIMOj5E2
rRU4XtkEslug9k8ZXPqfi5OgE7DNlr+UU/8unTCpRSnXAzoVaAVyYb+Gs5sNkb0ukBdITAf0DXTa
fdqCvs51tsk3esFjeo1v+LXf51E7OVtZ+aLytkbSe0GUxA/2Q3ihtupnEZpGE4l56ynsKsKhQ9Jn
JRx1FQCnYeQ+6hwP0ktWphCv3q+1ZT+18GIVkctROAvLHIFVBOzHl/gSOuVAFZzMOzg+l1MheCyx
BVYBGN5xZzffBXdVYLXtJkBntAgEUUhzuTgj7k3ORRMNp4o6IUl/Ej7Rru+0bZapJJ94kR6MfV2p
vh7s+RIl5Y9tVnFCvgLdfIT3W9s4Kmhf27ifdw1sqjf/HV4KGeUAPQTceahtThUW5pDisHK4sAIH
50zUbbjRgaoC0zMKxev8pwMPkppg8s+b/M8qvMEUOiTtGzCRRRFvek8VpSyjMFQ2mealdF7Nf7yu
Lnb8a18dYbGdqsCL7ADXl2YrVzmNQQqh9i+jdSDbi6z4b4z35Hch9SirNaBcFZQ2+fgplks2W8IM
T2QnglPUu5BIP0XTi4EApIYdWCfKSH4Y2r/nUZqRS2g6h6PLbYIAM/VvmmTBOGA+iwMSmhe41mok
ES+nCoK90TQCEULsfoOj4lRRKX7s3ddG7mwDLr+KYoVjv8SEWkWpwlc3gIZKNyeqiJEcwzirj1rF
mZUF/psHXqFUQSYtCU0Pz4kfXxLb2ni5QNNSwQvcBck0mcI6wbpTTbp+VuaHreA4ckktSaNvhvGt
szT9uIbJwkV73oykzP+ofVgSlF3CR5tFmuXEkhYDijJKgqlmp8CeY74p5+ENtqkmqc0qTIlzwKX6
11YBDD5PqJUrfWwFkvkXttfPIu87SQxmS62rqF7IfNSP73e+14xMGgWbjzoSlKZkbdShVUPKd3cI
MvZ60PXQohNATLtTRfVqXkd3lrYaoqNREEa1TwmgM+zFjWZcT4A+DXpy0Rx5AIHV650UfqLjs4EC
y9TxKc4mD6YV/2msgx+++6vXoniv/b4Q5dvEv/WPnWVmXafxRTV/9QEvQTx2vZDskXY2q0BRnybL
EqS8WQXm7vy3/4TGd+UVjyTsaurH76mSTRLwj4n+biJKU9vy3lhwcTZ2SP8mhrbf4Sw30MP9/ma5
iY3OslkWD4DSdXofa/mLyxlO5p//HwAAAP//</cx:binary>
              </cx:geoCache>
            </cx:geography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emf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37629</xdr:colOff>
      <xdr:row>2</xdr:row>
      <xdr:rowOff>119474</xdr:rowOff>
    </xdr:from>
    <xdr:to>
      <xdr:col>36</xdr:col>
      <xdr:colOff>479778</xdr:colOff>
      <xdr:row>21</xdr:row>
      <xdr:rowOff>65850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D162CF-DECE-C916-C34B-E089469CA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602074</xdr:colOff>
      <xdr:row>72</xdr:row>
      <xdr:rowOff>63031</xdr:rowOff>
    </xdr:from>
    <xdr:to>
      <xdr:col>35</xdr:col>
      <xdr:colOff>714963</xdr:colOff>
      <xdr:row>87</xdr:row>
      <xdr:rowOff>125120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A44292-0E0D-239F-4C84-44A9099BD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442147</xdr:colOff>
      <xdr:row>45</xdr:row>
      <xdr:rowOff>142991</xdr:rowOff>
    </xdr:from>
    <xdr:to>
      <xdr:col>32</xdr:col>
      <xdr:colOff>423332</xdr:colOff>
      <xdr:row>66</xdr:row>
      <xdr:rowOff>75258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BABF907-C1E7-2B8D-DF09-A4F254FE2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197555</xdr:colOff>
      <xdr:row>121</xdr:row>
      <xdr:rowOff>67732</xdr:rowOff>
    </xdr:from>
    <xdr:to>
      <xdr:col>11</xdr:col>
      <xdr:colOff>357482</xdr:colOff>
      <xdr:row>147</xdr:row>
      <xdr:rowOff>122296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0" name="Gráfico 19">
              <a:extLst>
                <a:ext uri="{FF2B5EF4-FFF2-40B4-BE49-F238E27FC236}">
                  <a16:creationId xmlns:a16="http://schemas.microsoft.com/office/drawing/2014/main" id="{8C330DD7-D894-2D07-BBA7-F437E09F28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02315" y="22196212"/>
              <a:ext cx="8138067" cy="48094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32</xdr:col>
      <xdr:colOff>526815</xdr:colOff>
      <xdr:row>22</xdr:row>
      <xdr:rowOff>18815</xdr:rowOff>
    </xdr:from>
    <xdr:to>
      <xdr:col>46</xdr:col>
      <xdr:colOff>498592</xdr:colOff>
      <xdr:row>45</xdr:row>
      <xdr:rowOff>94074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444F518B-BD98-0DB7-FE93-54E428316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329260</xdr:colOff>
      <xdr:row>97</xdr:row>
      <xdr:rowOff>0</xdr:rowOff>
    </xdr:from>
    <xdr:to>
      <xdr:col>29</xdr:col>
      <xdr:colOff>564444</xdr:colOff>
      <xdr:row>118</xdr:row>
      <xdr:rowOff>84667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A27AB8EA-BD67-26D4-1E34-1E28FFA24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174173</xdr:colOff>
      <xdr:row>0</xdr:row>
      <xdr:rowOff>152398</xdr:rowOff>
    </xdr:from>
    <xdr:to>
      <xdr:col>3</xdr:col>
      <xdr:colOff>468088</xdr:colOff>
      <xdr:row>15</xdr:row>
      <xdr:rowOff>141514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5D175F49-93FC-2F8B-1211-25DFF62EA8F5}"/>
            </a:ext>
          </a:extLst>
        </xdr:cNvPr>
        <xdr:cNvSpPr/>
      </xdr:nvSpPr>
      <xdr:spPr>
        <a:xfrm>
          <a:off x="174173" y="152398"/>
          <a:ext cx="2677886" cy="276497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 kern="1200"/>
        </a:p>
      </xdr:txBody>
    </xdr:sp>
    <xdr:clientData/>
  </xdr:twoCellAnchor>
  <xdr:twoCellAnchor>
    <xdr:from>
      <xdr:col>4</xdr:col>
      <xdr:colOff>65313</xdr:colOff>
      <xdr:row>1</xdr:row>
      <xdr:rowOff>108858</xdr:rowOff>
    </xdr:from>
    <xdr:to>
      <xdr:col>8</xdr:col>
      <xdr:colOff>21771</xdr:colOff>
      <xdr:row>10</xdr:row>
      <xdr:rowOff>97972</xdr:rowOff>
    </xdr:to>
    <xdr:sp macro="" textlink="'Tablas dinámicas'!B5">
      <xdr:nvSpPr>
        <xdr:cNvPr id="4" name="Rectángulo: esquinas redondeadas 3">
          <a:extLst>
            <a:ext uri="{FF2B5EF4-FFF2-40B4-BE49-F238E27FC236}">
              <a16:creationId xmlns:a16="http://schemas.microsoft.com/office/drawing/2014/main" id="{58146D1F-ABF7-BCE4-03F9-790DA4007060}"/>
            </a:ext>
          </a:extLst>
        </xdr:cNvPr>
        <xdr:cNvSpPr/>
      </xdr:nvSpPr>
      <xdr:spPr>
        <a:xfrm>
          <a:off x="3243942" y="293915"/>
          <a:ext cx="3135086" cy="165462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1D937B1-6CA4-4809-8280-B48FC4A41080}" type="TxLink">
            <a:rPr lang="en-US" sz="6000" b="0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903</a:t>
          </a:fld>
          <a:endParaRPr lang="es-ES" sz="60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195942</xdr:colOff>
      <xdr:row>1</xdr:row>
      <xdr:rowOff>119745</xdr:rowOff>
    </xdr:from>
    <xdr:to>
      <xdr:col>12</xdr:col>
      <xdr:colOff>195942</xdr:colOff>
      <xdr:row>10</xdr:row>
      <xdr:rowOff>119745</xdr:rowOff>
    </xdr:to>
    <xdr:sp macro="" textlink="'Tablas dinámicas'!A5">
      <xdr:nvSpPr>
        <xdr:cNvPr id="5" name="Rectángulo: esquinas redondeadas 4">
          <a:extLst>
            <a:ext uri="{FF2B5EF4-FFF2-40B4-BE49-F238E27FC236}">
              <a16:creationId xmlns:a16="http://schemas.microsoft.com/office/drawing/2014/main" id="{694835B9-EFD1-43F4-8C86-8065C2A8ED1F}"/>
            </a:ext>
          </a:extLst>
        </xdr:cNvPr>
        <xdr:cNvSpPr/>
      </xdr:nvSpPr>
      <xdr:spPr>
        <a:xfrm>
          <a:off x="6553199" y="304802"/>
          <a:ext cx="3178629" cy="1665514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1FEAB97-3583-42AF-B469-0F5D73A60E0E}" type="TxLink">
            <a:rPr lang="en-US" sz="6000" b="0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903</a:t>
          </a:fld>
          <a:endParaRPr lang="es-ES" sz="60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348341</xdr:colOff>
      <xdr:row>1</xdr:row>
      <xdr:rowOff>141516</xdr:rowOff>
    </xdr:from>
    <xdr:to>
      <xdr:col>16</xdr:col>
      <xdr:colOff>152400</xdr:colOff>
      <xdr:row>10</xdr:row>
      <xdr:rowOff>130630</xdr:rowOff>
    </xdr:to>
    <xdr:sp macro="" textlink="'Tablas dinámicas'!M26">
      <xdr:nvSpPr>
        <xdr:cNvPr id="9" name="Rectángulo: esquinas redondeadas 8">
          <a:extLst>
            <a:ext uri="{FF2B5EF4-FFF2-40B4-BE49-F238E27FC236}">
              <a16:creationId xmlns:a16="http://schemas.microsoft.com/office/drawing/2014/main" id="{2AC5A950-02CA-431A-9D38-2D4420E8DD22}"/>
            </a:ext>
          </a:extLst>
        </xdr:cNvPr>
        <xdr:cNvSpPr/>
      </xdr:nvSpPr>
      <xdr:spPr>
        <a:xfrm>
          <a:off x="9884227" y="326573"/>
          <a:ext cx="2982687" cy="165462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1ED0629-EE12-46A3-AEA0-090B604E77D9}" type="TxLink">
            <a:rPr lang="en-US" sz="3600" b="0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340.619 €</a:t>
          </a:fld>
          <a:endParaRPr lang="es-ES" sz="36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185057</xdr:colOff>
      <xdr:row>2</xdr:row>
      <xdr:rowOff>21771</xdr:rowOff>
    </xdr:from>
    <xdr:to>
      <xdr:col>6</xdr:col>
      <xdr:colOff>424543</xdr:colOff>
      <xdr:row>4</xdr:row>
      <xdr:rowOff>-1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EBF453BB-6E26-AB3E-E68D-462E344A5F1D}"/>
            </a:ext>
          </a:extLst>
        </xdr:cNvPr>
        <xdr:cNvSpPr txBox="1"/>
      </xdr:nvSpPr>
      <xdr:spPr>
        <a:xfrm>
          <a:off x="3363686" y="391885"/>
          <a:ext cx="1828800" cy="3483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Pedidos</a:t>
          </a:r>
          <a:r>
            <a:rPr lang="es-ES" sz="18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totales:</a:t>
          </a:r>
          <a:endParaRPr lang="es-ES" sz="1800" b="0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304801</xdr:colOff>
      <xdr:row>2</xdr:row>
      <xdr:rowOff>32658</xdr:rowOff>
    </xdr:from>
    <xdr:to>
      <xdr:col>11</xdr:col>
      <xdr:colOff>152400</xdr:colOff>
      <xdr:row>4</xdr:row>
      <xdr:rowOff>10886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CBEE0332-932A-46ED-9A1A-DCAF68516172}"/>
            </a:ext>
          </a:extLst>
        </xdr:cNvPr>
        <xdr:cNvSpPr txBox="1"/>
      </xdr:nvSpPr>
      <xdr:spPr>
        <a:xfrm>
          <a:off x="6662058" y="402772"/>
          <a:ext cx="2231571" cy="3483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Número</a:t>
          </a:r>
          <a:r>
            <a:rPr lang="es-ES" sz="18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clientes:</a:t>
          </a:r>
          <a:endParaRPr lang="es-ES" sz="1800" b="0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206828</xdr:colOff>
      <xdr:row>1</xdr:row>
      <xdr:rowOff>119743</xdr:rowOff>
    </xdr:from>
    <xdr:to>
      <xdr:col>3</xdr:col>
      <xdr:colOff>424542</xdr:colOff>
      <xdr:row>13</xdr:row>
      <xdr:rowOff>108857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C8C78797-4FF9-71C7-55E5-D8802C69056D}"/>
            </a:ext>
          </a:extLst>
        </xdr:cNvPr>
        <xdr:cNvSpPr txBox="1"/>
      </xdr:nvSpPr>
      <xdr:spPr>
        <a:xfrm>
          <a:off x="206828" y="304800"/>
          <a:ext cx="2601685" cy="2209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40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Análisis de</a:t>
          </a:r>
          <a:r>
            <a:rPr lang="es-ES" sz="40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control de beneficios.</a:t>
          </a:r>
          <a:endParaRPr lang="es-ES" sz="4000" b="0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522516</xdr:colOff>
      <xdr:row>2</xdr:row>
      <xdr:rowOff>0</xdr:rowOff>
    </xdr:from>
    <xdr:to>
      <xdr:col>15</xdr:col>
      <xdr:colOff>261258</xdr:colOff>
      <xdr:row>3</xdr:row>
      <xdr:rowOff>130627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6CC9F57A-AA85-4FE3-9039-0E72881EADED}"/>
            </a:ext>
          </a:extLst>
        </xdr:cNvPr>
        <xdr:cNvSpPr txBox="1"/>
      </xdr:nvSpPr>
      <xdr:spPr>
        <a:xfrm>
          <a:off x="10058402" y="370114"/>
          <a:ext cx="2122713" cy="315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Beneficio total (M)</a:t>
          </a:r>
          <a:r>
            <a:rPr lang="es-ES" sz="18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es-ES" sz="1800" b="0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293913</xdr:colOff>
      <xdr:row>1</xdr:row>
      <xdr:rowOff>97972</xdr:rowOff>
    </xdr:from>
    <xdr:to>
      <xdr:col>20</xdr:col>
      <xdr:colOff>163285</xdr:colOff>
      <xdr:row>10</xdr:row>
      <xdr:rowOff>130630</xdr:rowOff>
    </xdr:to>
    <xdr:sp macro="" textlink="'Tablas dinámicas'!K56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8A5D199C-25B8-4AF0-A50F-9F19DBCF8124}"/>
            </a:ext>
          </a:extLst>
        </xdr:cNvPr>
        <xdr:cNvSpPr/>
      </xdr:nvSpPr>
      <xdr:spPr>
        <a:xfrm>
          <a:off x="13008427" y="283029"/>
          <a:ext cx="3048001" cy="169817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0434458-89F1-4D15-BF77-0EF29DBE6E91}" type="TxLink">
            <a:rPr lang="en-US" sz="3600" b="0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1.145.738 €</a:t>
          </a:fld>
          <a:endParaRPr lang="es-ES" sz="714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359231</xdr:colOff>
      <xdr:row>2</xdr:row>
      <xdr:rowOff>21771</xdr:rowOff>
    </xdr:from>
    <xdr:to>
      <xdr:col>18</xdr:col>
      <xdr:colOff>718458</xdr:colOff>
      <xdr:row>4</xdr:row>
      <xdr:rowOff>-1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57DE6F6B-0FD7-4EFB-8A04-F79B6DE5F43A}"/>
            </a:ext>
          </a:extLst>
        </xdr:cNvPr>
        <xdr:cNvSpPr txBox="1"/>
      </xdr:nvSpPr>
      <xdr:spPr>
        <a:xfrm>
          <a:off x="13073745" y="391885"/>
          <a:ext cx="1948542" cy="3483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Ventas total (M)</a:t>
          </a:r>
          <a:r>
            <a:rPr lang="es-ES" sz="18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es-ES" sz="1800" b="0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228600</xdr:colOff>
      <xdr:row>16</xdr:row>
      <xdr:rowOff>65314</xdr:rowOff>
    </xdr:from>
    <xdr:to>
      <xdr:col>4</xdr:col>
      <xdr:colOff>772886</xdr:colOff>
      <xdr:row>42</xdr:row>
      <xdr:rowOff>43543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0BE9EB6F-797E-4A6D-BA2C-4A666A4856DA}"/>
            </a:ext>
          </a:extLst>
        </xdr:cNvPr>
        <xdr:cNvSpPr/>
      </xdr:nvSpPr>
      <xdr:spPr>
        <a:xfrm>
          <a:off x="228600" y="3026228"/>
          <a:ext cx="3722915" cy="478971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6000" b="0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348342</xdr:colOff>
      <xdr:row>17</xdr:row>
      <xdr:rowOff>2</xdr:rowOff>
    </xdr:from>
    <xdr:to>
      <xdr:col>4</xdr:col>
      <xdr:colOff>250371</xdr:colOff>
      <xdr:row>18</xdr:row>
      <xdr:rowOff>163287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AC200B10-4520-430A-87CD-2240BBA8A478}"/>
            </a:ext>
          </a:extLst>
        </xdr:cNvPr>
        <xdr:cNvSpPr txBox="1"/>
      </xdr:nvSpPr>
      <xdr:spPr>
        <a:xfrm>
          <a:off x="348342" y="3145973"/>
          <a:ext cx="3080658" cy="3483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Coste unitario</a:t>
          </a:r>
          <a:r>
            <a:rPr lang="es-ES" sz="18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por producto:</a:t>
          </a:r>
          <a:endParaRPr lang="es-ES" sz="1800" b="0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oneCell">
    <xdr:from>
      <xdr:col>0</xdr:col>
      <xdr:colOff>370114</xdr:colOff>
      <xdr:row>19</xdr:row>
      <xdr:rowOff>152400</xdr:rowOff>
    </xdr:from>
    <xdr:to>
      <xdr:col>4</xdr:col>
      <xdr:colOff>478971</xdr:colOff>
      <xdr:row>39</xdr:row>
      <xdr:rowOff>87085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64CEA348-EA12-D054-C14D-B8A830215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114" y="3668486"/>
          <a:ext cx="3287486" cy="363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65314</xdr:colOff>
      <xdr:row>12</xdr:row>
      <xdr:rowOff>130627</xdr:rowOff>
    </xdr:from>
    <xdr:to>
      <xdr:col>20</xdr:col>
      <xdr:colOff>468086</xdr:colOff>
      <xdr:row>53</xdr:row>
      <xdr:rowOff>96982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3A575ABE-B7F3-4571-8678-8E0127825F1A}"/>
            </a:ext>
          </a:extLst>
        </xdr:cNvPr>
        <xdr:cNvSpPr/>
      </xdr:nvSpPr>
      <xdr:spPr>
        <a:xfrm>
          <a:off x="4013859" y="2291936"/>
          <a:ext cx="12248409" cy="735082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6000" b="0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318655</xdr:colOff>
      <xdr:row>10</xdr:row>
      <xdr:rowOff>54430</xdr:rowOff>
    </xdr:from>
    <xdr:to>
      <xdr:col>20</xdr:col>
      <xdr:colOff>489224</xdr:colOff>
      <xdr:row>49</xdr:row>
      <xdr:rowOff>32659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FE5C90E-D1F4-4991-B030-2654AA9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239486</xdr:colOff>
      <xdr:row>14</xdr:row>
      <xdr:rowOff>76201</xdr:rowOff>
    </xdr:from>
    <xdr:to>
      <xdr:col>12</xdr:col>
      <xdr:colOff>772885</xdr:colOff>
      <xdr:row>17</xdr:row>
      <xdr:rowOff>142875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6F798EE2-8A62-409C-945C-B9F451D5789A}"/>
            </a:ext>
          </a:extLst>
        </xdr:cNvPr>
        <xdr:cNvSpPr txBox="1"/>
      </xdr:nvSpPr>
      <xdr:spPr>
        <a:xfrm>
          <a:off x="5001986" y="2743201"/>
          <a:ext cx="5295899" cy="638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4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Beneficio por producto y canal</a:t>
          </a:r>
          <a:r>
            <a:rPr lang="es-ES" sz="24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es-ES" sz="2400" b="0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20</xdr:col>
      <xdr:colOff>651162</xdr:colOff>
      <xdr:row>0</xdr:row>
      <xdr:rowOff>138545</xdr:rowOff>
    </xdr:from>
    <xdr:to>
      <xdr:col>32</xdr:col>
      <xdr:colOff>484908</xdr:colOff>
      <xdr:row>54</xdr:row>
      <xdr:rowOff>0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5ABE0611-03AA-4079-B766-DF05C8C5B76C}"/>
            </a:ext>
          </a:extLst>
        </xdr:cNvPr>
        <xdr:cNvSpPr/>
      </xdr:nvSpPr>
      <xdr:spPr>
        <a:xfrm>
          <a:off x="16445344" y="138545"/>
          <a:ext cx="9822873" cy="958734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6000" b="0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20</xdr:col>
      <xdr:colOff>761999</xdr:colOff>
      <xdr:row>3</xdr:row>
      <xdr:rowOff>96981</xdr:rowOff>
    </xdr:from>
    <xdr:to>
      <xdr:col>32</xdr:col>
      <xdr:colOff>665018</xdr:colOff>
      <xdr:row>51</xdr:row>
      <xdr:rowOff>55418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5068E52-8372-4A29-89F8-E54B4FDBC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1118259</xdr:colOff>
      <xdr:row>1</xdr:row>
      <xdr:rowOff>116771</xdr:rowOff>
    </xdr:from>
    <xdr:to>
      <xdr:col>28</xdr:col>
      <xdr:colOff>349330</xdr:colOff>
      <xdr:row>5</xdr:row>
      <xdr:rowOff>15874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A6D06DF-EB0A-495E-B536-C44AE667428F}"/>
            </a:ext>
          </a:extLst>
        </xdr:cNvPr>
        <xdr:cNvSpPr txBox="1"/>
      </xdr:nvSpPr>
      <xdr:spPr>
        <a:xfrm>
          <a:off x="17787009" y="307271"/>
          <a:ext cx="5263571" cy="661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4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%</a:t>
          </a:r>
          <a:r>
            <a:rPr lang="es-ES" sz="24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</a:t>
          </a:r>
          <a:r>
            <a:rPr lang="es-ES" sz="24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Beneficio por producto</a:t>
          </a:r>
          <a:r>
            <a:rPr lang="es-ES" sz="24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es-ES" sz="2400" b="0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158750</xdr:colOff>
      <xdr:row>43</xdr:row>
      <xdr:rowOff>111125</xdr:rowOff>
    </xdr:from>
    <xdr:to>
      <xdr:col>4</xdr:col>
      <xdr:colOff>703036</xdr:colOff>
      <xdr:row>69</xdr:row>
      <xdr:rowOff>89354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7E7F02BF-1C55-46C4-BB36-DFF5A9501BDA}"/>
            </a:ext>
          </a:extLst>
        </xdr:cNvPr>
        <xdr:cNvSpPr/>
      </xdr:nvSpPr>
      <xdr:spPr>
        <a:xfrm>
          <a:off x="158750" y="8302625"/>
          <a:ext cx="3719286" cy="493122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6000" b="0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238125</xdr:colOff>
      <xdr:row>44</xdr:row>
      <xdr:rowOff>127000</xdr:rowOff>
    </xdr:from>
    <xdr:to>
      <xdr:col>4</xdr:col>
      <xdr:colOff>140154</xdr:colOff>
      <xdr:row>46</xdr:row>
      <xdr:rowOff>99785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D6640889-F089-488B-B52F-772DEEBF5E5A}"/>
            </a:ext>
          </a:extLst>
        </xdr:cNvPr>
        <xdr:cNvSpPr txBox="1"/>
      </xdr:nvSpPr>
      <xdr:spPr>
        <a:xfrm>
          <a:off x="238125" y="8509000"/>
          <a:ext cx="3077029" cy="3537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Beneficio por año:</a:t>
          </a:r>
          <a:endParaRPr lang="es-ES" sz="1800" b="0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254001</xdr:colOff>
      <xdr:row>48</xdr:row>
      <xdr:rowOff>79375</xdr:rowOff>
    </xdr:from>
    <xdr:to>
      <xdr:col>4</xdr:col>
      <xdr:colOff>539751</xdr:colOff>
      <xdr:row>68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CB2293-6D33-4F8A-A98C-98F4E01B7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127000</xdr:colOff>
      <xdr:row>54</xdr:row>
      <xdr:rowOff>111125</xdr:rowOff>
    </xdr:from>
    <xdr:to>
      <xdr:col>25</xdr:col>
      <xdr:colOff>0</xdr:colOff>
      <xdr:row>89</xdr:row>
      <xdr:rowOff>111125</xdr:rowOff>
    </xdr:to>
    <xdr:sp macro="" textlink="">
      <xdr:nvSpPr>
        <xdr:cNvPr id="22" name="Rectángulo: esquinas redondeadas 21">
          <a:extLst>
            <a:ext uri="{FF2B5EF4-FFF2-40B4-BE49-F238E27FC236}">
              <a16:creationId xmlns:a16="http://schemas.microsoft.com/office/drawing/2014/main" id="{8477DECC-6F1E-4F7F-97B3-993964EBA030}"/>
            </a:ext>
          </a:extLst>
        </xdr:cNvPr>
        <xdr:cNvSpPr/>
      </xdr:nvSpPr>
      <xdr:spPr>
        <a:xfrm>
          <a:off x="4095750" y="10398125"/>
          <a:ext cx="16224250" cy="668337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6000" b="0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523874</xdr:colOff>
      <xdr:row>61</xdr:row>
      <xdr:rowOff>95250</xdr:rowOff>
    </xdr:from>
    <xdr:to>
      <xdr:col>24</xdr:col>
      <xdr:colOff>539750</xdr:colOff>
      <xdr:row>84</xdr:row>
      <xdr:rowOff>63500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55D7B98-1FB4-4C2A-88A0-9DB1F00B6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142875</xdr:colOff>
      <xdr:row>56</xdr:row>
      <xdr:rowOff>15875</xdr:rowOff>
    </xdr:from>
    <xdr:to>
      <xdr:col>19</xdr:col>
      <xdr:colOff>555625</xdr:colOff>
      <xdr:row>59</xdr:row>
      <xdr:rowOff>89603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39A562ED-6FD1-471B-9499-8134559828AB}"/>
            </a:ext>
          </a:extLst>
        </xdr:cNvPr>
        <xdr:cNvSpPr txBox="1"/>
      </xdr:nvSpPr>
      <xdr:spPr>
        <a:xfrm>
          <a:off x="4905375" y="10683875"/>
          <a:ext cx="10731500" cy="661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4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Promedio de % beneficio de</a:t>
          </a:r>
          <a:r>
            <a:rPr lang="es-ES" sz="24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producto por zonas y canal de venta:</a:t>
          </a:r>
          <a:endParaRPr lang="es-ES" sz="2400" b="0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1</xdr:row>
      <xdr:rowOff>60960</xdr:rowOff>
    </xdr:from>
    <xdr:to>
      <xdr:col>10</xdr:col>
      <xdr:colOff>373380</xdr:colOff>
      <xdr:row>16</xdr:row>
      <xdr:rowOff>60960</xdr:rowOff>
    </xdr:to>
    <xdr:graphicFrame macro="">
      <xdr:nvGraphicFramePr>
        <xdr:cNvPr id="2" name="Gráfico 1" descr="Tipo de gráfico: Barras agrupadas. &quot;% Beneficio por producto&quot; por &quot;Prioridad&quot; y &quot;Canal de venta&quot;&#10;&#10;Descripción generada automáticamente">
          <a:extLst>
            <a:ext uri="{FF2B5EF4-FFF2-40B4-BE49-F238E27FC236}">
              <a16:creationId xmlns:a16="http://schemas.microsoft.com/office/drawing/2014/main" id="{56F51118-BDB1-0485-B06C-895E0EE82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609600</xdr:colOff>
      <xdr:row>16</xdr:row>
      <xdr:rowOff>0</xdr:rowOff>
    </xdr:to>
    <xdr:graphicFrame macro="">
      <xdr:nvGraphicFramePr>
        <xdr:cNvPr id="2" name="Gráfico 1" descr="Tipo de gráfico: Barras agrupadas. &quot;Coste unitario&quot; por &quot;Zona&quot;&#10;&#10;Descripción generada automáticamente">
          <a:extLst>
            <a:ext uri="{FF2B5EF4-FFF2-40B4-BE49-F238E27FC236}">
              <a16:creationId xmlns:a16="http://schemas.microsoft.com/office/drawing/2014/main" id="{B90919FF-2CA5-90E9-B34D-3BA24236F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 Nacenta" refreshedDate="45656.406497453703" createdVersion="8" refreshedVersion="8" minRefreshableVersion="3" recordCount="903" xr:uid="{16BC0226-81DC-425C-904F-67D9AF0146ED}">
  <cacheSource type="worksheet">
    <worksheetSource name="Tabla_1"/>
  </cacheSource>
  <cacheFields count="22">
    <cacheField name="ID Cliente" numFmtId="0">
      <sharedItems/>
    </cacheField>
    <cacheField name="Zona" numFmtId="0">
      <sharedItems count="6">
        <s v="Europa"/>
        <s v="Australia y Oceanía"/>
        <s v="Centroamérica y Caribe"/>
        <s v="África"/>
        <s v="Norteamérica"/>
        <s v="Asia"/>
      </sharedItems>
    </cacheField>
    <cacheField name="País" numFmtId="0">
      <sharedItems count="183">
        <s v="United Kingdom"/>
        <s v="Malta"/>
        <s v="Marshall Islands"/>
        <s v="Guatemala"/>
        <s v="Grenada"/>
        <s v="Fiji"/>
        <s v="Tunisia "/>
        <s v="Greenland"/>
        <s v="Zambia"/>
        <s v="Azerbaijan"/>
        <s v="Federated States of Micronesia"/>
        <s v="Dominican Republic"/>
        <s v="Uzbekistan"/>
        <s v="Sri Lanka"/>
        <s v="The Gambia"/>
        <s v="Myanmar"/>
        <s v="Bhutan"/>
        <s v="Mali"/>
        <s v="Burundi"/>
        <s v="Libya"/>
        <s v="Nigeria"/>
        <s v="Norway"/>
        <s v="Papua New Guinea"/>
        <s v="North Korea"/>
        <s v="Montenegro"/>
        <s v="Lesotho"/>
        <s v="Indonesia"/>
        <s v="Iraq"/>
        <s v="Singapore"/>
        <s v="South Korea"/>
        <s v="Lebanon"/>
        <s v="Vietnam"/>
        <s v="Jordan"/>
        <s v="Palau"/>
        <s v="Antigua and Barbuda "/>
        <s v="El Salvador"/>
        <s v="Republic of the Congo"/>
        <s v="Vanuatu"/>
        <s v="Bangladesh"/>
        <s v="South Sudan"/>
        <s v="Mozambique"/>
        <s v="Saint Kitts and Nevis "/>
        <s v="Rwanda"/>
        <s v="Moldova "/>
        <s v="Spain"/>
        <s v="China"/>
        <s v="Qatar"/>
        <s v="Georgia"/>
        <s v="Kazakhstan"/>
        <s v="Namibia"/>
        <s v="Syria"/>
        <s v="Tanzania"/>
        <s v="Angola"/>
        <s v="Hungary"/>
        <s v="Australia"/>
        <s v="Thailand"/>
        <s v="Taiwan"/>
        <s v="India"/>
        <s v="Romania"/>
        <s v="East Timor"/>
        <s v="Bosnia and Herzegovina"/>
        <s v="Ireland"/>
        <s v="Croatia"/>
        <s v="Madagascar"/>
        <s v="Austria"/>
        <s v="Sierra Leone"/>
        <s v="Netherlands"/>
        <s v="Trinidad and Tobago"/>
        <s v="Samoa "/>
        <s v="Albania"/>
        <s v="Cape Verde"/>
        <s v="Italy"/>
        <s v="Maldives"/>
        <s v="Yemen"/>
        <s v="Latvia"/>
        <s v="Lithuania"/>
        <s v="Senegal"/>
        <s v="Bulgaria"/>
        <s v="Seychelles "/>
        <s v="Saint Vincent and the Grenadines"/>
        <s v="Andorra"/>
        <s v="Togo"/>
        <s v="Japan"/>
        <s v="Central African Republic"/>
        <s v="Mauritania"/>
        <s v="Portugal"/>
        <s v="Liberia"/>
        <s v="Cameroon"/>
        <s v="Cuba"/>
        <s v="Malawi"/>
        <s v="Tuvalu"/>
        <s v="Turkmenistan"/>
        <s v="Uganda"/>
        <s v="Switzerland"/>
        <s v="Kuwait"/>
        <s v="Ghana"/>
        <s v="Poland"/>
        <s v="Ethiopia"/>
        <s v="Niger"/>
        <s v="United States of America"/>
        <s v="Sudan"/>
        <s v="Bahrain"/>
        <s v="Algeria"/>
        <s v="Botswana"/>
        <s v="Guinea-Bissau"/>
        <s v="Pakistan"/>
        <s v="Afghanistan"/>
        <s v="Oman"/>
        <s v="Burkina Faso"/>
        <s v="Serbia"/>
        <s v="Mauritius "/>
        <s v="New Zealand"/>
        <s v="Somalia"/>
        <s v="Cyprus"/>
        <s v="The Bahamas"/>
        <s v="Germany"/>
        <s v="Luxembourg"/>
        <s v="Mongolia"/>
        <s v="Solomon Islands"/>
        <s v="Cote d'Ivoire"/>
        <s v="Russia"/>
        <s v="Laos"/>
        <s v="Sweden"/>
        <s v="Kiribati"/>
        <s v="Philippines"/>
        <s v="Comoros"/>
        <s v="Liechtenstein"/>
        <s v="Chad"/>
        <s v="Macedonia"/>
        <s v="Kosovo"/>
        <s v="Mexico"/>
        <s v="Egypt"/>
        <s v="Swaziland"/>
        <s v="Brunei"/>
        <s v="Democratic Republic of the Congo"/>
        <s v="Tonga"/>
        <s v="Costa Rica"/>
        <s v="Nepal"/>
        <s v="Tajikistan"/>
        <s v="Czech Republic"/>
        <s v="Saudi Arabia"/>
        <s v="Turkey"/>
        <s v="Eritrea"/>
        <s v="Benin"/>
        <s v="Jamaica"/>
        <s v="Honduras"/>
        <s v="Morocco"/>
        <s v="Estonia"/>
        <s v="Canada"/>
        <s v="Iran"/>
        <s v="Malaysia"/>
        <s v="Nicaragua"/>
        <s v="Monaco"/>
        <s v="Barbados"/>
        <s v="Haiti"/>
        <s v="Iceland"/>
        <s v="Panama"/>
        <s v="Israel"/>
        <s v="France"/>
        <s v="Slovakia"/>
        <s v="Nauru"/>
        <s v="Belize"/>
        <s v="Ukraine"/>
        <s v="Sao Tome and Principe"/>
        <s v="Saint Lucia"/>
        <s v="Slovenia"/>
        <s v="Kenya"/>
        <s v="Belarus"/>
        <s v="San Marino"/>
        <s v="Kyrgyzstan"/>
        <s v="South Africa"/>
        <s v="Dominica"/>
        <s v="Greece"/>
        <s v="Guinea"/>
        <s v="Equatorial Guinea"/>
        <s v="Belgium"/>
        <s v="Finland"/>
        <s v="Zimbabwe"/>
        <s v="United Arab Emirates"/>
        <s v="Cambodia"/>
        <s v="Vatican City"/>
        <s v="Djibouti"/>
        <s v="Gabon"/>
      </sharedItems>
    </cacheField>
    <cacheField name="Tipo de producto" numFmtId="0">
      <sharedItems count="12">
        <s v="Snacks"/>
        <s v="Cárnicos"/>
        <s v="Cereales"/>
        <s v="Alimento infantil"/>
        <s v="Bebida"/>
        <s v="Cosméticos"/>
        <s v="Cuidado personal"/>
        <s v="Frutas"/>
        <s v="Material de oficina"/>
        <s v="Ropa"/>
        <s v="Verduras"/>
        <s v="Doméstico"/>
      </sharedItems>
    </cacheField>
    <cacheField name="Canal de venta" numFmtId="0">
      <sharedItems count="2">
        <s v="Offline"/>
        <s v="Online"/>
      </sharedItems>
    </cacheField>
    <cacheField name="Prioridad" numFmtId="0">
      <sharedItems count="4">
        <s v="Crítica"/>
        <s v="Alta"/>
        <s v="Media"/>
        <s v="Baja"/>
      </sharedItems>
    </cacheField>
    <cacheField name="Fecha pedido" numFmtId="167">
      <sharedItems containsSemiMixedTypes="0" containsNonDate="0" containsDate="1" containsString="0" minDate="2020-01-04T00:00:00" maxDate="2022-11-08T00:00:00"/>
    </cacheField>
    <cacheField name="ID Pedido" numFmtId="0">
      <sharedItems containsSemiMixedTypes="0" containsString="0" containsNumber="1" containsInteger="1" minValue="100884807" maxValue="998791825"/>
    </cacheField>
    <cacheField name="Fecha envío" numFmtId="14">
      <sharedItems containsSemiMixedTypes="0" containsNonDate="0" containsDate="1" containsString="0" minDate="2020-01-16T00:00:00" maxDate="2022-12-15T00:00:00"/>
    </cacheField>
    <cacheField name="Días servicio" numFmtId="1">
      <sharedItems containsSemiMixedTypes="0" containsString="0" containsNumber="1" containsInteger="1" minValue="0" maxValue="50"/>
    </cacheField>
    <cacheField name="Unidades" numFmtId="3">
      <sharedItems containsSemiMixedTypes="0" containsString="0" containsNumber="1" containsInteger="1" minValue="1" maxValue="9946"/>
    </cacheField>
    <cacheField name="Precio Unitario" numFmtId="164">
      <sharedItems containsSemiMixedTypes="0" containsString="0" containsNumber="1" minValue="9.33" maxValue="668.27"/>
    </cacheField>
    <cacheField name="Coste unitario" numFmtId="164">
      <sharedItems containsSemiMixedTypes="0" containsString="0" containsNumber="1" minValue="6.92" maxValue="524.96"/>
    </cacheField>
    <cacheField name="Importe venta total" numFmtId="165">
      <sharedItems containsSemiMixedTypes="0" containsString="0" containsNumber="1" minValue="47.45" maxValue="6618546.0800000001"/>
    </cacheField>
    <cacheField name="Beneficio unitario" numFmtId="164">
      <sharedItems containsSemiMixedTypes="0" containsString="0" containsNumber="1" minValue="2.41" maxValue="173.87"/>
    </cacheField>
    <cacheField name="Importe Ventas Totales (M)" numFmtId="165">
      <sharedItems containsSemiMixedTypes="0" containsString="0" containsNumber="1" minValue="4.7450000000000006E-2" maxValue="6618.5460800000001"/>
    </cacheField>
    <cacheField name="Importe Coste total" numFmtId="164">
      <sharedItems containsSemiMixedTypes="0" containsString="0" containsNumber="1" minValue="31.79" maxValue="5068488.8000000007"/>
    </cacheField>
    <cacheField name="Importe Coste Total (M)" numFmtId="165">
      <sharedItems containsSemiMixedTypes="0" containsString="0" containsNumber="1" minValue="3.1789999999999999E-2" maxValue="5068.488800000001"/>
    </cacheField>
    <cacheField name="Beneficio Total" numFmtId="164">
      <sharedItems containsSemiMixedTypes="0" containsString="0" containsNumber="1" minValue="15.660000000000004" maxValue="1691755.1"/>
    </cacheField>
    <cacheField name="% Beneficio por producto" numFmtId="166">
      <sharedItems containsSemiMixedTypes="0" containsString="0" containsNumber="1" minValue="0.32796486090775984" maxValue="0.864419635449999"/>
    </cacheField>
    <cacheField name="Beneficio Total (M)" numFmtId="165">
      <sharedItems containsSemiMixedTypes="0" containsString="0" containsNumber="1" minValue="1.5660000000000004E-2" maxValue="1691.7551000000001"/>
    </cacheField>
    <cacheField name="Año pedido" numFmtId="0">
      <sharedItems containsSemiMixedTypes="0" containsDate="1" containsString="0" containsMixedTypes="1" minDate="1900-01-06T02:40:04" maxDate="1905-07-15T00:00:00" count="6">
        <n v="2020"/>
        <n v="2022"/>
        <n v="2021"/>
        <d v="1905-07-12T00:00:00" u="1"/>
        <d v="1905-07-14T00:00:00" u="1"/>
        <d v="1905-07-13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3">
  <r>
    <s v="C2421"/>
    <x v="0"/>
    <x v="0"/>
    <x v="0"/>
    <x v="0"/>
    <x v="0"/>
    <d v="2020-10-12T00:00:00"/>
    <n v="242113196"/>
    <d v="2020-11-30T00:00:00"/>
    <n v="49"/>
    <n v="5530"/>
    <n v="152.58000000000001"/>
    <n v="97.44"/>
    <n v="843767.4"/>
    <n v="55.140000000000015"/>
    <n v="843.76740000000007"/>
    <n v="538843.19999999995"/>
    <n v="538.84319999999991"/>
    <n v="304924.20000000007"/>
    <n v="0.63861580810066831"/>
    <n v="304.92420000000004"/>
    <x v="0"/>
  </r>
  <r>
    <s v="C1908"/>
    <x v="0"/>
    <x v="1"/>
    <x v="1"/>
    <x v="1"/>
    <x v="1"/>
    <d v="2020-01-26T00:00:00"/>
    <n v="190800607"/>
    <d v="2020-01-28T00:00:00"/>
    <n v="2"/>
    <n v="994"/>
    <n v="421.89"/>
    <n v="364.69"/>
    <n v="419358.66"/>
    <n v="57.199999999999989"/>
    <n v="419.35865999999999"/>
    <n v="362501.86"/>
    <n v="362.50185999999997"/>
    <n v="56856.799999999988"/>
    <n v="0.86441963544999878"/>
    <n v="56.856799999999986"/>
    <x v="0"/>
  </r>
  <r>
    <s v="C7652"/>
    <x v="1"/>
    <x v="2"/>
    <x v="2"/>
    <x v="1"/>
    <x v="0"/>
    <d v="2020-11-09T00:00:00"/>
    <n v="765228068"/>
    <d v="2020-11-21T00:00:00"/>
    <n v="12"/>
    <n v="6845"/>
    <n v="205.7"/>
    <n v="117.11"/>
    <n v="1408016.5"/>
    <n v="88.589999999999989"/>
    <n v="1408.0165"/>
    <n v="801617.95"/>
    <n v="801.61794999999995"/>
    <n v="606398.55000000005"/>
    <n v="0.56932425862907143"/>
    <n v="606.39855"/>
    <x v="0"/>
  </r>
  <r>
    <s v="C5305"/>
    <x v="2"/>
    <x v="3"/>
    <x v="3"/>
    <x v="0"/>
    <x v="2"/>
    <d v="2022-09-30T00:00:00"/>
    <n v="530560958"/>
    <d v="2022-11-12T00:00:00"/>
    <n v="43"/>
    <n v="3633"/>
    <n v="255.28"/>
    <n v="159.41999999999999"/>
    <n v="927432.24"/>
    <n v="95.860000000000014"/>
    <n v="927.43223999999998"/>
    <n v="579172.86"/>
    <n v="579.17286000000001"/>
    <n v="348259.38"/>
    <n v="0.62449075524913822"/>
    <n v="348.25938000000002"/>
    <x v="1"/>
  </r>
  <r>
    <s v="C5168"/>
    <x v="2"/>
    <x v="4"/>
    <x v="4"/>
    <x v="0"/>
    <x v="3"/>
    <d v="2022-01-21T00:00:00"/>
    <n v="516876542"/>
    <d v="2022-02-21T00:00:00"/>
    <n v="31"/>
    <n v="4110"/>
    <n v="47.45"/>
    <n v="31.79"/>
    <n v="195019.5"/>
    <n v="15.660000000000004"/>
    <n v="195.01949999999999"/>
    <n v="130656.9"/>
    <n v="130.65690000000001"/>
    <n v="64362.600000000006"/>
    <n v="0.66996838777660705"/>
    <n v="64.3626"/>
    <x v="1"/>
  </r>
  <r>
    <s v="C9197"/>
    <x v="1"/>
    <x v="5"/>
    <x v="0"/>
    <x v="0"/>
    <x v="2"/>
    <d v="2022-02-17T00:00:00"/>
    <n v="919752490"/>
    <d v="2022-02-27T00:00:00"/>
    <n v="10"/>
    <n v="4056"/>
    <n v="152.58000000000001"/>
    <n v="97.44"/>
    <n v="618864.4800000001"/>
    <n v="55.140000000000015"/>
    <n v="618.86448000000007"/>
    <n v="395216.64000000001"/>
    <n v="395.21664000000004"/>
    <n v="223647.84000000008"/>
    <n v="0.63861580810066854"/>
    <n v="223.64784000000009"/>
    <x v="1"/>
  </r>
  <r>
    <s v="C2876"/>
    <x v="3"/>
    <x v="6"/>
    <x v="5"/>
    <x v="0"/>
    <x v="2"/>
    <d v="2020-03-21T00:00:00"/>
    <n v="287675130"/>
    <d v="2020-05-07T00:00:00"/>
    <n v="47"/>
    <n v="8319"/>
    <n v="437.2"/>
    <n v="263.33"/>
    <n v="3637066.8"/>
    <n v="173.87"/>
    <n v="3637.0667999999996"/>
    <n v="2190642.27"/>
    <n v="2190.6422699999998"/>
    <n v="1446424.5299999998"/>
    <n v="0.60231015553522416"/>
    <n v="1446.4245299999998"/>
    <x v="0"/>
  </r>
  <r>
    <s v="C8394"/>
    <x v="2"/>
    <x v="4"/>
    <x v="6"/>
    <x v="0"/>
    <x v="0"/>
    <d v="2021-02-13T00:00:00"/>
    <n v="839443290"/>
    <d v="2021-04-01T00:00:00"/>
    <n v="47"/>
    <n v="8779"/>
    <n v="81.73"/>
    <n v="56.67"/>
    <n v="717507.67"/>
    <n v="25.060000000000002"/>
    <n v="717.50767000000008"/>
    <n v="497505.93"/>
    <n v="497.50592999999998"/>
    <n v="220001.74000000005"/>
    <n v="0.69338064358252771"/>
    <n v="220.00174000000004"/>
    <x v="2"/>
  </r>
  <r>
    <s v="C3212"/>
    <x v="4"/>
    <x v="7"/>
    <x v="5"/>
    <x v="1"/>
    <x v="1"/>
    <d v="2022-07-15T00:00:00"/>
    <n v="321273982"/>
    <d v="2022-08-30T00:00:00"/>
    <n v="46"/>
    <n v="966"/>
    <n v="437.2"/>
    <n v="263.33"/>
    <n v="422335.2"/>
    <n v="173.87"/>
    <n v="422.33519999999999"/>
    <n v="254376.78"/>
    <n v="254.37678"/>
    <n v="167958.42"/>
    <n v="0.60231015553522416"/>
    <n v="167.95842000000002"/>
    <x v="1"/>
  </r>
  <r>
    <s v="C5218"/>
    <x v="3"/>
    <x v="8"/>
    <x v="4"/>
    <x v="0"/>
    <x v="0"/>
    <d v="2021-05-06T00:00:00"/>
    <n v="521885192"/>
    <d v="2021-05-22T00:00:00"/>
    <n v="16"/>
    <n v="6281"/>
    <n v="47.45"/>
    <n v="31.79"/>
    <n v="298033.45"/>
    <n v="15.660000000000004"/>
    <n v="298.03345000000002"/>
    <n v="199672.99"/>
    <n v="199.67299"/>
    <n v="98360.460000000021"/>
    <n v="0.66996838777660694"/>
    <n v="98.360460000000018"/>
    <x v="2"/>
  </r>
  <r>
    <s v="C1229"/>
    <x v="3"/>
    <x v="9"/>
    <x v="7"/>
    <x v="0"/>
    <x v="0"/>
    <d v="2021-10-20T00:00:00"/>
    <n v="122917544"/>
    <d v="2021-11-17T00:00:00"/>
    <n v="28"/>
    <n v="2888"/>
    <n v="9.33"/>
    <n v="6.92"/>
    <n v="26945.040000000001"/>
    <n v="2.41"/>
    <n v="26.945040000000002"/>
    <n v="19984.96"/>
    <n v="19.984959999999997"/>
    <n v="6960.0800000000017"/>
    <n v="0.74169346195069652"/>
    <n v="6.9600800000000014"/>
    <x v="2"/>
  </r>
  <r>
    <s v="C7310"/>
    <x v="1"/>
    <x v="10"/>
    <x v="5"/>
    <x v="0"/>
    <x v="0"/>
    <d v="2020-04-19T00:00:00"/>
    <n v="731011664"/>
    <d v="2020-04-30T00:00:00"/>
    <n v="11"/>
    <n v="1451"/>
    <n v="437.2"/>
    <n v="263.33"/>
    <n v="634377.19999999995"/>
    <n v="173.87"/>
    <n v="634.3771999999999"/>
    <n v="382091.82999999996"/>
    <n v="382.09182999999996"/>
    <n v="252285.37"/>
    <n v="0.60231015553522416"/>
    <n v="252.28537"/>
    <x v="0"/>
  </r>
  <r>
    <s v="C5348"/>
    <x v="2"/>
    <x v="11"/>
    <x v="0"/>
    <x v="0"/>
    <x v="0"/>
    <d v="2022-11-03T00:00:00"/>
    <n v="534899270"/>
    <d v="2022-11-04T00:00:00"/>
    <n v="1"/>
    <n v="7436"/>
    <n v="152.58000000000001"/>
    <n v="97.44"/>
    <n v="1134584.8800000001"/>
    <n v="55.140000000000015"/>
    <n v="1134.5848800000001"/>
    <n v="724563.84"/>
    <n v="724.56383999999991"/>
    <n v="410021.04000000015"/>
    <n v="0.63861580810066831"/>
    <n v="410.02104000000014"/>
    <x v="1"/>
  </r>
  <r>
    <s v="C2519"/>
    <x v="5"/>
    <x v="12"/>
    <x v="8"/>
    <x v="1"/>
    <x v="3"/>
    <d v="2021-06-01T00:00:00"/>
    <n v="251974713"/>
    <d v="2021-06-21T00:00:00"/>
    <n v="20"/>
    <n v="3772"/>
    <n v="651.21"/>
    <n v="524.96"/>
    <n v="2456364.12"/>
    <n v="126.25"/>
    <n v="2456.3641200000002"/>
    <n v="1980149.12"/>
    <n v="1980.14912"/>
    <n v="476215"/>
    <n v="0.80613012699436426"/>
    <n v="476.21499999999997"/>
    <x v="2"/>
  </r>
  <r>
    <s v="C8199"/>
    <x v="5"/>
    <x v="13"/>
    <x v="6"/>
    <x v="0"/>
    <x v="2"/>
    <d v="2020-07-28T00:00:00"/>
    <n v="819947707"/>
    <d v="2020-09-05T00:00:00"/>
    <n v="39"/>
    <n v="9602"/>
    <n v="81.73"/>
    <n v="56.67"/>
    <n v="784771.46000000008"/>
    <n v="25.060000000000002"/>
    <n v="784.77146000000005"/>
    <n v="544145.34"/>
    <n v="544.14533999999992"/>
    <n v="240626.12000000011"/>
    <n v="0.69338064358252771"/>
    <n v="240.6261200000001"/>
    <x v="0"/>
  </r>
  <r>
    <s v="C4645"/>
    <x v="3"/>
    <x v="14"/>
    <x v="5"/>
    <x v="1"/>
    <x v="0"/>
    <d v="2021-06-08T00:00:00"/>
    <n v="464588487"/>
    <d v="2021-07-25T00:00:00"/>
    <n v="47"/>
    <n v="912"/>
    <n v="437.2"/>
    <n v="263.33"/>
    <n v="398726.39999999997"/>
    <n v="173.87"/>
    <n v="398.72639999999996"/>
    <n v="240156.96"/>
    <n v="240.15696"/>
    <n v="158569.43999999997"/>
    <n v="0.60231015553522427"/>
    <n v="158.56943999999999"/>
    <x v="2"/>
  </r>
  <r>
    <s v="C1390"/>
    <x v="5"/>
    <x v="15"/>
    <x v="0"/>
    <x v="0"/>
    <x v="2"/>
    <d v="2021-07-26T00:00:00"/>
    <n v="139070880"/>
    <d v="2021-08-04T00:00:00"/>
    <n v="9"/>
    <n v="3019"/>
    <n v="152.58000000000001"/>
    <n v="97.44"/>
    <n v="460639.02"/>
    <n v="55.140000000000015"/>
    <n v="460.63902000000002"/>
    <n v="294171.36"/>
    <n v="294.17135999999999"/>
    <n v="166467.66000000003"/>
    <n v="0.63861580810066843"/>
    <n v="166.46766000000002"/>
    <x v="2"/>
  </r>
  <r>
    <s v="C4168"/>
    <x v="5"/>
    <x v="16"/>
    <x v="9"/>
    <x v="1"/>
    <x v="0"/>
    <d v="2021-10-15T00:00:00"/>
    <n v="416881215"/>
    <d v="2021-10-21T00:00:00"/>
    <n v="6"/>
    <n v="3270"/>
    <n v="109.28"/>
    <n v="35.840000000000003"/>
    <n v="357345.6"/>
    <n v="73.44"/>
    <n v="357.34559999999999"/>
    <n v="117196.80000000002"/>
    <n v="117.19680000000002"/>
    <n v="240148.79999999996"/>
    <n v="0.32796486090775995"/>
    <n v="240.14879999999997"/>
    <x v="2"/>
  </r>
  <r>
    <s v="C1418"/>
    <x v="3"/>
    <x v="17"/>
    <x v="10"/>
    <x v="1"/>
    <x v="0"/>
    <d v="2021-11-23T00:00:00"/>
    <n v="141818320"/>
    <d v="2021-11-29T00:00:00"/>
    <n v="6"/>
    <n v="6047"/>
    <n v="154.06"/>
    <n v="90.93"/>
    <n v="931600.82000000007"/>
    <n v="63.129999999999995"/>
    <n v="931.60082000000011"/>
    <n v="549853.71000000008"/>
    <n v="549.85371000000009"/>
    <n v="381747.11"/>
    <n v="0.59022458782292619"/>
    <n v="381.74710999999996"/>
    <x v="2"/>
  </r>
  <r>
    <s v="C4779"/>
    <x v="3"/>
    <x v="18"/>
    <x v="6"/>
    <x v="1"/>
    <x v="1"/>
    <d v="2022-01-31T00:00:00"/>
    <n v="477993524"/>
    <d v="2022-03-12T00:00:00"/>
    <n v="40"/>
    <n v="7761"/>
    <n v="81.73"/>
    <n v="56.67"/>
    <n v="634306.53"/>
    <n v="25.060000000000002"/>
    <n v="634.30653000000007"/>
    <n v="439815.87"/>
    <n v="439.81587000000002"/>
    <n v="194490.66000000003"/>
    <n v="0.69338064358252782"/>
    <n v="194.49066000000002"/>
    <x v="1"/>
  </r>
  <r>
    <s v="C8598"/>
    <x v="3"/>
    <x v="19"/>
    <x v="9"/>
    <x v="0"/>
    <x v="1"/>
    <d v="2021-07-11T00:00:00"/>
    <n v="859830653"/>
    <d v="2021-08-05T00:00:00"/>
    <n v="25"/>
    <n v="1852"/>
    <n v="109.28"/>
    <n v="35.840000000000003"/>
    <n v="202386.56"/>
    <n v="73.44"/>
    <n v="202.38656"/>
    <n v="66375.680000000008"/>
    <n v="66.375680000000003"/>
    <n v="136010.88"/>
    <n v="0.32796486090775989"/>
    <n v="136.01088000000001"/>
    <x v="2"/>
  </r>
  <r>
    <s v="C3420"/>
    <x v="3"/>
    <x v="20"/>
    <x v="9"/>
    <x v="0"/>
    <x v="0"/>
    <d v="2022-08-26T00:00:00"/>
    <n v="342066037"/>
    <d v="2022-10-11T00:00:00"/>
    <n v="46"/>
    <n v="3797"/>
    <n v="109.28"/>
    <n v="35.840000000000003"/>
    <n v="414936.16000000003"/>
    <n v="73.44"/>
    <n v="414.93616000000003"/>
    <n v="136084.48000000001"/>
    <n v="136.08448000000001"/>
    <n v="278851.68000000005"/>
    <n v="0.32796486090775989"/>
    <n v="278.85168000000004"/>
    <x v="1"/>
  </r>
  <r>
    <s v="C7497"/>
    <x v="0"/>
    <x v="21"/>
    <x v="11"/>
    <x v="1"/>
    <x v="0"/>
    <d v="2021-02-21T00:00:00"/>
    <n v="749748504"/>
    <d v="2021-03-16T00:00:00"/>
    <n v="23"/>
    <n v="6098"/>
    <n v="668.27"/>
    <n v="502.54"/>
    <n v="4075110.46"/>
    <n v="165.72999999999996"/>
    <n v="4075.1104599999999"/>
    <n v="3064488.92"/>
    <n v="3064.4889199999998"/>
    <n v="1010621.54"/>
    <n v="0.75200143654510898"/>
    <n v="1010.62154"/>
    <x v="2"/>
  </r>
  <r>
    <s v="C2932"/>
    <x v="1"/>
    <x v="22"/>
    <x v="10"/>
    <x v="1"/>
    <x v="1"/>
    <d v="2022-02-19T00:00:00"/>
    <n v="293212497"/>
    <d v="2022-03-09T00:00:00"/>
    <n v="18"/>
    <n v="6948"/>
    <n v="154.06"/>
    <n v="90.93"/>
    <n v="1070408.8800000001"/>
    <n v="63.129999999999995"/>
    <n v="1070.4088800000002"/>
    <n v="631781.64"/>
    <n v="631.78164000000004"/>
    <n v="438627.24000000011"/>
    <n v="0.59022458782292608"/>
    <n v="438.62724000000009"/>
    <x v="1"/>
  </r>
  <r>
    <s v="C2806"/>
    <x v="5"/>
    <x v="23"/>
    <x v="6"/>
    <x v="0"/>
    <x v="3"/>
    <d v="2020-11-17T00:00:00"/>
    <n v="280654180"/>
    <d v="2021-01-02T00:00:00"/>
    <n v="46"/>
    <n v="663"/>
    <n v="81.73"/>
    <n v="56.67"/>
    <n v="54186.990000000005"/>
    <n v="25.060000000000002"/>
    <n v="54.186990000000009"/>
    <n v="37572.21"/>
    <n v="37.572209999999998"/>
    <n v="16614.780000000006"/>
    <n v="0.69338064358252771"/>
    <n v="16.614780000000007"/>
    <x v="0"/>
  </r>
  <r>
    <s v="C1968"/>
    <x v="0"/>
    <x v="24"/>
    <x v="9"/>
    <x v="0"/>
    <x v="2"/>
    <d v="2020-11-25T00:00:00"/>
    <n v="196863257"/>
    <d v="2021-01-09T00:00:00"/>
    <n v="45"/>
    <n v="5067"/>
    <n v="109.28"/>
    <n v="35.840000000000003"/>
    <n v="553721.76"/>
    <n v="73.44"/>
    <n v="553.72176000000002"/>
    <n v="181601.28000000003"/>
    <n v="181.60128000000003"/>
    <n v="372120.48"/>
    <n v="0.32796486090775995"/>
    <n v="372.12047999999999"/>
    <x v="0"/>
  </r>
  <r>
    <s v="C8684"/>
    <x v="0"/>
    <x v="21"/>
    <x v="7"/>
    <x v="0"/>
    <x v="1"/>
    <d v="2022-10-06T00:00:00"/>
    <n v="868451058"/>
    <d v="2022-10-08T00:00:00"/>
    <n v="2"/>
    <n v="2822"/>
    <n v="9.33"/>
    <n v="6.92"/>
    <n v="26329.26"/>
    <n v="2.41"/>
    <n v="26.329259999999998"/>
    <n v="19528.240000000002"/>
    <n v="19.52824"/>
    <n v="6801.0199999999968"/>
    <n v="0.74169346195069674"/>
    <n v="6.8010199999999967"/>
    <x v="1"/>
  </r>
  <r>
    <s v="C4923"/>
    <x v="3"/>
    <x v="25"/>
    <x v="9"/>
    <x v="0"/>
    <x v="3"/>
    <d v="2020-04-07T00:00:00"/>
    <n v="492341411"/>
    <d v="2020-05-24T00:00:00"/>
    <n v="47"/>
    <n v="3619"/>
    <n v="109.28"/>
    <n v="35.840000000000003"/>
    <n v="395484.32"/>
    <n v="73.44"/>
    <n v="395.48432000000003"/>
    <n v="129704.96000000001"/>
    <n v="129.70496"/>
    <n v="265779.36"/>
    <n v="0.32796486090775984"/>
    <n v="265.77936"/>
    <x v="0"/>
  </r>
  <r>
    <s v="C4857"/>
    <x v="5"/>
    <x v="26"/>
    <x v="1"/>
    <x v="1"/>
    <x v="1"/>
    <d v="2021-12-02T00:00:00"/>
    <n v="485770642"/>
    <d v="2021-12-15T00:00:00"/>
    <n v="13"/>
    <n v="9183"/>
    <n v="421.89"/>
    <n v="364.69"/>
    <n v="3874215.8699999996"/>
    <n v="57.199999999999989"/>
    <n v="3874.2158699999995"/>
    <n v="3348948.27"/>
    <n v="3348.9482699999999"/>
    <n v="525267.59999999963"/>
    <n v="0.86441963544999889"/>
    <n v="525.26759999999967"/>
    <x v="2"/>
  </r>
  <r>
    <s v="C5362"/>
    <x v="3"/>
    <x v="27"/>
    <x v="4"/>
    <x v="1"/>
    <x v="1"/>
    <d v="2020-11-28T00:00:00"/>
    <n v="536287581"/>
    <d v="2020-12-28T00:00:00"/>
    <n v="30"/>
    <n v="8268"/>
    <n v="47.45"/>
    <n v="31.79"/>
    <n v="392316.60000000003"/>
    <n v="15.660000000000004"/>
    <n v="392.31660000000005"/>
    <n v="262839.71999999997"/>
    <n v="262.83972"/>
    <n v="129476.88000000006"/>
    <n v="0.66996838777660683"/>
    <n v="129.47688000000005"/>
    <x v="0"/>
  </r>
  <r>
    <s v="C8517"/>
    <x v="5"/>
    <x v="28"/>
    <x v="2"/>
    <x v="1"/>
    <x v="0"/>
    <d v="2022-04-03T00:00:00"/>
    <n v="851753556"/>
    <d v="2022-05-12T00:00:00"/>
    <n v="39"/>
    <n v="1660"/>
    <n v="205.7"/>
    <n v="117.11"/>
    <n v="341462"/>
    <n v="88.589999999999989"/>
    <n v="341.46199999999999"/>
    <n v="194402.6"/>
    <n v="194.40260000000001"/>
    <n v="147059.4"/>
    <n v="0.56932425862907154"/>
    <n v="147.05939999999998"/>
    <x v="1"/>
  </r>
  <r>
    <s v="C8103"/>
    <x v="5"/>
    <x v="29"/>
    <x v="10"/>
    <x v="1"/>
    <x v="2"/>
    <d v="2021-05-15T00:00:00"/>
    <n v="810342395"/>
    <d v="2021-05-31T00:00:00"/>
    <n v="16"/>
    <n v="7177"/>
    <n v="154.06"/>
    <n v="90.93"/>
    <n v="1105688.6200000001"/>
    <n v="63.129999999999995"/>
    <n v="1105.6886200000001"/>
    <n v="652604.6100000001"/>
    <n v="652.60461000000009"/>
    <n v="453084.01"/>
    <n v="0.59022458782292619"/>
    <n v="453.08401000000003"/>
    <x v="2"/>
  </r>
  <r>
    <s v="C3105"/>
    <x v="3"/>
    <x v="30"/>
    <x v="11"/>
    <x v="1"/>
    <x v="3"/>
    <d v="2022-08-26T00:00:00"/>
    <n v="310540425"/>
    <d v="2022-09-01T00:00:00"/>
    <n v="6"/>
    <n v="4668"/>
    <n v="668.27"/>
    <n v="502.54"/>
    <n v="3119484.36"/>
    <n v="165.72999999999996"/>
    <n v="3119.4843599999999"/>
    <n v="2345856.7200000002"/>
    <n v="2345.8567200000002"/>
    <n v="773627.63999999966"/>
    <n v="0.75200143654510909"/>
    <n v="773.6276399999997"/>
    <x v="1"/>
  </r>
  <r>
    <s v="C2211"/>
    <x v="5"/>
    <x v="15"/>
    <x v="7"/>
    <x v="1"/>
    <x v="1"/>
    <d v="2020-11-23T00:00:00"/>
    <n v="221146476"/>
    <d v="2020-12-31T00:00:00"/>
    <n v="38"/>
    <n v="1011"/>
    <n v="9.33"/>
    <n v="6.92"/>
    <n v="9432.6299999999992"/>
    <n v="2.41"/>
    <n v="9.4326299999999996"/>
    <n v="6996.12"/>
    <n v="6.9961199999999995"/>
    <n v="2436.5099999999993"/>
    <n v="0.74169346195069663"/>
    <n v="2.4365099999999993"/>
    <x v="0"/>
  </r>
  <r>
    <s v="C1312"/>
    <x v="5"/>
    <x v="31"/>
    <x v="9"/>
    <x v="1"/>
    <x v="1"/>
    <d v="2022-09-23T00:00:00"/>
    <n v="131271874"/>
    <d v="2022-09-27T00:00:00"/>
    <n v="4"/>
    <n v="5120"/>
    <n v="109.28"/>
    <n v="35.840000000000003"/>
    <n v="559513.59999999998"/>
    <n v="73.44"/>
    <n v="559.5136"/>
    <n v="183500.80000000002"/>
    <n v="183.50080000000003"/>
    <n v="376012.79999999993"/>
    <n v="0.32796486090775995"/>
    <n v="376.01279999999991"/>
    <x v="1"/>
  </r>
  <r>
    <s v="C6003"/>
    <x v="3"/>
    <x v="32"/>
    <x v="7"/>
    <x v="1"/>
    <x v="3"/>
    <d v="2022-04-25T00:00:00"/>
    <n v="600340449"/>
    <d v="2022-06-02T00:00:00"/>
    <n v="38"/>
    <n v="2935"/>
    <n v="9.33"/>
    <n v="6.92"/>
    <n v="27383.55"/>
    <n v="2.41"/>
    <n v="27.38355"/>
    <n v="20310.2"/>
    <n v="20.310200000000002"/>
    <n v="7073.3499999999985"/>
    <n v="0.74169346195069674"/>
    <n v="7.0733499999999987"/>
    <x v="1"/>
  </r>
  <r>
    <s v="C9080"/>
    <x v="1"/>
    <x v="33"/>
    <x v="8"/>
    <x v="0"/>
    <x v="3"/>
    <d v="2022-10-20T00:00:00"/>
    <n v="908088529"/>
    <d v="2022-11-22T00:00:00"/>
    <n v="33"/>
    <n v="2430"/>
    <n v="651.21"/>
    <n v="524.96"/>
    <n v="1582440.3"/>
    <n v="126.25"/>
    <n v="1582.4403"/>
    <n v="1275652.8"/>
    <n v="1275.6528000000001"/>
    <n v="306787.5"/>
    <n v="0.80613012699436437"/>
    <n v="306.78750000000002"/>
    <x v="1"/>
  </r>
  <r>
    <s v="C4045"/>
    <x v="2"/>
    <x v="34"/>
    <x v="2"/>
    <x v="0"/>
    <x v="0"/>
    <d v="2020-08-04T00:00:00"/>
    <n v="404564940"/>
    <d v="2020-08-28T00:00:00"/>
    <n v="24"/>
    <n v="8611"/>
    <n v="205.7"/>
    <n v="117.11"/>
    <n v="1771282.7"/>
    <n v="88.589999999999989"/>
    <n v="1771.2827"/>
    <n v="1008434.21"/>
    <n v="1008.43421"/>
    <n v="762848.49"/>
    <n v="0.56932425862907143"/>
    <n v="762.84848999999997"/>
    <x v="0"/>
  </r>
  <r>
    <s v="C7601"/>
    <x v="1"/>
    <x v="22"/>
    <x v="6"/>
    <x v="0"/>
    <x v="3"/>
    <d v="2021-01-21T00:00:00"/>
    <n v="760131013"/>
    <d v="2021-01-28T00:00:00"/>
    <n v="7"/>
    <n v="8513"/>
    <n v="81.73"/>
    <n v="56.67"/>
    <n v="695767.49"/>
    <n v="25.060000000000002"/>
    <n v="695.76748999999995"/>
    <n v="482431.71"/>
    <n v="482.43171000000001"/>
    <n v="213335.77999999997"/>
    <n v="0.69338064358252793"/>
    <n v="213.33577999999997"/>
    <x v="2"/>
  </r>
  <r>
    <s v="C1154"/>
    <x v="2"/>
    <x v="35"/>
    <x v="9"/>
    <x v="0"/>
    <x v="2"/>
    <d v="2022-11-02T00:00:00"/>
    <n v="115460574"/>
    <d v="2022-11-19T00:00:00"/>
    <n v="17"/>
    <n v="6205"/>
    <n v="109.28"/>
    <n v="35.840000000000003"/>
    <n v="678082.4"/>
    <n v="73.44"/>
    <n v="678.08240000000001"/>
    <n v="222387.20000000001"/>
    <n v="222.38720000000001"/>
    <n v="455695.2"/>
    <n v="0.32796486090775989"/>
    <n v="455.6952"/>
    <x v="1"/>
  </r>
  <r>
    <s v="C7315"/>
    <x v="3"/>
    <x v="36"/>
    <x v="4"/>
    <x v="0"/>
    <x v="3"/>
    <d v="2022-02-08T00:00:00"/>
    <n v="731539952"/>
    <d v="2022-02-09T00:00:00"/>
    <n v="1"/>
    <n v="7783"/>
    <n v="47.45"/>
    <n v="31.79"/>
    <n v="369303.35000000003"/>
    <n v="15.660000000000004"/>
    <n v="369.30335000000002"/>
    <n v="247421.57"/>
    <n v="247.42157"/>
    <n v="121881.78000000003"/>
    <n v="0.66996838777660694"/>
    <n v="121.88178000000003"/>
    <x v="1"/>
  </r>
  <r>
    <s v="C4396"/>
    <x v="1"/>
    <x v="37"/>
    <x v="1"/>
    <x v="1"/>
    <x v="0"/>
    <d v="2022-08-03T00:00:00"/>
    <n v="439667975"/>
    <d v="2022-09-21T00:00:00"/>
    <n v="49"/>
    <n v="6379"/>
    <n v="421.89"/>
    <n v="364.69"/>
    <n v="2691236.31"/>
    <n v="57.199999999999989"/>
    <n v="2691.2363100000002"/>
    <n v="2326357.5099999998"/>
    <n v="2326.3575099999998"/>
    <n v="364878.80000000028"/>
    <n v="0.86441963544999867"/>
    <n v="364.8788000000003"/>
    <x v="1"/>
  </r>
  <r>
    <s v="C2914"/>
    <x v="5"/>
    <x v="38"/>
    <x v="9"/>
    <x v="0"/>
    <x v="3"/>
    <d v="2022-09-11T00:00:00"/>
    <n v="291455972"/>
    <d v="2022-09-16T00:00:00"/>
    <n v="5"/>
    <n v="7154"/>
    <n v="109.28"/>
    <n v="35.840000000000003"/>
    <n v="781789.12"/>
    <n v="73.44"/>
    <n v="781.78912000000003"/>
    <n v="256399.36000000002"/>
    <n v="256.39936"/>
    <n v="525389.76"/>
    <n v="0.32796486090775989"/>
    <n v="525.38976000000002"/>
    <x v="1"/>
  </r>
  <r>
    <s v="C5088"/>
    <x v="3"/>
    <x v="18"/>
    <x v="2"/>
    <x v="0"/>
    <x v="3"/>
    <d v="2022-09-01T00:00:00"/>
    <n v="508827769"/>
    <d v="2022-09-13T00:00:00"/>
    <n v="12"/>
    <n v="2299"/>
    <n v="205.7"/>
    <n v="117.11"/>
    <n v="472904.3"/>
    <n v="88.589999999999989"/>
    <n v="472.90429999999998"/>
    <n v="269235.89"/>
    <n v="269.23589000000004"/>
    <n v="203668.40999999997"/>
    <n v="0.56932425862907154"/>
    <n v="203.66840999999997"/>
    <x v="1"/>
  </r>
  <r>
    <s v="C9340"/>
    <x v="3"/>
    <x v="39"/>
    <x v="10"/>
    <x v="1"/>
    <x v="2"/>
    <d v="2020-04-17T00:00:00"/>
    <n v="934019696"/>
    <d v="2020-05-07T00:00:00"/>
    <n v="20"/>
    <n v="6039"/>
    <n v="154.06"/>
    <n v="90.93"/>
    <n v="930368.34"/>
    <n v="63.129999999999995"/>
    <n v="930.36833999999999"/>
    <n v="549126.27"/>
    <n v="549.12626999999998"/>
    <n v="381242.06999999995"/>
    <n v="0.59022458782292608"/>
    <n v="381.24206999999996"/>
    <x v="0"/>
  </r>
  <r>
    <s v="C5795"/>
    <x v="3"/>
    <x v="40"/>
    <x v="4"/>
    <x v="1"/>
    <x v="3"/>
    <d v="2020-11-25T00:00:00"/>
    <n v="579580581"/>
    <d v="2020-12-12T00:00:00"/>
    <n v="17"/>
    <n v="9628"/>
    <n v="47.45"/>
    <n v="31.79"/>
    <n v="456848.60000000003"/>
    <n v="15.660000000000004"/>
    <n v="456.84860000000003"/>
    <n v="306074.12"/>
    <n v="306.07411999999999"/>
    <n v="150774.48000000004"/>
    <n v="0.66996838777660694"/>
    <n v="150.77448000000004"/>
    <x v="0"/>
  </r>
  <r>
    <s v="C7783"/>
    <x v="2"/>
    <x v="41"/>
    <x v="1"/>
    <x v="1"/>
    <x v="0"/>
    <d v="2021-08-27T00:00:00"/>
    <n v="778371751"/>
    <d v="2021-09-03T00:00:00"/>
    <n v="7"/>
    <n v="6353"/>
    <n v="421.89"/>
    <n v="364.69"/>
    <n v="2680267.17"/>
    <n v="57.199999999999989"/>
    <n v="2680.2671700000001"/>
    <n v="2316875.5699999998"/>
    <n v="2316.8755699999997"/>
    <n v="363391.60000000009"/>
    <n v="0.86441963544999867"/>
    <n v="363.3916000000001"/>
    <x v="2"/>
  </r>
  <r>
    <s v="C2335"/>
    <x v="3"/>
    <x v="42"/>
    <x v="10"/>
    <x v="0"/>
    <x v="2"/>
    <d v="2021-07-16T00:00:00"/>
    <n v="233567035"/>
    <d v="2021-08-17T00:00:00"/>
    <n v="32"/>
    <n v="6531"/>
    <n v="154.06"/>
    <n v="90.93"/>
    <n v="1006165.86"/>
    <n v="63.129999999999995"/>
    <n v="1006.16586"/>
    <n v="593863.83000000007"/>
    <n v="593.86383000000012"/>
    <n v="412302.02999999991"/>
    <n v="0.59022458782292631"/>
    <n v="412.30202999999989"/>
    <x v="2"/>
  </r>
  <r>
    <s v="C8686"/>
    <x v="3"/>
    <x v="42"/>
    <x v="4"/>
    <x v="1"/>
    <x v="1"/>
    <d v="2022-10-24T00:00:00"/>
    <n v="868652760"/>
    <d v="2022-12-08T00:00:00"/>
    <n v="45"/>
    <n v="2510"/>
    <n v="47.45"/>
    <n v="31.79"/>
    <n v="119099.5"/>
    <n v="15.660000000000004"/>
    <n v="119.09950000000001"/>
    <n v="79792.899999999994"/>
    <n v="79.792899999999989"/>
    <n v="39306.600000000006"/>
    <n v="0.66996838777660683"/>
    <n v="39.306600000000003"/>
    <x v="1"/>
  </r>
  <r>
    <s v="C1774"/>
    <x v="0"/>
    <x v="43"/>
    <x v="10"/>
    <x v="0"/>
    <x v="3"/>
    <d v="2020-12-23T00:00:00"/>
    <n v="177427756"/>
    <d v="2021-01-31T00:00:00"/>
    <n v="39"/>
    <n v="3671"/>
    <n v="154.06"/>
    <n v="90.93"/>
    <n v="565554.26"/>
    <n v="63.129999999999995"/>
    <n v="565.55426"/>
    <n v="333804.03000000003"/>
    <n v="333.80403000000001"/>
    <n v="231750.22999999998"/>
    <n v="0.59022458782292619"/>
    <n v="231.75022999999999"/>
    <x v="0"/>
  </r>
  <r>
    <s v="C4428"/>
    <x v="0"/>
    <x v="44"/>
    <x v="9"/>
    <x v="0"/>
    <x v="3"/>
    <d v="2022-01-16T00:00:00"/>
    <n v="442803370"/>
    <d v="2022-02-18T00:00:00"/>
    <n v="33"/>
    <n v="4212"/>
    <n v="109.28"/>
    <n v="35.840000000000003"/>
    <n v="460287.36"/>
    <n v="73.44"/>
    <n v="460.28735999999998"/>
    <n v="150958.08000000002"/>
    <n v="150.95808000000002"/>
    <n v="309329.27999999997"/>
    <n v="0.32796486090775995"/>
    <n v="309.32927999999998"/>
    <x v="1"/>
  </r>
  <r>
    <s v="C7885"/>
    <x v="5"/>
    <x v="45"/>
    <x v="3"/>
    <x v="1"/>
    <x v="0"/>
    <d v="2020-10-27T00:00:00"/>
    <n v="788564145"/>
    <d v="2020-12-01T00:00:00"/>
    <n v="35"/>
    <n v="2509"/>
    <n v="255.28"/>
    <n v="159.41999999999999"/>
    <n v="640497.52"/>
    <n v="95.860000000000014"/>
    <n v="640.49752000000001"/>
    <n v="399984.77999999997"/>
    <n v="399.98477999999994"/>
    <n v="240512.74000000005"/>
    <n v="0.62449075524913811"/>
    <n v="240.51274000000004"/>
    <x v="0"/>
  </r>
  <r>
    <s v="C3863"/>
    <x v="3"/>
    <x v="46"/>
    <x v="5"/>
    <x v="1"/>
    <x v="2"/>
    <d v="2022-07-21T00:00:00"/>
    <n v="386334502"/>
    <d v="2022-08-11T00:00:00"/>
    <n v="21"/>
    <n v="3819"/>
    <n v="437.2"/>
    <n v="263.33"/>
    <n v="1669666.8"/>
    <n v="173.87"/>
    <n v="1669.6668"/>
    <n v="1005657.2699999999"/>
    <n v="1005.6572699999999"/>
    <n v="664009.53000000014"/>
    <n v="0.60231015553522416"/>
    <n v="664.00953000000015"/>
    <x v="1"/>
  </r>
  <r>
    <s v="C2314"/>
    <x v="0"/>
    <x v="47"/>
    <x v="6"/>
    <x v="1"/>
    <x v="0"/>
    <d v="2021-11-22T00:00:00"/>
    <n v="231475770"/>
    <d v="2021-11-23T00:00:00"/>
    <n v="1"/>
    <n v="7679"/>
    <n v="81.73"/>
    <n v="56.67"/>
    <n v="627604.67000000004"/>
    <n v="25.060000000000002"/>
    <n v="627.60467000000006"/>
    <n v="435168.93"/>
    <n v="435.16892999999999"/>
    <n v="192435.74000000005"/>
    <n v="0.69338064358252771"/>
    <n v="192.43574000000004"/>
    <x v="2"/>
  </r>
  <r>
    <s v="C4896"/>
    <x v="5"/>
    <x v="48"/>
    <x v="11"/>
    <x v="1"/>
    <x v="2"/>
    <d v="2021-01-18T00:00:00"/>
    <n v="489661777"/>
    <d v="2021-02-11T00:00:00"/>
    <n v="24"/>
    <n v="656"/>
    <n v="668.27"/>
    <n v="502.54"/>
    <n v="438385.12"/>
    <n v="165.72999999999996"/>
    <n v="438.38511999999997"/>
    <n v="329666.24"/>
    <n v="329.66624000000002"/>
    <n v="108718.88"/>
    <n v="0.75200143654510909"/>
    <n v="108.71888"/>
    <x v="2"/>
  </r>
  <r>
    <s v="C9468"/>
    <x v="3"/>
    <x v="49"/>
    <x v="6"/>
    <x v="0"/>
    <x v="3"/>
    <d v="2022-08-18T00:00:00"/>
    <n v="946878850"/>
    <d v="2022-10-05T00:00:00"/>
    <n v="48"/>
    <n v="1348"/>
    <n v="81.73"/>
    <n v="56.67"/>
    <n v="110172.04000000001"/>
    <n v="25.060000000000002"/>
    <n v="110.17204000000001"/>
    <n v="76391.16"/>
    <n v="76.391159999999999"/>
    <n v="33780.880000000005"/>
    <n v="0.69338064358252782"/>
    <n v="33.780880000000003"/>
    <x v="1"/>
  </r>
  <r>
    <s v="C6039"/>
    <x v="3"/>
    <x v="50"/>
    <x v="10"/>
    <x v="0"/>
    <x v="2"/>
    <d v="2022-08-22T00:00:00"/>
    <n v="603914010"/>
    <d v="2022-09-01T00:00:00"/>
    <n v="10"/>
    <n v="431"/>
    <n v="154.06"/>
    <n v="90.93"/>
    <n v="66399.86"/>
    <n v="63.129999999999995"/>
    <n v="66.399860000000004"/>
    <n v="39190.83"/>
    <n v="39.190829999999998"/>
    <n v="27209.03"/>
    <n v="0.59022458782292608"/>
    <n v="27.209029999999998"/>
    <x v="1"/>
  </r>
  <r>
    <s v="C6272"/>
    <x v="3"/>
    <x v="51"/>
    <x v="7"/>
    <x v="0"/>
    <x v="0"/>
    <d v="2021-02-24T00:00:00"/>
    <n v="627267253"/>
    <d v="2021-03-08T00:00:00"/>
    <n v="12"/>
    <n v="1174"/>
    <n v="9.33"/>
    <n v="6.92"/>
    <n v="10953.42"/>
    <n v="2.41"/>
    <n v="10.953419999999999"/>
    <n v="8124.08"/>
    <n v="8.1240799999999993"/>
    <n v="2829.34"/>
    <n v="0.74169346195069663"/>
    <n v="2.8293400000000002"/>
    <x v="2"/>
  </r>
  <r>
    <s v="C6967"/>
    <x v="3"/>
    <x v="52"/>
    <x v="3"/>
    <x v="1"/>
    <x v="1"/>
    <d v="2022-04-01T00:00:00"/>
    <n v="696721875"/>
    <d v="2022-05-12T00:00:00"/>
    <n v="41"/>
    <n v="4340"/>
    <n v="255.28"/>
    <n v="159.41999999999999"/>
    <n v="1107915.2"/>
    <n v="95.860000000000014"/>
    <n v="1107.9151999999999"/>
    <n v="691882.79999999993"/>
    <n v="691.88279999999997"/>
    <n v="416032.4"/>
    <n v="0.62449075524913822"/>
    <n v="416.0324"/>
    <x v="1"/>
  </r>
  <r>
    <s v="C9498"/>
    <x v="5"/>
    <x v="45"/>
    <x v="6"/>
    <x v="0"/>
    <x v="3"/>
    <d v="2020-07-18T00:00:00"/>
    <n v="949826705"/>
    <d v="2020-09-06T00:00:00"/>
    <n v="50"/>
    <n v="3684"/>
    <n v="81.73"/>
    <n v="56.67"/>
    <n v="301093.32"/>
    <n v="25.060000000000002"/>
    <n v="301.09332000000001"/>
    <n v="208772.28"/>
    <n v="208.77227999999999"/>
    <n v="92321.040000000008"/>
    <n v="0.69338064358252782"/>
    <n v="92.321040000000011"/>
    <x v="0"/>
  </r>
  <r>
    <s v="C2444"/>
    <x v="0"/>
    <x v="53"/>
    <x v="6"/>
    <x v="0"/>
    <x v="3"/>
    <d v="2022-06-30T00:00:00"/>
    <n v="244443070"/>
    <d v="2022-07-03T00:00:00"/>
    <n v="3"/>
    <n v="4991"/>
    <n v="81.73"/>
    <n v="56.67"/>
    <n v="407914.43"/>
    <n v="25.060000000000002"/>
    <n v="407.91442999999998"/>
    <n v="282839.97000000003"/>
    <n v="282.83997000000005"/>
    <n v="125074.45999999996"/>
    <n v="0.69338064358252804"/>
    <n v="125.07445999999996"/>
    <x v="1"/>
  </r>
  <r>
    <s v="C2087"/>
    <x v="0"/>
    <x v="21"/>
    <x v="11"/>
    <x v="0"/>
    <x v="1"/>
    <d v="2022-01-29T00:00:00"/>
    <n v="208744800"/>
    <d v="2022-02-03T00:00:00"/>
    <n v="5"/>
    <n v="1080"/>
    <n v="668.27"/>
    <n v="502.54"/>
    <n v="721731.6"/>
    <n v="165.72999999999996"/>
    <n v="721.73159999999996"/>
    <n v="542743.20000000007"/>
    <n v="542.74320000000012"/>
    <n v="178988.39999999991"/>
    <n v="0.7520014365451092"/>
    <n v="178.9883999999999"/>
    <x v="1"/>
  </r>
  <r>
    <s v="C2912"/>
    <x v="1"/>
    <x v="54"/>
    <x v="1"/>
    <x v="0"/>
    <x v="0"/>
    <d v="2022-04-09T00:00:00"/>
    <n v="291218221"/>
    <d v="2022-05-02T00:00:00"/>
    <n v="23"/>
    <n v="6798"/>
    <n v="421.89"/>
    <n v="364.69"/>
    <n v="2868008.2199999997"/>
    <n v="57.199999999999989"/>
    <n v="2868.0082199999997"/>
    <n v="2479162.62"/>
    <n v="2479.1626200000001"/>
    <n v="388845.59999999963"/>
    <n v="0.86441963544999889"/>
    <n v="388.84559999999965"/>
    <x v="1"/>
  </r>
  <r>
    <s v="C9106"/>
    <x v="3"/>
    <x v="20"/>
    <x v="11"/>
    <x v="0"/>
    <x v="2"/>
    <d v="2022-02-22T00:00:00"/>
    <n v="910662162"/>
    <d v="2022-03-05T00:00:00"/>
    <n v="11"/>
    <n v="4025"/>
    <n v="668.27"/>
    <n v="502.54"/>
    <n v="2689786.75"/>
    <n v="165.72999999999996"/>
    <n v="2689.7867500000002"/>
    <n v="2022723.5"/>
    <n v="2022.7235000000001"/>
    <n v="667063.25"/>
    <n v="0.75200143654510898"/>
    <n v="667.06325000000004"/>
    <x v="1"/>
  </r>
  <r>
    <s v="C3061"/>
    <x v="5"/>
    <x v="55"/>
    <x v="8"/>
    <x v="1"/>
    <x v="2"/>
    <d v="2021-03-09T00:00:00"/>
    <n v="306187951"/>
    <d v="2021-04-17T00:00:00"/>
    <n v="39"/>
    <n v="6674"/>
    <n v="651.21"/>
    <n v="524.96"/>
    <n v="4346175.54"/>
    <n v="126.25"/>
    <n v="4346.1755400000002"/>
    <n v="3503583.04"/>
    <n v="3503.58304"/>
    <n v="842592.5"/>
    <n v="0.80613012699436426"/>
    <n v="842.59249999999997"/>
    <x v="2"/>
  </r>
  <r>
    <s v="C3872"/>
    <x v="5"/>
    <x v="56"/>
    <x v="7"/>
    <x v="0"/>
    <x v="1"/>
    <d v="2020-09-16T00:00:00"/>
    <n v="387219417"/>
    <d v="2020-09-27T00:00:00"/>
    <n v="11"/>
    <n v="5685"/>
    <n v="9.33"/>
    <n v="6.92"/>
    <n v="53041.05"/>
    <n v="2.41"/>
    <n v="53.041050000000006"/>
    <n v="39340.199999999997"/>
    <n v="39.340199999999996"/>
    <n v="13700.850000000006"/>
    <n v="0.74169346195069652"/>
    <n v="13.700850000000006"/>
    <x v="0"/>
  </r>
  <r>
    <s v="C8834"/>
    <x v="5"/>
    <x v="57"/>
    <x v="10"/>
    <x v="1"/>
    <x v="3"/>
    <d v="2022-06-05T00:00:00"/>
    <n v="883492887"/>
    <d v="2022-06-05T00:00:00"/>
    <n v="0"/>
    <n v="4033"/>
    <n v="154.06"/>
    <n v="90.93"/>
    <n v="621323.98"/>
    <n v="63.129999999999995"/>
    <n v="621.32398000000001"/>
    <n v="366720.69"/>
    <n v="366.72068999999999"/>
    <n v="254603.28999999998"/>
    <n v="0.59022458782292608"/>
    <n v="254.60328999999999"/>
    <x v="1"/>
  </r>
  <r>
    <s v="C6950"/>
    <x v="0"/>
    <x v="58"/>
    <x v="4"/>
    <x v="0"/>
    <x v="3"/>
    <d v="2021-04-24T00:00:00"/>
    <n v="695057189"/>
    <d v="2021-05-08T00:00:00"/>
    <n v="14"/>
    <n v="1723"/>
    <n v="47.45"/>
    <n v="31.79"/>
    <n v="81756.350000000006"/>
    <n v="15.660000000000004"/>
    <n v="81.756350000000012"/>
    <n v="54774.17"/>
    <n v="54.774169999999998"/>
    <n v="26982.180000000008"/>
    <n v="0.66996838777660683"/>
    <n v="26.982180000000007"/>
    <x v="2"/>
  </r>
  <r>
    <s v="C1422"/>
    <x v="1"/>
    <x v="59"/>
    <x v="5"/>
    <x v="1"/>
    <x v="3"/>
    <d v="2021-04-23T00:00:00"/>
    <n v="142273652"/>
    <d v="2021-05-16T00:00:00"/>
    <n v="23"/>
    <n v="790"/>
    <n v="437.2"/>
    <n v="263.33"/>
    <n v="345388"/>
    <n v="173.87"/>
    <n v="345.38799999999998"/>
    <n v="208030.69999999998"/>
    <n v="208.0307"/>
    <n v="137357.30000000002"/>
    <n v="0.60231015553522416"/>
    <n v="137.35730000000001"/>
    <x v="2"/>
  </r>
  <r>
    <s v="C5158"/>
    <x v="0"/>
    <x v="60"/>
    <x v="2"/>
    <x v="1"/>
    <x v="3"/>
    <d v="2022-06-28T00:00:00"/>
    <n v="515816104"/>
    <d v="2022-08-06T00:00:00"/>
    <n v="39"/>
    <n v="303"/>
    <n v="205.7"/>
    <n v="117.11"/>
    <n v="62327.1"/>
    <n v="88.589999999999989"/>
    <n v="62.327100000000002"/>
    <n v="35484.33"/>
    <n v="35.48433"/>
    <n v="26842.769999999997"/>
    <n v="0.56932425862907143"/>
    <n v="26.842769999999998"/>
    <x v="1"/>
  </r>
  <r>
    <s v="C9266"/>
    <x v="0"/>
    <x v="61"/>
    <x v="6"/>
    <x v="0"/>
    <x v="3"/>
    <d v="2022-06-14T00:00:00"/>
    <n v="926670873"/>
    <d v="2022-07-17T00:00:00"/>
    <n v="33"/>
    <n v="1359"/>
    <n v="81.73"/>
    <n v="56.67"/>
    <n v="111071.07"/>
    <n v="25.060000000000002"/>
    <n v="111.07107000000001"/>
    <n v="77014.53"/>
    <n v="77.014529999999993"/>
    <n v="34056.540000000008"/>
    <n v="0.69338064358252771"/>
    <n v="34.056540000000005"/>
    <x v="1"/>
  </r>
  <r>
    <s v="C5561"/>
    <x v="0"/>
    <x v="62"/>
    <x v="11"/>
    <x v="1"/>
    <x v="3"/>
    <d v="2020-08-19T00:00:00"/>
    <n v="556136786"/>
    <d v="2020-09-05T00:00:00"/>
    <n v="17"/>
    <n v="2089"/>
    <n v="668.27"/>
    <n v="502.54"/>
    <n v="1396016.03"/>
    <n v="165.72999999999996"/>
    <n v="1396.01603"/>
    <n v="1049806.06"/>
    <n v="1049.8060600000001"/>
    <n v="346209.97"/>
    <n v="0.75200143654510909"/>
    <n v="346.20997"/>
    <x v="0"/>
  </r>
  <r>
    <s v="C9058"/>
    <x v="3"/>
    <x v="27"/>
    <x v="3"/>
    <x v="1"/>
    <x v="3"/>
    <d v="2022-08-06T00:00:00"/>
    <n v="905825173"/>
    <d v="2022-08-22T00:00:00"/>
    <n v="16"/>
    <n v="2653"/>
    <n v="255.28"/>
    <n v="159.41999999999999"/>
    <n v="677257.84"/>
    <n v="95.860000000000014"/>
    <n v="677.25783999999999"/>
    <n v="422941.25999999995"/>
    <n v="422.94125999999994"/>
    <n v="254316.58000000002"/>
    <n v="0.62449075524913811"/>
    <n v="254.31658000000002"/>
    <x v="1"/>
  </r>
  <r>
    <s v="C8476"/>
    <x v="0"/>
    <x v="1"/>
    <x v="8"/>
    <x v="1"/>
    <x v="0"/>
    <d v="2021-06-07T00:00:00"/>
    <n v="847659862"/>
    <d v="2021-07-22T00:00:00"/>
    <n v="45"/>
    <n v="245"/>
    <n v="651.21"/>
    <n v="524.96"/>
    <n v="159546.45000000001"/>
    <n v="126.25"/>
    <n v="159.54645000000002"/>
    <n v="128615.20000000001"/>
    <n v="128.61520000000002"/>
    <n v="30931.25"/>
    <n v="0.80613012699436437"/>
    <n v="30.931249999999999"/>
    <x v="2"/>
  </r>
  <r>
    <s v="C6738"/>
    <x v="0"/>
    <x v="61"/>
    <x v="1"/>
    <x v="0"/>
    <x v="3"/>
    <d v="2022-01-26T00:00:00"/>
    <n v="673877179"/>
    <d v="2022-02-21T00:00:00"/>
    <n v="26"/>
    <n v="4087"/>
    <n v="421.89"/>
    <n v="364.69"/>
    <n v="1724264.43"/>
    <n v="57.199999999999989"/>
    <n v="1724.2644299999999"/>
    <n v="1490488.03"/>
    <n v="1490.48803"/>
    <n v="233776.39999999991"/>
    <n v="0.86441963544999878"/>
    <n v="233.77639999999991"/>
    <x v="1"/>
  </r>
  <r>
    <s v="C7470"/>
    <x v="3"/>
    <x v="63"/>
    <x v="3"/>
    <x v="1"/>
    <x v="3"/>
    <d v="2022-09-14T00:00:00"/>
    <n v="747025954"/>
    <d v="2022-10-12T00:00:00"/>
    <n v="28"/>
    <n v="435"/>
    <n v="255.28"/>
    <n v="159.41999999999999"/>
    <n v="111046.8"/>
    <n v="95.860000000000014"/>
    <n v="111.0468"/>
    <n v="69347.7"/>
    <n v="69.347700000000003"/>
    <n v="41699.100000000006"/>
    <n v="0.62449075524913822"/>
    <n v="41.699100000000008"/>
    <x v="1"/>
  </r>
  <r>
    <s v="C1499"/>
    <x v="0"/>
    <x v="64"/>
    <x v="5"/>
    <x v="1"/>
    <x v="2"/>
    <d v="2021-12-01T00:00:00"/>
    <n v="149967515"/>
    <d v="2021-12-27T00:00:00"/>
    <n v="26"/>
    <n v="7575"/>
    <n v="437.2"/>
    <n v="263.33"/>
    <n v="3311790"/>
    <n v="173.87"/>
    <n v="3311.79"/>
    <n v="1994724.7499999998"/>
    <n v="1994.7247499999999"/>
    <n v="1317065.2500000002"/>
    <n v="0.60231015553522416"/>
    <n v="1317.0652500000003"/>
    <x v="2"/>
  </r>
  <r>
    <s v="C7358"/>
    <x v="3"/>
    <x v="65"/>
    <x v="6"/>
    <x v="0"/>
    <x v="0"/>
    <d v="2020-02-17T00:00:00"/>
    <n v="735875689"/>
    <d v="2020-03-25T00:00:00"/>
    <n v="37"/>
    <n v="824"/>
    <n v="81.73"/>
    <n v="56.67"/>
    <n v="67345.52"/>
    <n v="25.060000000000002"/>
    <n v="67.345520000000008"/>
    <n v="46696.08"/>
    <n v="46.696080000000002"/>
    <n v="20649.440000000002"/>
    <n v="0.69338064358252782"/>
    <n v="20.649440000000002"/>
    <x v="0"/>
  </r>
  <r>
    <s v="C3782"/>
    <x v="0"/>
    <x v="66"/>
    <x v="8"/>
    <x v="1"/>
    <x v="0"/>
    <d v="2021-01-09T00:00:00"/>
    <n v="378236806"/>
    <d v="2021-02-18T00:00:00"/>
    <n v="40"/>
    <n v="7531"/>
    <n v="651.21"/>
    <n v="524.96"/>
    <n v="4904262.5100000007"/>
    <n v="126.25"/>
    <n v="4904.2625100000005"/>
    <n v="3953473.7600000002"/>
    <n v="3953.4737600000003"/>
    <n v="950788.75000000047"/>
    <n v="0.80613012699436437"/>
    <n v="950.7887500000005"/>
    <x v="2"/>
  </r>
  <r>
    <s v="C6208"/>
    <x v="0"/>
    <x v="62"/>
    <x v="5"/>
    <x v="0"/>
    <x v="1"/>
    <d v="2021-07-15T00:00:00"/>
    <n v="620849692"/>
    <d v="2021-07-18T00:00:00"/>
    <n v="3"/>
    <n v="2075"/>
    <n v="437.2"/>
    <n v="263.33"/>
    <n v="907190"/>
    <n v="173.87"/>
    <n v="907.19"/>
    <n v="546409.75"/>
    <n v="546.40975000000003"/>
    <n v="360780.25"/>
    <n v="0.60231015553522416"/>
    <n v="360.78025000000002"/>
    <x v="2"/>
  </r>
  <r>
    <s v="C8278"/>
    <x v="2"/>
    <x v="67"/>
    <x v="0"/>
    <x v="0"/>
    <x v="3"/>
    <d v="2021-11-11T00:00:00"/>
    <n v="827825677"/>
    <d v="2021-11-19T00:00:00"/>
    <n v="8"/>
    <n v="869"/>
    <n v="152.58000000000001"/>
    <n v="97.44"/>
    <n v="132592.02000000002"/>
    <n v="55.140000000000015"/>
    <n v="132.59202000000002"/>
    <n v="84675.36"/>
    <n v="84.675359999999998"/>
    <n v="47916.660000000018"/>
    <n v="0.63861580810066843"/>
    <n v="47.916660000000022"/>
    <x v="2"/>
  </r>
  <r>
    <s v="C4335"/>
    <x v="5"/>
    <x v="29"/>
    <x v="11"/>
    <x v="0"/>
    <x v="0"/>
    <d v="2021-03-05T00:00:00"/>
    <n v="433588588"/>
    <d v="2021-03-28T00:00:00"/>
    <n v="23"/>
    <n v="7353"/>
    <n v="668.27"/>
    <n v="502.54"/>
    <n v="4913789.3099999996"/>
    <n v="165.72999999999996"/>
    <n v="4913.7893099999992"/>
    <n v="3695176.62"/>
    <n v="3695.1766200000002"/>
    <n v="1218612.6899999995"/>
    <n v="0.7520014365451092"/>
    <n v="1218.6126899999995"/>
    <x v="2"/>
  </r>
  <r>
    <s v="C2928"/>
    <x v="1"/>
    <x v="68"/>
    <x v="1"/>
    <x v="0"/>
    <x v="1"/>
    <d v="2021-11-24T00:00:00"/>
    <n v="292874753"/>
    <d v="2021-12-25T00:00:00"/>
    <n v="31"/>
    <n v="7003"/>
    <n v="421.89"/>
    <n v="364.69"/>
    <n v="2954495.67"/>
    <n v="57.199999999999989"/>
    <n v="2954.4956699999998"/>
    <n v="2553924.0699999998"/>
    <n v="2553.92407"/>
    <n v="400571.60000000009"/>
    <n v="0.86441963544999889"/>
    <n v="400.5716000000001"/>
    <x v="2"/>
  </r>
  <r>
    <s v="C4307"/>
    <x v="0"/>
    <x v="69"/>
    <x v="8"/>
    <x v="0"/>
    <x v="3"/>
    <d v="2022-07-31T00:00:00"/>
    <n v="430733001"/>
    <d v="2022-08-02T00:00:00"/>
    <n v="2"/>
    <n v="2322"/>
    <n v="651.21"/>
    <n v="524.96"/>
    <n v="1512109.62"/>
    <n v="126.25"/>
    <n v="1512.1096200000002"/>
    <n v="1218957.1200000001"/>
    <n v="1218.95712"/>
    <n v="293152.5"/>
    <n v="0.80613012699436426"/>
    <n v="293.15249999999997"/>
    <x v="1"/>
  </r>
  <r>
    <s v="C4925"/>
    <x v="3"/>
    <x v="70"/>
    <x v="7"/>
    <x v="1"/>
    <x v="2"/>
    <d v="2022-03-03T00:00:00"/>
    <n v="492524659"/>
    <d v="2022-03-25T00:00:00"/>
    <n v="22"/>
    <n v="7846"/>
    <n v="9.33"/>
    <n v="6.92"/>
    <n v="73203.180000000008"/>
    <n v="2.41"/>
    <n v="73.203180000000003"/>
    <n v="54294.32"/>
    <n v="54.294319999999999"/>
    <n v="18908.860000000008"/>
    <n v="0.74169346195069663"/>
    <n v="18.908860000000008"/>
    <x v="1"/>
  </r>
  <r>
    <s v="C1939"/>
    <x v="0"/>
    <x v="71"/>
    <x v="4"/>
    <x v="1"/>
    <x v="3"/>
    <d v="2021-06-09T00:00:00"/>
    <n v="193923556"/>
    <d v="2021-06-20T00:00:00"/>
    <n v="11"/>
    <n v="5145"/>
    <n v="47.45"/>
    <n v="31.79"/>
    <n v="244130.25000000003"/>
    <n v="15.660000000000004"/>
    <n v="244.13025000000002"/>
    <n v="163559.54999999999"/>
    <n v="163.55955"/>
    <n v="80570.700000000041"/>
    <n v="0.66996838777660694"/>
    <n v="80.570700000000045"/>
    <x v="2"/>
  </r>
  <r>
    <s v="C6709"/>
    <x v="0"/>
    <x v="53"/>
    <x v="4"/>
    <x v="0"/>
    <x v="3"/>
    <d v="2021-07-26T00:00:00"/>
    <n v="670916020"/>
    <d v="2021-08-02T00:00:00"/>
    <n v="7"/>
    <n v="7815"/>
    <n v="47.45"/>
    <n v="31.79"/>
    <n v="370821.75"/>
    <n v="15.660000000000004"/>
    <n v="370.82175000000001"/>
    <n v="248438.85"/>
    <n v="248.43885"/>
    <n v="122382.9"/>
    <n v="0.66996838777660694"/>
    <n v="122.38289999999999"/>
    <x v="2"/>
  </r>
  <r>
    <s v="C4298"/>
    <x v="5"/>
    <x v="72"/>
    <x v="3"/>
    <x v="0"/>
    <x v="0"/>
    <d v="2022-09-17T00:00:00"/>
    <n v="429800879"/>
    <d v="2022-10-19T00:00:00"/>
    <n v="32"/>
    <n v="6486"/>
    <n v="255.28"/>
    <n v="159.41999999999999"/>
    <n v="1655746.08"/>
    <n v="95.860000000000014"/>
    <n v="1655.7460800000001"/>
    <n v="1033998.1199999999"/>
    <n v="1033.99812"/>
    <n v="621747.9600000002"/>
    <n v="0.62449075524913811"/>
    <n v="621.74796000000015"/>
    <x v="1"/>
  </r>
  <r>
    <s v="C2971"/>
    <x v="3"/>
    <x v="17"/>
    <x v="11"/>
    <x v="0"/>
    <x v="1"/>
    <d v="2022-07-25T00:00:00"/>
    <n v="297189462"/>
    <d v="2022-08-19T00:00:00"/>
    <n v="25"/>
    <n v="3821"/>
    <n v="668.27"/>
    <n v="502.54"/>
    <n v="2553459.67"/>
    <n v="165.72999999999996"/>
    <n v="2553.4596699999997"/>
    <n v="1920205.34"/>
    <n v="1920.20534"/>
    <n v="633254.32999999984"/>
    <n v="0.75200143654510909"/>
    <n v="633.25432999999987"/>
    <x v="1"/>
  </r>
  <r>
    <s v="C2700"/>
    <x v="3"/>
    <x v="73"/>
    <x v="6"/>
    <x v="1"/>
    <x v="2"/>
    <d v="2020-08-26T00:00:00"/>
    <n v="270005595"/>
    <d v="2020-09-04T00:00:00"/>
    <n v="9"/>
    <n v="9511"/>
    <n v="81.73"/>
    <n v="56.67"/>
    <n v="777334.03"/>
    <n v="25.060000000000002"/>
    <n v="777.33402999999998"/>
    <n v="538988.37"/>
    <n v="538.98837000000003"/>
    <n v="238345.66000000003"/>
    <n v="0.69338064358252793"/>
    <n v="238.34566000000004"/>
    <x v="0"/>
  </r>
  <r>
    <s v="C8654"/>
    <x v="5"/>
    <x v="23"/>
    <x v="0"/>
    <x v="0"/>
    <x v="3"/>
    <d v="2022-08-15T00:00:00"/>
    <n v="865485608"/>
    <d v="2022-09-10T00:00:00"/>
    <n v="26"/>
    <n v="5279"/>
    <n v="152.58000000000001"/>
    <n v="97.44"/>
    <n v="805469.82000000007"/>
    <n v="55.140000000000015"/>
    <n v="805.46982000000003"/>
    <n v="514385.76"/>
    <n v="514.38576"/>
    <n v="291084.06000000006"/>
    <n v="0.63861580810066854"/>
    <n v="291.08406000000008"/>
    <x v="1"/>
  </r>
  <r>
    <s v="C8711"/>
    <x v="5"/>
    <x v="12"/>
    <x v="2"/>
    <x v="0"/>
    <x v="1"/>
    <d v="2021-08-28T00:00:00"/>
    <n v="871178328"/>
    <d v="2021-08-28T00:00:00"/>
    <n v="0"/>
    <n v="9882"/>
    <n v="205.7"/>
    <n v="117.11"/>
    <n v="2032727.4"/>
    <n v="88.589999999999989"/>
    <n v="2032.7274"/>
    <n v="1157281.02"/>
    <n v="1157.2810200000001"/>
    <n v="875446.37999999989"/>
    <n v="0.56932425862907154"/>
    <n v="875.44637999999986"/>
    <x v="2"/>
  </r>
  <r>
    <s v="C4949"/>
    <x v="0"/>
    <x v="74"/>
    <x v="10"/>
    <x v="1"/>
    <x v="3"/>
    <d v="2022-10-12T00:00:00"/>
    <n v="494945085"/>
    <d v="2022-11-06T00:00:00"/>
    <n v="25"/>
    <n v="4104"/>
    <n v="154.06"/>
    <n v="90.93"/>
    <n v="632262.24"/>
    <n v="63.129999999999995"/>
    <n v="632.26224000000002"/>
    <n v="373176.72000000003"/>
    <n v="373.17672000000005"/>
    <n v="259085.51999999996"/>
    <n v="0.59022458782292619"/>
    <n v="259.08551999999997"/>
    <x v="1"/>
  </r>
  <r>
    <s v="C9149"/>
    <x v="5"/>
    <x v="28"/>
    <x v="0"/>
    <x v="0"/>
    <x v="0"/>
    <d v="2021-05-29T00:00:00"/>
    <n v="914959704"/>
    <d v="2021-06-24T00:00:00"/>
    <n v="26"/>
    <n v="5764"/>
    <n v="152.58000000000001"/>
    <n v="97.44"/>
    <n v="879471.12000000011"/>
    <n v="55.140000000000015"/>
    <n v="879.47112000000016"/>
    <n v="561644.16"/>
    <n v="561.64416000000006"/>
    <n v="317826.96000000008"/>
    <n v="0.63861580810066843"/>
    <n v="317.8269600000001"/>
    <x v="2"/>
  </r>
  <r>
    <s v="C2297"/>
    <x v="0"/>
    <x v="75"/>
    <x v="11"/>
    <x v="1"/>
    <x v="3"/>
    <d v="2021-12-07T00:00:00"/>
    <n v="229708516"/>
    <d v="2022-01-23T00:00:00"/>
    <n v="47"/>
    <n v="4709"/>
    <n v="668.27"/>
    <n v="502.54"/>
    <n v="3146883.4299999997"/>
    <n v="165.72999999999996"/>
    <n v="3146.8834299999999"/>
    <n v="2366460.86"/>
    <n v="2366.4608599999997"/>
    <n v="780422.56999999983"/>
    <n v="0.75200143654510898"/>
    <n v="780.42256999999984"/>
    <x v="2"/>
  </r>
  <r>
    <s v="C2079"/>
    <x v="3"/>
    <x v="76"/>
    <x v="4"/>
    <x v="0"/>
    <x v="1"/>
    <d v="2022-01-04T00:00:00"/>
    <n v="207990348"/>
    <d v="2022-01-20T00:00:00"/>
    <n v="16"/>
    <n v="7821"/>
    <n v="47.45"/>
    <n v="31.79"/>
    <n v="371106.45"/>
    <n v="15.660000000000004"/>
    <n v="371.10645"/>
    <n v="248629.59"/>
    <n v="248.62959000000001"/>
    <n v="122476.86000000002"/>
    <n v="0.66996838777660694"/>
    <n v="122.47686000000002"/>
    <x v="1"/>
  </r>
  <r>
    <s v="C4389"/>
    <x v="3"/>
    <x v="39"/>
    <x v="10"/>
    <x v="0"/>
    <x v="0"/>
    <d v="2022-07-20T00:00:00"/>
    <n v="438916528"/>
    <d v="2022-08-18T00:00:00"/>
    <n v="29"/>
    <n v="4009"/>
    <n v="154.06"/>
    <n v="90.93"/>
    <n v="617626.54"/>
    <n v="63.129999999999995"/>
    <n v="617.62654000000009"/>
    <n v="364538.37000000005"/>
    <n v="364.53837000000004"/>
    <n v="253088.16999999998"/>
    <n v="0.59022458782292608"/>
    <n v="253.08816999999999"/>
    <x v="1"/>
  </r>
  <r>
    <s v="C5819"/>
    <x v="0"/>
    <x v="77"/>
    <x v="3"/>
    <x v="1"/>
    <x v="1"/>
    <d v="2020-07-30T00:00:00"/>
    <n v="581910884"/>
    <d v="2020-08-16T00:00:00"/>
    <n v="17"/>
    <n v="9217"/>
    <n v="255.28"/>
    <n v="159.41999999999999"/>
    <n v="2352915.7600000002"/>
    <n v="95.860000000000014"/>
    <n v="2352.9157600000003"/>
    <n v="1469374.14"/>
    <n v="1469.3741399999999"/>
    <n v="883541.62000000034"/>
    <n v="0.62449075524913811"/>
    <n v="883.54162000000031"/>
    <x v="0"/>
  </r>
  <r>
    <s v="C8167"/>
    <x v="3"/>
    <x v="78"/>
    <x v="1"/>
    <x v="0"/>
    <x v="1"/>
    <d v="2022-02-04T00:00:00"/>
    <n v="816709744"/>
    <d v="2022-03-01T00:00:00"/>
    <n v="25"/>
    <n v="1417"/>
    <n v="421.89"/>
    <n v="364.69"/>
    <n v="597818.13"/>
    <n v="57.199999999999989"/>
    <n v="597.81813"/>
    <n v="516765.73"/>
    <n v="516.76572999999996"/>
    <n v="81052.400000000023"/>
    <n v="0.86441963544999878"/>
    <n v="81.05240000000002"/>
    <x v="1"/>
  </r>
  <r>
    <s v="C4933"/>
    <x v="2"/>
    <x v="41"/>
    <x v="11"/>
    <x v="1"/>
    <x v="1"/>
    <d v="2020-08-24T00:00:00"/>
    <n v="493361937"/>
    <d v="2020-09-29T00:00:00"/>
    <n v="36"/>
    <n v="5616"/>
    <n v="668.27"/>
    <n v="502.54"/>
    <n v="3753004.32"/>
    <n v="165.72999999999996"/>
    <n v="3753.00432"/>
    <n v="2822264.64"/>
    <n v="2822.2646400000003"/>
    <n v="930739.6799999997"/>
    <n v="0.75200143654510909"/>
    <n v="930.73967999999968"/>
    <x v="0"/>
  </r>
  <r>
    <s v="C3822"/>
    <x v="2"/>
    <x v="79"/>
    <x v="3"/>
    <x v="0"/>
    <x v="1"/>
    <d v="2021-08-10T00:00:00"/>
    <n v="382228791"/>
    <d v="2021-09-26T00:00:00"/>
    <n v="47"/>
    <n v="8848"/>
    <n v="255.28"/>
    <n v="159.41999999999999"/>
    <n v="2258717.44"/>
    <n v="95.860000000000014"/>
    <n v="2258.7174399999999"/>
    <n v="1410548.16"/>
    <n v="1410.5481599999998"/>
    <n v="848169.28"/>
    <n v="0.62449075524913811"/>
    <n v="848.16928000000007"/>
    <x v="2"/>
  </r>
  <r>
    <s v="C4239"/>
    <x v="0"/>
    <x v="80"/>
    <x v="5"/>
    <x v="0"/>
    <x v="3"/>
    <d v="2020-10-02T00:00:00"/>
    <n v="423984134"/>
    <d v="2020-11-14T00:00:00"/>
    <n v="43"/>
    <n v="5182"/>
    <n v="437.2"/>
    <n v="263.33"/>
    <n v="2265570.4"/>
    <n v="173.87"/>
    <n v="2265.5704000000001"/>
    <n v="1364576.0599999998"/>
    <n v="1364.5760599999999"/>
    <n v="900994.34000000008"/>
    <n v="0.60231015553522405"/>
    <n v="900.99434000000008"/>
    <x v="0"/>
  </r>
  <r>
    <s v="C1796"/>
    <x v="3"/>
    <x v="17"/>
    <x v="1"/>
    <x v="0"/>
    <x v="0"/>
    <d v="2022-11-03T00:00:00"/>
    <n v="179614293"/>
    <d v="2022-11-23T00:00:00"/>
    <n v="20"/>
    <n v="716"/>
    <n v="421.89"/>
    <n v="364.69"/>
    <n v="302073.24"/>
    <n v="57.199999999999989"/>
    <n v="302.07324"/>
    <n v="261118.04"/>
    <n v="261.11804000000001"/>
    <n v="40955.199999999983"/>
    <n v="0.86441963544999889"/>
    <n v="40.955199999999984"/>
    <x v="1"/>
  </r>
  <r>
    <s v="C1804"/>
    <x v="3"/>
    <x v="81"/>
    <x v="6"/>
    <x v="0"/>
    <x v="2"/>
    <d v="2020-02-26T00:00:00"/>
    <n v="180418097"/>
    <d v="2020-03-15T00:00:00"/>
    <n v="18"/>
    <n v="8579"/>
    <n v="81.73"/>
    <n v="56.67"/>
    <n v="701161.67"/>
    <n v="25.060000000000002"/>
    <n v="701.16167000000007"/>
    <n v="486171.93"/>
    <n v="486.17192999999997"/>
    <n v="214989.74000000005"/>
    <n v="0.69338064358252771"/>
    <n v="214.98974000000004"/>
    <x v="0"/>
  </r>
  <r>
    <s v="C5780"/>
    <x v="5"/>
    <x v="55"/>
    <x v="1"/>
    <x v="0"/>
    <x v="1"/>
    <d v="2022-07-17T00:00:00"/>
    <n v="578006875"/>
    <d v="2022-08-21T00:00:00"/>
    <n v="35"/>
    <n v="3934"/>
    <n v="421.89"/>
    <n v="364.69"/>
    <n v="1659715.26"/>
    <n v="57.199999999999989"/>
    <n v="1659.7152599999999"/>
    <n v="1434690.46"/>
    <n v="1434.69046"/>
    <n v="225024.80000000005"/>
    <n v="0.86441963544999889"/>
    <n v="225.02480000000006"/>
    <x v="1"/>
  </r>
  <r>
    <s v="C6943"/>
    <x v="0"/>
    <x v="43"/>
    <x v="11"/>
    <x v="1"/>
    <x v="1"/>
    <d v="2021-09-01T00:00:00"/>
    <n v="694304454"/>
    <d v="2021-09-09T00:00:00"/>
    <n v="8"/>
    <n v="8972"/>
    <n v="668.27"/>
    <n v="502.54"/>
    <n v="5995718.4399999995"/>
    <n v="165.72999999999996"/>
    <n v="5995.7184399999996"/>
    <n v="4508788.88"/>
    <n v="4508.7888800000001"/>
    <n v="1486929.5599999996"/>
    <n v="0.75200143654510909"/>
    <n v="1486.9295599999996"/>
    <x v="2"/>
  </r>
  <r>
    <s v="C3715"/>
    <x v="2"/>
    <x v="67"/>
    <x v="3"/>
    <x v="1"/>
    <x v="1"/>
    <d v="2021-01-14T00:00:00"/>
    <n v="371547162"/>
    <d v="2021-02-23T00:00:00"/>
    <n v="40"/>
    <n v="7917"/>
    <n v="255.28"/>
    <n v="159.41999999999999"/>
    <n v="2021051.76"/>
    <n v="95.860000000000014"/>
    <n v="2021.0517600000001"/>
    <n v="1262128.1399999999"/>
    <n v="1262.1281399999998"/>
    <n v="758923.62000000011"/>
    <n v="0.62449075524913811"/>
    <n v="758.92362000000014"/>
    <x v="2"/>
  </r>
  <r>
    <s v="C4222"/>
    <x v="5"/>
    <x v="82"/>
    <x v="4"/>
    <x v="1"/>
    <x v="2"/>
    <d v="2020-04-06T00:00:00"/>
    <n v="422283828"/>
    <d v="2020-04-26T00:00:00"/>
    <n v="20"/>
    <n v="2024"/>
    <n v="47.45"/>
    <n v="31.79"/>
    <n v="96038.8"/>
    <n v="15.660000000000004"/>
    <n v="96.038800000000009"/>
    <n v="64342.96"/>
    <n v="64.342960000000005"/>
    <n v="31695.840000000004"/>
    <n v="0.66996838777660694"/>
    <n v="31.695840000000004"/>
    <x v="0"/>
  </r>
  <r>
    <s v="C3793"/>
    <x v="3"/>
    <x v="83"/>
    <x v="2"/>
    <x v="0"/>
    <x v="0"/>
    <d v="2022-03-23T00:00:00"/>
    <n v="379375779"/>
    <d v="2022-03-23T00:00:00"/>
    <n v="0"/>
    <n v="4578"/>
    <n v="205.7"/>
    <n v="117.11"/>
    <n v="941694.6"/>
    <n v="88.589999999999989"/>
    <n v="941.69459999999992"/>
    <n v="536129.57999999996"/>
    <n v="536.12957999999992"/>
    <n v="405565.02"/>
    <n v="0.56932425862907143"/>
    <n v="405.56502"/>
    <x v="1"/>
  </r>
  <r>
    <s v="C7459"/>
    <x v="3"/>
    <x v="9"/>
    <x v="6"/>
    <x v="1"/>
    <x v="3"/>
    <d v="2020-03-11T00:00:00"/>
    <n v="745996844"/>
    <d v="2020-04-03T00:00:00"/>
    <n v="23"/>
    <n v="5899"/>
    <n v="81.73"/>
    <n v="56.67"/>
    <n v="482125.27"/>
    <n v="25.060000000000002"/>
    <n v="482.12527"/>
    <n v="334296.33"/>
    <n v="334.29633000000001"/>
    <n v="147828.94"/>
    <n v="0.69338064358252782"/>
    <n v="147.82893999999999"/>
    <x v="0"/>
  </r>
  <r>
    <s v="C7456"/>
    <x v="3"/>
    <x v="84"/>
    <x v="7"/>
    <x v="0"/>
    <x v="3"/>
    <d v="2022-02-20T00:00:00"/>
    <n v="745633351"/>
    <d v="2022-04-03T00:00:00"/>
    <n v="42"/>
    <n v="8333"/>
    <n v="9.33"/>
    <n v="6.92"/>
    <n v="77746.89"/>
    <n v="2.41"/>
    <n v="77.746889999999993"/>
    <n v="57664.36"/>
    <n v="57.664360000000002"/>
    <n v="20082.53"/>
    <n v="0.74169346195069674"/>
    <n v="20.082529999999998"/>
    <x v="1"/>
  </r>
  <r>
    <s v="C5720"/>
    <x v="0"/>
    <x v="85"/>
    <x v="0"/>
    <x v="0"/>
    <x v="2"/>
    <d v="2020-09-16T00:00:00"/>
    <n v="572084128"/>
    <d v="2020-11-05T00:00:00"/>
    <n v="50"/>
    <n v="1261"/>
    <n v="152.58000000000001"/>
    <n v="97.44"/>
    <n v="192403.38"/>
    <n v="55.140000000000015"/>
    <n v="192.40338"/>
    <n v="122871.84"/>
    <n v="122.87183999999999"/>
    <n v="69531.540000000008"/>
    <n v="0.63861580810066843"/>
    <n v="69.531540000000007"/>
    <x v="0"/>
  </r>
  <r>
    <s v="C9394"/>
    <x v="3"/>
    <x v="86"/>
    <x v="4"/>
    <x v="1"/>
    <x v="3"/>
    <d v="2020-05-22T00:00:00"/>
    <n v="939460504"/>
    <d v="2020-05-24T00:00:00"/>
    <n v="2"/>
    <n v="6095"/>
    <n v="47.45"/>
    <n v="31.79"/>
    <n v="289207.75"/>
    <n v="15.660000000000004"/>
    <n v="289.20774999999998"/>
    <n v="193760.05"/>
    <n v="193.76004999999998"/>
    <n v="95447.700000000012"/>
    <n v="0.66996838777660694"/>
    <n v="95.447700000000012"/>
    <x v="0"/>
  </r>
  <r>
    <s v="C8321"/>
    <x v="3"/>
    <x v="39"/>
    <x v="7"/>
    <x v="1"/>
    <x v="1"/>
    <d v="2021-10-12T00:00:00"/>
    <n v="832186305"/>
    <d v="2021-11-26T00:00:00"/>
    <n v="45"/>
    <n v="1276"/>
    <n v="9.33"/>
    <n v="6.92"/>
    <n v="11905.08"/>
    <n v="2.41"/>
    <n v="11.90508"/>
    <n v="8829.92"/>
    <n v="8.8299199999999995"/>
    <n v="3075.16"/>
    <n v="0.74169346195069663"/>
    <n v="3.0751599999999999"/>
    <x v="2"/>
  </r>
  <r>
    <s v="C6549"/>
    <x v="3"/>
    <x v="87"/>
    <x v="7"/>
    <x v="1"/>
    <x v="3"/>
    <d v="2020-02-28T00:00:00"/>
    <n v="654997861"/>
    <d v="2020-04-02T00:00:00"/>
    <n v="34"/>
    <n v="7277"/>
    <n v="9.33"/>
    <n v="6.92"/>
    <n v="67894.41"/>
    <n v="2.41"/>
    <n v="67.894410000000008"/>
    <n v="50356.84"/>
    <n v="50.356839999999998"/>
    <n v="17537.570000000007"/>
    <n v="0.74169346195069652"/>
    <n v="17.537570000000006"/>
    <x v="0"/>
  </r>
  <r>
    <s v="C8829"/>
    <x v="2"/>
    <x v="88"/>
    <x v="1"/>
    <x v="1"/>
    <x v="3"/>
    <d v="2021-03-23T00:00:00"/>
    <n v="882943999"/>
    <d v="2021-04-07T00:00:00"/>
    <n v="15"/>
    <n v="1605"/>
    <n v="421.89"/>
    <n v="364.69"/>
    <n v="677133.45"/>
    <n v="57.199999999999989"/>
    <n v="677.13344999999993"/>
    <n v="585327.44999999995"/>
    <n v="585.32745"/>
    <n v="91806"/>
    <n v="0.86441963544999889"/>
    <n v="91.805999999999997"/>
    <x v="2"/>
  </r>
  <r>
    <s v="C7113"/>
    <x v="3"/>
    <x v="89"/>
    <x v="7"/>
    <x v="1"/>
    <x v="3"/>
    <d v="2022-06-27T00:00:00"/>
    <n v="711386048"/>
    <d v="2022-08-15T00:00:00"/>
    <n v="49"/>
    <n v="3795"/>
    <n v="9.33"/>
    <n v="6.92"/>
    <n v="35407.35"/>
    <n v="2.41"/>
    <n v="35.407350000000001"/>
    <n v="26261.4"/>
    <n v="26.261400000000002"/>
    <n v="9145.9499999999971"/>
    <n v="0.74169346195069674"/>
    <n v="9.1459499999999974"/>
    <x v="1"/>
  </r>
  <r>
    <s v="C3059"/>
    <x v="1"/>
    <x v="90"/>
    <x v="4"/>
    <x v="0"/>
    <x v="3"/>
    <d v="2020-06-09T00:00:00"/>
    <n v="305997836"/>
    <d v="2020-07-10T00:00:00"/>
    <n v="31"/>
    <n v="415"/>
    <n v="47.45"/>
    <n v="31.79"/>
    <n v="19691.75"/>
    <n v="15.660000000000004"/>
    <n v="19.691749999999999"/>
    <n v="13192.85"/>
    <n v="13.19285"/>
    <n v="6498.9"/>
    <n v="0.66996838777660694"/>
    <n v="6.4988999999999999"/>
    <x v="0"/>
  </r>
  <r>
    <s v="C3527"/>
    <x v="3"/>
    <x v="18"/>
    <x v="1"/>
    <x v="0"/>
    <x v="1"/>
    <d v="2020-07-19T00:00:00"/>
    <n v="352765691"/>
    <d v="2020-08-11T00:00:00"/>
    <n v="23"/>
    <n v="62"/>
    <n v="421.89"/>
    <n v="364.69"/>
    <n v="26157.18"/>
    <n v="57.199999999999989"/>
    <n v="26.15718"/>
    <n v="22610.78"/>
    <n v="22.610779999999998"/>
    <n v="3546.4000000000015"/>
    <n v="0.86441963544999878"/>
    <n v="3.5464000000000016"/>
    <x v="0"/>
  </r>
  <r>
    <s v="C7079"/>
    <x v="3"/>
    <x v="86"/>
    <x v="10"/>
    <x v="1"/>
    <x v="0"/>
    <d v="2021-07-15T00:00:00"/>
    <n v="707988440"/>
    <d v="2021-08-08T00:00:00"/>
    <n v="24"/>
    <n v="8367"/>
    <n v="154.06"/>
    <n v="90.93"/>
    <n v="1289020.02"/>
    <n v="63.129999999999995"/>
    <n v="1289.0200199999999"/>
    <n v="760811.31"/>
    <n v="760.81131000000005"/>
    <n v="528208.71"/>
    <n v="0.59022458782292619"/>
    <n v="528.20871"/>
    <x v="2"/>
  </r>
  <r>
    <s v="C8482"/>
    <x v="5"/>
    <x v="91"/>
    <x v="10"/>
    <x v="0"/>
    <x v="2"/>
    <d v="2022-07-13T00:00:00"/>
    <n v="848277413"/>
    <d v="2022-08-29T00:00:00"/>
    <n v="47"/>
    <n v="2992"/>
    <n v="154.06"/>
    <n v="90.93"/>
    <n v="460947.52"/>
    <n v="63.129999999999995"/>
    <n v="460.94752"/>
    <n v="272062.56"/>
    <n v="272.06256000000002"/>
    <n v="188884.96000000002"/>
    <n v="0.59022458782292619"/>
    <n v="188.88496000000004"/>
    <x v="1"/>
  </r>
  <r>
    <s v="C3205"/>
    <x v="3"/>
    <x v="92"/>
    <x v="11"/>
    <x v="1"/>
    <x v="2"/>
    <d v="2021-08-16T00:00:00"/>
    <n v="320556437"/>
    <d v="2021-09-25T00:00:00"/>
    <n v="40"/>
    <n v="8628"/>
    <n v="668.27"/>
    <n v="502.54"/>
    <n v="5765833.5599999996"/>
    <n v="165.72999999999996"/>
    <n v="5765.83356"/>
    <n v="4335915.12"/>
    <n v="4335.9151199999997"/>
    <n v="1429918.4399999995"/>
    <n v="0.75200143654510898"/>
    <n v="1429.9184399999995"/>
    <x v="2"/>
  </r>
  <r>
    <s v="C9920"/>
    <x v="3"/>
    <x v="30"/>
    <x v="3"/>
    <x v="1"/>
    <x v="1"/>
    <d v="2020-03-06T00:00:00"/>
    <n v="992061841"/>
    <d v="2020-03-24T00:00:00"/>
    <n v="18"/>
    <n v="1999"/>
    <n v="255.28"/>
    <n v="159.41999999999999"/>
    <n v="510304.72000000003"/>
    <n v="95.860000000000014"/>
    <n v="510.30472000000003"/>
    <n v="318680.57999999996"/>
    <n v="318.68057999999996"/>
    <n v="191624.14000000007"/>
    <n v="0.62449075524913811"/>
    <n v="191.62414000000007"/>
    <x v="0"/>
  </r>
  <r>
    <s v="C3003"/>
    <x v="0"/>
    <x v="93"/>
    <x v="8"/>
    <x v="1"/>
    <x v="2"/>
    <d v="2021-05-20T00:00:00"/>
    <n v="300342452"/>
    <d v="2021-06-24T00:00:00"/>
    <n v="35"/>
    <n v="6861"/>
    <n v="651.21"/>
    <n v="524.96"/>
    <n v="4467951.8100000005"/>
    <n v="126.25"/>
    <n v="4467.9518100000005"/>
    <n v="3601750.56"/>
    <n v="3601.75056"/>
    <n v="866201.25000000047"/>
    <n v="0.80613012699436426"/>
    <n v="866.20125000000041"/>
    <x v="2"/>
  </r>
  <r>
    <s v="C7032"/>
    <x v="3"/>
    <x v="94"/>
    <x v="10"/>
    <x v="1"/>
    <x v="1"/>
    <d v="2020-04-02T00:00:00"/>
    <n v="703259599"/>
    <d v="2020-04-05T00:00:00"/>
    <n v="3"/>
    <n v="8998"/>
    <n v="154.06"/>
    <n v="90.93"/>
    <n v="1386231.8800000001"/>
    <n v="63.129999999999995"/>
    <n v="1386.23188"/>
    <n v="818188.14"/>
    <n v="818.18813999999998"/>
    <n v="568043.74000000011"/>
    <n v="0.59022458782292608"/>
    <n v="568.04374000000007"/>
    <x v="0"/>
  </r>
  <r>
    <s v="C2289"/>
    <x v="5"/>
    <x v="57"/>
    <x v="9"/>
    <x v="0"/>
    <x v="1"/>
    <d v="2022-03-17T00:00:00"/>
    <n v="228987109"/>
    <d v="2022-04-14T00:00:00"/>
    <n v="28"/>
    <n v="1229"/>
    <n v="109.28"/>
    <n v="35.840000000000003"/>
    <n v="134305.12"/>
    <n v="73.44"/>
    <n v="134.30511999999999"/>
    <n v="44047.360000000001"/>
    <n v="44.047359999999998"/>
    <n v="90257.76"/>
    <n v="0.32796486090775989"/>
    <n v="90.25775999999999"/>
    <x v="1"/>
  </r>
  <r>
    <s v="C1260"/>
    <x v="3"/>
    <x v="52"/>
    <x v="2"/>
    <x v="1"/>
    <x v="0"/>
    <d v="2021-08-22T00:00:00"/>
    <n v="126011312"/>
    <d v="2021-09-18T00:00:00"/>
    <n v="27"/>
    <n v="8402"/>
    <n v="205.7"/>
    <n v="117.11"/>
    <n v="1728291.4"/>
    <n v="88.589999999999989"/>
    <n v="1728.2913999999998"/>
    <n v="983958.22"/>
    <n v="983.95821999999998"/>
    <n v="744333.17999999993"/>
    <n v="0.56932425862907154"/>
    <n v="744.33317999999997"/>
    <x v="2"/>
  </r>
  <r>
    <s v="C8131"/>
    <x v="5"/>
    <x v="12"/>
    <x v="4"/>
    <x v="0"/>
    <x v="0"/>
    <d v="2020-06-28T00:00:00"/>
    <n v="813131034"/>
    <d v="2020-07-01T00:00:00"/>
    <n v="3"/>
    <n v="2397"/>
    <n v="47.45"/>
    <n v="31.79"/>
    <n v="113737.65000000001"/>
    <n v="15.660000000000004"/>
    <n v="113.73765"/>
    <n v="76200.63"/>
    <n v="76.200630000000004"/>
    <n v="37537.020000000004"/>
    <n v="0.66996838777660694"/>
    <n v="37.537020000000005"/>
    <x v="0"/>
  </r>
  <r>
    <s v="C5294"/>
    <x v="0"/>
    <x v="74"/>
    <x v="6"/>
    <x v="0"/>
    <x v="0"/>
    <d v="2021-02-05T00:00:00"/>
    <n v="529457604"/>
    <d v="2021-03-05T00:00:00"/>
    <n v="28"/>
    <n v="7126"/>
    <n v="81.73"/>
    <n v="56.67"/>
    <n v="582407.98"/>
    <n v="25.060000000000002"/>
    <n v="582.40797999999995"/>
    <n v="403830.42"/>
    <n v="403.83042"/>
    <n v="178577.56"/>
    <n v="0.69338064358252793"/>
    <n v="178.57756000000001"/>
    <x v="2"/>
  </r>
  <r>
    <s v="C2844"/>
    <x v="3"/>
    <x v="95"/>
    <x v="1"/>
    <x v="0"/>
    <x v="2"/>
    <d v="2021-12-02T00:00:00"/>
    <n v="284414851"/>
    <d v="2021-12-07T00:00:00"/>
    <n v="5"/>
    <n v="3530"/>
    <n v="421.89"/>
    <n v="364.69"/>
    <n v="1489271.7"/>
    <n v="57.199999999999989"/>
    <n v="1489.2717"/>
    <n v="1287355.7"/>
    <n v="1287.3556999999998"/>
    <n v="201916"/>
    <n v="0.86441963544999867"/>
    <n v="201.916"/>
    <x v="2"/>
  </r>
  <r>
    <s v="C7077"/>
    <x v="0"/>
    <x v="96"/>
    <x v="4"/>
    <x v="1"/>
    <x v="0"/>
    <d v="2021-10-22T00:00:00"/>
    <n v="707739102"/>
    <d v="2021-10-28T00:00:00"/>
    <n v="6"/>
    <n v="4583"/>
    <n v="47.45"/>
    <n v="31.79"/>
    <n v="217463.35"/>
    <n v="15.660000000000004"/>
    <n v="217.46335000000002"/>
    <n v="145693.57"/>
    <n v="145.69356999999999"/>
    <n v="71769.78"/>
    <n v="0.66996838777660683"/>
    <n v="71.769779999999997"/>
    <x v="2"/>
  </r>
  <r>
    <s v="C5799"/>
    <x v="5"/>
    <x v="31"/>
    <x v="2"/>
    <x v="1"/>
    <x v="0"/>
    <d v="2021-12-13T00:00:00"/>
    <n v="579996430"/>
    <d v="2022-01-09T00:00:00"/>
    <n v="27"/>
    <n v="2687"/>
    <n v="205.7"/>
    <n v="117.11"/>
    <n v="552715.9"/>
    <n v="88.589999999999989"/>
    <n v="552.71590000000003"/>
    <n v="314674.57"/>
    <n v="314.67457000000002"/>
    <n v="238041.33000000002"/>
    <n v="0.56932425862907143"/>
    <n v="238.04133000000002"/>
    <x v="2"/>
  </r>
  <r>
    <s v="C7399"/>
    <x v="0"/>
    <x v="0"/>
    <x v="2"/>
    <x v="1"/>
    <x v="3"/>
    <d v="2020-06-29T00:00:00"/>
    <n v="739964663"/>
    <d v="2020-07-27T00:00:00"/>
    <n v="28"/>
    <n v="842"/>
    <n v="205.7"/>
    <n v="117.11"/>
    <n v="173199.4"/>
    <n v="88.589999999999989"/>
    <n v="173.1994"/>
    <n v="98606.62"/>
    <n v="98.606619999999992"/>
    <n v="74592.78"/>
    <n v="0.56932425862907143"/>
    <n v="74.592780000000005"/>
    <x v="0"/>
  </r>
  <r>
    <s v="C2903"/>
    <x v="1"/>
    <x v="37"/>
    <x v="9"/>
    <x v="0"/>
    <x v="3"/>
    <d v="2020-05-31T00:00:00"/>
    <n v="290370213"/>
    <d v="2020-06-15T00:00:00"/>
    <n v="15"/>
    <n v="5854"/>
    <n v="109.28"/>
    <n v="35.840000000000003"/>
    <n v="639725.12"/>
    <n v="73.44"/>
    <n v="639.72511999999995"/>
    <n v="209807.36000000002"/>
    <n v="209.80736000000002"/>
    <n v="429917.76"/>
    <n v="0.32796486090775995"/>
    <n v="429.91775999999999"/>
    <x v="0"/>
  </r>
  <r>
    <s v="C2125"/>
    <x v="3"/>
    <x v="97"/>
    <x v="7"/>
    <x v="1"/>
    <x v="3"/>
    <d v="2021-02-22T00:00:00"/>
    <n v="212511909"/>
    <d v="2021-02-22T00:00:00"/>
    <n v="0"/>
    <n v="5851"/>
    <n v="9.33"/>
    <n v="6.92"/>
    <n v="54589.83"/>
    <n v="2.41"/>
    <n v="54.589829999999999"/>
    <n v="40488.92"/>
    <n v="40.48892"/>
    <n v="14100.910000000003"/>
    <n v="0.74169346195069674"/>
    <n v="14.100910000000004"/>
    <x v="2"/>
  </r>
  <r>
    <s v="C2080"/>
    <x v="3"/>
    <x v="98"/>
    <x v="7"/>
    <x v="1"/>
    <x v="0"/>
    <d v="2022-07-13T00:00:00"/>
    <n v="208001077"/>
    <d v="2022-07-22T00:00:00"/>
    <n v="9"/>
    <n v="996"/>
    <n v="9.33"/>
    <n v="6.92"/>
    <n v="9292.68"/>
    <n v="2.41"/>
    <n v="9.2926800000000007"/>
    <n v="6892.32"/>
    <n v="6.8923199999999998"/>
    <n v="2400.3600000000006"/>
    <n v="0.74169346195069663"/>
    <n v="2.4003600000000005"/>
    <x v="1"/>
  </r>
  <r>
    <s v="C9487"/>
    <x v="3"/>
    <x v="83"/>
    <x v="6"/>
    <x v="0"/>
    <x v="1"/>
    <d v="2020-07-09T00:00:00"/>
    <n v="948761546"/>
    <d v="2020-07-13T00:00:00"/>
    <n v="4"/>
    <n v="8480"/>
    <n v="81.73"/>
    <n v="56.67"/>
    <n v="693070.4"/>
    <n v="25.060000000000002"/>
    <n v="693.07040000000006"/>
    <n v="480561.60000000003"/>
    <n v="480.56160000000006"/>
    <n v="212508.79999999999"/>
    <n v="0.69338064358252782"/>
    <n v="212.50879999999998"/>
    <x v="0"/>
  </r>
  <r>
    <s v="C5053"/>
    <x v="4"/>
    <x v="99"/>
    <x v="6"/>
    <x v="0"/>
    <x v="0"/>
    <d v="2022-02-26T00:00:00"/>
    <n v="505354201"/>
    <d v="2022-04-12T00:00:00"/>
    <n v="45"/>
    <n v="4393"/>
    <n v="81.73"/>
    <n v="56.67"/>
    <n v="359039.89"/>
    <n v="25.060000000000002"/>
    <n v="359.03989000000001"/>
    <n v="248951.31"/>
    <n v="248.95131000000001"/>
    <n v="110088.58000000002"/>
    <n v="0.69338064358252782"/>
    <n v="110.08858000000002"/>
    <x v="1"/>
  </r>
  <r>
    <s v="C5665"/>
    <x v="3"/>
    <x v="100"/>
    <x v="7"/>
    <x v="0"/>
    <x v="0"/>
    <d v="2022-07-30T00:00:00"/>
    <n v="566596543"/>
    <d v="2022-09-01T00:00:00"/>
    <n v="33"/>
    <n v="7363"/>
    <n v="9.33"/>
    <n v="6.92"/>
    <n v="68696.789999999994"/>
    <n v="2.41"/>
    <n v="68.696789999999993"/>
    <n v="50951.96"/>
    <n v="50.95196"/>
    <n v="17744.829999999994"/>
    <n v="0.74169346195069674"/>
    <n v="17.744829999999993"/>
    <x v="1"/>
  </r>
  <r>
    <s v="C2639"/>
    <x v="3"/>
    <x v="36"/>
    <x v="8"/>
    <x v="0"/>
    <x v="0"/>
    <d v="2021-09-24T00:00:00"/>
    <n v="263930499"/>
    <d v="2021-11-05T00:00:00"/>
    <n v="42"/>
    <n v="1755"/>
    <n v="651.21"/>
    <n v="524.96"/>
    <n v="1142873.55"/>
    <n v="126.25"/>
    <n v="1142.87355"/>
    <n v="921304.8"/>
    <n v="921.3048"/>
    <n v="221568.75"/>
    <n v="0.80613012699436437"/>
    <n v="221.56874999999999"/>
    <x v="2"/>
  </r>
  <r>
    <s v="C1708"/>
    <x v="1"/>
    <x v="10"/>
    <x v="7"/>
    <x v="1"/>
    <x v="0"/>
    <d v="2020-06-10T00:00:00"/>
    <n v="170842397"/>
    <d v="2020-06-10T00:00:00"/>
    <n v="0"/>
    <n v="4917"/>
    <n v="9.33"/>
    <n v="6.92"/>
    <n v="45875.61"/>
    <n v="2.41"/>
    <n v="45.875610000000002"/>
    <n v="34025.64"/>
    <n v="34.025640000000003"/>
    <n v="11849.970000000001"/>
    <n v="0.74169346195069674"/>
    <n v="11.849970000000001"/>
    <x v="0"/>
  </r>
  <r>
    <s v="C9311"/>
    <x v="3"/>
    <x v="39"/>
    <x v="7"/>
    <x v="0"/>
    <x v="3"/>
    <d v="2021-05-10T00:00:00"/>
    <n v="931131064"/>
    <d v="2021-06-07T00:00:00"/>
    <n v="28"/>
    <n v="1229"/>
    <n v="9.33"/>
    <n v="6.92"/>
    <n v="11466.57"/>
    <n v="2.41"/>
    <n v="11.466569999999999"/>
    <n v="8504.68"/>
    <n v="8.5046800000000005"/>
    <n v="2961.8899999999994"/>
    <n v="0.74169346195069674"/>
    <n v="2.9618899999999995"/>
    <x v="2"/>
  </r>
  <r>
    <s v="C1089"/>
    <x v="3"/>
    <x v="70"/>
    <x v="7"/>
    <x v="1"/>
    <x v="2"/>
    <d v="2021-10-27T00:00:00"/>
    <n v="108907830"/>
    <d v="2021-10-31T00:00:00"/>
    <n v="4"/>
    <n v="7102"/>
    <n v="9.33"/>
    <n v="6.92"/>
    <n v="66261.66"/>
    <n v="2.41"/>
    <n v="66.261660000000006"/>
    <n v="49145.84"/>
    <n v="49.14584"/>
    <n v="17115.820000000007"/>
    <n v="0.74169346195069663"/>
    <n v="17.115820000000006"/>
    <x v="2"/>
  </r>
  <r>
    <s v="C7385"/>
    <x v="1"/>
    <x v="33"/>
    <x v="11"/>
    <x v="0"/>
    <x v="1"/>
    <d v="2020-12-31T00:00:00"/>
    <n v="738596522"/>
    <d v="2021-02-18T00:00:00"/>
    <n v="49"/>
    <n v="5979"/>
    <n v="668.27"/>
    <n v="502.54"/>
    <n v="3995586.33"/>
    <n v="165.72999999999996"/>
    <n v="3995.5863300000001"/>
    <n v="3004686.66"/>
    <n v="3004.6866600000003"/>
    <n v="990899.66999999993"/>
    <n v="0.75200143654510909"/>
    <n v="990.8996699999999"/>
    <x v="0"/>
  </r>
  <r>
    <s v="C9749"/>
    <x v="3"/>
    <x v="101"/>
    <x v="8"/>
    <x v="0"/>
    <x v="3"/>
    <d v="2021-04-29T00:00:00"/>
    <n v="974933469"/>
    <d v="2021-06-12T00:00:00"/>
    <n v="44"/>
    <n v="3333"/>
    <n v="651.21"/>
    <n v="524.96"/>
    <n v="2170482.9300000002"/>
    <n v="126.25"/>
    <n v="2170.4829300000001"/>
    <n v="1749691.6800000002"/>
    <n v="1749.6916800000001"/>
    <n v="420791.25"/>
    <n v="0.80613012699436437"/>
    <n v="420.79124999999999"/>
    <x v="2"/>
  </r>
  <r>
    <s v="C8429"/>
    <x v="3"/>
    <x v="102"/>
    <x v="8"/>
    <x v="0"/>
    <x v="2"/>
    <d v="2021-05-04T00:00:00"/>
    <n v="842967498"/>
    <d v="2021-05-14T00:00:00"/>
    <n v="10"/>
    <n v="1670"/>
    <n v="651.21"/>
    <n v="524.96"/>
    <n v="1087520.7"/>
    <n v="126.25"/>
    <n v="1087.5207"/>
    <n v="876683.20000000007"/>
    <n v="876.68320000000006"/>
    <n v="210837.49999999988"/>
    <n v="0.80613012699436437"/>
    <n v="210.83749999999989"/>
    <x v="2"/>
  </r>
  <r>
    <s v="C8880"/>
    <x v="3"/>
    <x v="103"/>
    <x v="6"/>
    <x v="1"/>
    <x v="0"/>
    <d v="2022-11-07T00:00:00"/>
    <n v="888059937"/>
    <d v="2022-12-10T00:00:00"/>
    <n v="33"/>
    <n v="5525"/>
    <n v="81.73"/>
    <n v="56.67"/>
    <n v="451558.25"/>
    <n v="25.060000000000002"/>
    <n v="451.55824999999999"/>
    <n v="313101.75"/>
    <n v="313.10174999999998"/>
    <n v="138456.5"/>
    <n v="0.69338064358252782"/>
    <n v="138.45650000000001"/>
    <x v="1"/>
  </r>
  <r>
    <s v="C8258"/>
    <x v="3"/>
    <x v="78"/>
    <x v="11"/>
    <x v="0"/>
    <x v="2"/>
    <d v="2020-12-01T00:00:00"/>
    <n v="825884616"/>
    <d v="2021-01-03T00:00:00"/>
    <n v="33"/>
    <n v="6466"/>
    <n v="668.27"/>
    <n v="502.54"/>
    <n v="4321033.82"/>
    <n v="165.72999999999996"/>
    <n v="4321.0338200000006"/>
    <n v="3249423.64"/>
    <n v="3249.42364"/>
    <n v="1071610.1800000002"/>
    <n v="0.75200143654510887"/>
    <n v="1071.6101800000001"/>
    <x v="0"/>
  </r>
  <r>
    <s v="C8924"/>
    <x v="3"/>
    <x v="14"/>
    <x v="8"/>
    <x v="1"/>
    <x v="1"/>
    <d v="2022-06-08T00:00:00"/>
    <n v="892427861"/>
    <d v="2022-07-25T00:00:00"/>
    <n v="47"/>
    <n v="8091"/>
    <n v="651.21"/>
    <n v="524.96"/>
    <n v="5268940.1100000003"/>
    <n v="126.25"/>
    <n v="5268.9401100000005"/>
    <n v="4247451.3600000003"/>
    <n v="4247.45136"/>
    <n v="1021488.75"/>
    <n v="0.80613012699436426"/>
    <n v="1021.48875"/>
    <x v="1"/>
  </r>
  <r>
    <s v="C4939"/>
    <x v="3"/>
    <x v="104"/>
    <x v="8"/>
    <x v="1"/>
    <x v="3"/>
    <d v="2021-11-02T00:00:00"/>
    <n v="493988502"/>
    <d v="2021-12-21T00:00:00"/>
    <n v="49"/>
    <n v="1030"/>
    <n v="651.21"/>
    <n v="524.96"/>
    <n v="670746.30000000005"/>
    <n v="126.25"/>
    <n v="670.74630000000002"/>
    <n v="540708.80000000005"/>
    <n v="540.7088"/>
    <n v="130037.5"/>
    <n v="0.80613012699436426"/>
    <n v="130.03749999999999"/>
    <x v="2"/>
  </r>
  <r>
    <s v="C4571"/>
    <x v="3"/>
    <x v="105"/>
    <x v="10"/>
    <x v="0"/>
    <x v="3"/>
    <d v="2022-07-17T00:00:00"/>
    <n v="457177865"/>
    <d v="2022-08-11T00:00:00"/>
    <n v="25"/>
    <n v="7945"/>
    <n v="154.06"/>
    <n v="90.93"/>
    <n v="1224006.7"/>
    <n v="63.129999999999995"/>
    <n v="1224.0066999999999"/>
    <n v="722438.85000000009"/>
    <n v="722.43885000000012"/>
    <n v="501567.84999999986"/>
    <n v="0.59022458782292631"/>
    <n v="501.56784999999985"/>
    <x v="1"/>
  </r>
  <r>
    <s v="C7789"/>
    <x v="3"/>
    <x v="84"/>
    <x v="1"/>
    <x v="1"/>
    <x v="2"/>
    <d v="2021-03-19T00:00:00"/>
    <n v="778919780"/>
    <d v="2021-03-20T00:00:00"/>
    <n v="1"/>
    <n v="8527"/>
    <n v="421.89"/>
    <n v="364.69"/>
    <n v="3597456.03"/>
    <n v="57.199999999999989"/>
    <n v="3597.4560299999998"/>
    <n v="3109711.63"/>
    <n v="3109.7116299999998"/>
    <n v="487744.39999999991"/>
    <n v="0.86441963544999878"/>
    <n v="487.74439999999993"/>
    <x v="2"/>
  </r>
  <r>
    <s v="C1373"/>
    <x v="3"/>
    <x v="106"/>
    <x v="1"/>
    <x v="0"/>
    <x v="2"/>
    <d v="2022-08-01T00:00:00"/>
    <n v="137319076"/>
    <d v="2022-09-20T00:00:00"/>
    <n v="50"/>
    <n v="4621"/>
    <n v="421.89"/>
    <n v="364.69"/>
    <n v="1949553.69"/>
    <n v="57.199999999999989"/>
    <n v="1949.55369"/>
    <n v="1685232.49"/>
    <n v="1685.2324900000001"/>
    <n v="264321.19999999995"/>
    <n v="0.86441963544999889"/>
    <n v="264.32119999999998"/>
    <x v="1"/>
  </r>
  <r>
    <s v="C8693"/>
    <x v="3"/>
    <x v="14"/>
    <x v="9"/>
    <x v="1"/>
    <x v="3"/>
    <d v="2020-08-17T00:00:00"/>
    <n v="869386613"/>
    <d v="2020-09-25T00:00:00"/>
    <n v="39"/>
    <n v="9673"/>
    <n v="109.28"/>
    <n v="35.840000000000003"/>
    <n v="1057065.44"/>
    <n v="73.44"/>
    <n v="1057.0654399999999"/>
    <n v="346680.32000000001"/>
    <n v="346.68031999999999"/>
    <n v="710385.11999999988"/>
    <n v="0.32796486090775995"/>
    <n v="710.38511999999992"/>
    <x v="0"/>
  </r>
  <r>
    <s v="C8508"/>
    <x v="3"/>
    <x v="107"/>
    <x v="1"/>
    <x v="0"/>
    <x v="3"/>
    <d v="2021-08-16T00:00:00"/>
    <n v="850827014"/>
    <d v="2021-08-29T00:00:00"/>
    <n v="13"/>
    <n v="7476"/>
    <n v="421.89"/>
    <n v="364.69"/>
    <n v="3154049.64"/>
    <n v="57.199999999999989"/>
    <n v="3154.0496400000002"/>
    <n v="2726422.44"/>
    <n v="2726.4224399999998"/>
    <n v="427627.20000000019"/>
    <n v="0.86441963544999867"/>
    <n v="427.62720000000019"/>
    <x v="2"/>
  </r>
  <r>
    <s v="C8801"/>
    <x v="3"/>
    <x v="108"/>
    <x v="0"/>
    <x v="0"/>
    <x v="1"/>
    <d v="2021-05-24T00:00:00"/>
    <n v="880126607"/>
    <d v="2021-06-07T00:00:00"/>
    <n v="14"/>
    <n v="7876"/>
    <n v="152.58000000000001"/>
    <n v="97.44"/>
    <n v="1201720.08"/>
    <n v="55.140000000000015"/>
    <n v="1201.7200800000001"/>
    <n v="767437.44"/>
    <n v="767.43743999999992"/>
    <n v="434282.64000000013"/>
    <n v="0.63861580810066843"/>
    <n v="434.28264000000013"/>
    <x v="2"/>
  </r>
  <r>
    <s v="C9260"/>
    <x v="3"/>
    <x v="87"/>
    <x v="9"/>
    <x v="0"/>
    <x v="2"/>
    <d v="2020-06-12T00:00:00"/>
    <n v="926084220"/>
    <d v="2020-07-05T00:00:00"/>
    <n v="23"/>
    <n v="7755"/>
    <n v="109.28"/>
    <n v="35.840000000000003"/>
    <n v="847466.4"/>
    <n v="73.44"/>
    <n v="847.46640000000002"/>
    <n v="277939.20000000001"/>
    <n v="277.93920000000003"/>
    <n v="569527.19999999995"/>
    <n v="0.32796486090775989"/>
    <n v="569.52719999999999"/>
    <x v="0"/>
  </r>
  <r>
    <s v="C3947"/>
    <x v="0"/>
    <x v="109"/>
    <x v="0"/>
    <x v="1"/>
    <x v="1"/>
    <d v="2021-11-17T00:00:00"/>
    <n v="394731318"/>
    <d v="2021-12-12T00:00:00"/>
    <n v="25"/>
    <n v="8624"/>
    <n v="152.58000000000001"/>
    <n v="97.44"/>
    <n v="1315849.9200000002"/>
    <n v="55.140000000000015"/>
    <n v="1315.8499200000001"/>
    <n v="840322.55999999994"/>
    <n v="840.32255999999995"/>
    <n v="475527.36000000022"/>
    <n v="0.63861580810066843"/>
    <n v="475.52736000000021"/>
    <x v="2"/>
  </r>
  <r>
    <s v="C5565"/>
    <x v="3"/>
    <x v="110"/>
    <x v="11"/>
    <x v="0"/>
    <x v="0"/>
    <d v="2021-07-26T00:00:00"/>
    <n v="556580960"/>
    <d v="2021-09-09T00:00:00"/>
    <n v="45"/>
    <n v="3529"/>
    <n v="668.27"/>
    <n v="502.54"/>
    <n v="2358324.83"/>
    <n v="165.72999999999996"/>
    <n v="2358.32483"/>
    <n v="1773463.6600000001"/>
    <n v="1773.4636600000001"/>
    <n v="584861.16999999993"/>
    <n v="0.75200143654510909"/>
    <n v="584.8611699999999"/>
    <x v="2"/>
  </r>
  <r>
    <s v="C4134"/>
    <x v="3"/>
    <x v="86"/>
    <x v="8"/>
    <x v="0"/>
    <x v="0"/>
    <d v="2020-11-17T00:00:00"/>
    <n v="413408935"/>
    <d v="2020-12-13T00:00:00"/>
    <n v="26"/>
    <n v="5745"/>
    <n v="651.21"/>
    <n v="524.96"/>
    <n v="3741201.45"/>
    <n v="126.25"/>
    <n v="3741.20145"/>
    <n v="3015895.2"/>
    <n v="3015.8952000000004"/>
    <n v="725306.25"/>
    <n v="0.80613012699436448"/>
    <n v="725.30624999999998"/>
    <x v="0"/>
  </r>
  <r>
    <s v="C7355"/>
    <x v="0"/>
    <x v="74"/>
    <x v="6"/>
    <x v="0"/>
    <x v="0"/>
    <d v="2022-05-03T00:00:00"/>
    <n v="735576570"/>
    <d v="2022-05-17T00:00:00"/>
    <n v="14"/>
    <n v="2308"/>
    <n v="81.73"/>
    <n v="56.67"/>
    <n v="188632.84"/>
    <n v="25.060000000000002"/>
    <n v="188.63283999999999"/>
    <n v="130794.36"/>
    <n v="130.79436000000001"/>
    <n v="57838.479999999996"/>
    <n v="0.69338064358252793"/>
    <n v="57.838479999999997"/>
    <x v="1"/>
  </r>
  <r>
    <s v="C5637"/>
    <x v="5"/>
    <x v="45"/>
    <x v="9"/>
    <x v="0"/>
    <x v="2"/>
    <d v="2021-09-16T00:00:00"/>
    <n v="563757693"/>
    <d v="2021-11-01T00:00:00"/>
    <n v="46"/>
    <n v="7284"/>
    <n v="109.28"/>
    <n v="35.840000000000003"/>
    <n v="795995.52"/>
    <n v="73.44"/>
    <n v="795.99552000000006"/>
    <n v="261058.56000000003"/>
    <n v="261.05856"/>
    <n v="534936.96"/>
    <n v="0.32796486090775984"/>
    <n v="534.93696"/>
    <x v="2"/>
  </r>
  <r>
    <s v="C3589"/>
    <x v="1"/>
    <x v="111"/>
    <x v="10"/>
    <x v="1"/>
    <x v="3"/>
    <d v="2020-11-22T00:00:00"/>
    <n v="358938634"/>
    <d v="2020-12-09T00:00:00"/>
    <n v="17"/>
    <n v="6773"/>
    <n v="154.06"/>
    <n v="90.93"/>
    <n v="1043448.38"/>
    <n v="63.129999999999995"/>
    <n v="1043.44838"/>
    <n v="615868.89"/>
    <n v="615.86888999999996"/>
    <n v="427579.49"/>
    <n v="0.59022458782292608"/>
    <n v="427.57948999999996"/>
    <x v="0"/>
  </r>
  <r>
    <s v="C6524"/>
    <x v="3"/>
    <x v="65"/>
    <x v="0"/>
    <x v="1"/>
    <x v="0"/>
    <d v="2020-10-03T00:00:00"/>
    <n v="652418220"/>
    <d v="2020-10-19T00:00:00"/>
    <n v="16"/>
    <n v="3904"/>
    <n v="152.58000000000001"/>
    <n v="97.44"/>
    <n v="595672.32000000007"/>
    <n v="55.140000000000015"/>
    <n v="595.67232000000001"/>
    <n v="380405.76000000001"/>
    <n v="380.40575999999999"/>
    <n v="215266.56000000006"/>
    <n v="0.63861580810066843"/>
    <n v="215.26656000000006"/>
    <x v="0"/>
  </r>
  <r>
    <s v="C7110"/>
    <x v="3"/>
    <x v="112"/>
    <x v="8"/>
    <x v="0"/>
    <x v="0"/>
    <d v="2020-11-05T00:00:00"/>
    <n v="711031138"/>
    <d v="2020-12-07T00:00:00"/>
    <n v="32"/>
    <n v="8769"/>
    <n v="651.21"/>
    <n v="524.96"/>
    <n v="5710460.4900000002"/>
    <n v="126.25"/>
    <n v="5710.4604900000004"/>
    <n v="4603374.24"/>
    <n v="4603.3742400000001"/>
    <n v="1107086.25"/>
    <n v="0.80613012699436426"/>
    <n v="1107.0862500000001"/>
    <x v="0"/>
  </r>
  <r>
    <s v="C9962"/>
    <x v="0"/>
    <x v="113"/>
    <x v="2"/>
    <x v="0"/>
    <x v="2"/>
    <d v="2022-08-31T00:00:00"/>
    <n v="996237075"/>
    <d v="2022-08-31T00:00:00"/>
    <n v="0"/>
    <n v="7544"/>
    <n v="205.7"/>
    <n v="117.11"/>
    <n v="1551800.7999999998"/>
    <n v="88.589999999999989"/>
    <n v="1551.8007999999998"/>
    <n v="883477.84"/>
    <n v="883.47784000000001"/>
    <n v="668322.95999999985"/>
    <n v="0.56932425862907154"/>
    <n v="668.32295999999985"/>
    <x v="1"/>
  </r>
  <r>
    <s v="C1896"/>
    <x v="4"/>
    <x v="7"/>
    <x v="2"/>
    <x v="0"/>
    <x v="1"/>
    <d v="2021-11-19T00:00:00"/>
    <n v="189676654"/>
    <d v="2022-01-01T00:00:00"/>
    <n v="43"/>
    <n v="8392"/>
    <n v="205.7"/>
    <n v="117.11"/>
    <n v="1726234.4"/>
    <n v="88.589999999999989"/>
    <n v="1726.2343999999998"/>
    <n v="982787.12"/>
    <n v="982.78711999999996"/>
    <n v="743447.27999999991"/>
    <n v="0.56932425862907154"/>
    <n v="743.44727999999986"/>
    <x v="2"/>
  </r>
  <r>
    <s v="C4538"/>
    <x v="3"/>
    <x v="42"/>
    <x v="11"/>
    <x v="1"/>
    <x v="3"/>
    <d v="2021-08-23T00:00:00"/>
    <n v="453863942"/>
    <d v="2021-09-09T00:00:00"/>
    <n v="17"/>
    <n v="7281"/>
    <n v="668.27"/>
    <n v="502.54"/>
    <n v="4865673.87"/>
    <n v="165.72999999999996"/>
    <n v="4865.6738700000005"/>
    <n v="3658993.74"/>
    <n v="3658.9937400000003"/>
    <n v="1206680.1299999999"/>
    <n v="0.75200143654510898"/>
    <n v="1206.68013"/>
    <x v="2"/>
  </r>
  <r>
    <s v="C7979"/>
    <x v="2"/>
    <x v="114"/>
    <x v="8"/>
    <x v="0"/>
    <x v="3"/>
    <d v="2020-08-14T00:00:00"/>
    <n v="797990500"/>
    <d v="2020-09-22T00:00:00"/>
    <n v="39"/>
    <n v="1977"/>
    <n v="651.21"/>
    <n v="524.96"/>
    <n v="1287442.1700000002"/>
    <n v="126.25"/>
    <n v="1287.4421700000003"/>
    <n v="1037845.92"/>
    <n v="1037.84592"/>
    <n v="249596.25000000012"/>
    <n v="0.80613012699436415"/>
    <n v="249.59625000000011"/>
    <x v="0"/>
  </r>
  <r>
    <s v="C1361"/>
    <x v="0"/>
    <x v="115"/>
    <x v="4"/>
    <x v="1"/>
    <x v="1"/>
    <d v="2020-06-08T00:00:00"/>
    <n v="136167657"/>
    <d v="2020-06-21T00:00:00"/>
    <n v="13"/>
    <n v="3890"/>
    <n v="47.45"/>
    <n v="31.79"/>
    <n v="184580.5"/>
    <n v="15.660000000000004"/>
    <n v="184.5805"/>
    <n v="123663.09999999999"/>
    <n v="123.66309999999999"/>
    <n v="60917.400000000009"/>
    <n v="0.66996838777660683"/>
    <n v="60.917400000000008"/>
    <x v="0"/>
  </r>
  <r>
    <s v="C1528"/>
    <x v="0"/>
    <x v="113"/>
    <x v="4"/>
    <x v="1"/>
    <x v="0"/>
    <d v="2021-09-11T00:00:00"/>
    <n v="152819240"/>
    <d v="2021-10-16T00:00:00"/>
    <n v="35"/>
    <n v="1464"/>
    <n v="47.45"/>
    <n v="31.79"/>
    <n v="69466.8"/>
    <n v="15.660000000000004"/>
    <n v="69.466800000000006"/>
    <n v="46540.56"/>
    <n v="46.540559999999999"/>
    <n v="22926.240000000005"/>
    <n v="0.66996838777660683"/>
    <n v="22.926240000000004"/>
    <x v="2"/>
  </r>
  <r>
    <s v="C3526"/>
    <x v="0"/>
    <x v="116"/>
    <x v="0"/>
    <x v="1"/>
    <x v="0"/>
    <d v="2022-07-15T00:00:00"/>
    <n v="352681577"/>
    <d v="2022-07-25T00:00:00"/>
    <n v="10"/>
    <n v="5171"/>
    <n v="152.58000000000001"/>
    <n v="97.44"/>
    <n v="788991.18"/>
    <n v="55.140000000000015"/>
    <n v="788.9911800000001"/>
    <n v="503862.24"/>
    <n v="503.86223999999999"/>
    <n v="285128.94000000006"/>
    <n v="0.63861580810066843"/>
    <n v="285.12894000000006"/>
    <x v="1"/>
  </r>
  <r>
    <s v="C3108"/>
    <x v="1"/>
    <x v="90"/>
    <x v="2"/>
    <x v="1"/>
    <x v="1"/>
    <d v="2020-01-27T00:00:00"/>
    <n v="310803496"/>
    <d v="2020-03-04T00:00:00"/>
    <n v="37"/>
    <n v="2516"/>
    <n v="205.7"/>
    <n v="117.11"/>
    <n v="517541.19999999995"/>
    <n v="88.589999999999989"/>
    <n v="517.5412"/>
    <n v="294648.76"/>
    <n v="294.64875999999998"/>
    <n v="222892.43999999994"/>
    <n v="0.56932425862907143"/>
    <n v="222.89243999999994"/>
    <x v="0"/>
  </r>
  <r>
    <s v="C1225"/>
    <x v="0"/>
    <x v="77"/>
    <x v="5"/>
    <x v="0"/>
    <x v="3"/>
    <d v="2020-05-26T00:00:00"/>
    <n v="122546327"/>
    <d v="2020-06-18T00:00:00"/>
    <n v="23"/>
    <n v="3036"/>
    <n v="437.2"/>
    <n v="263.33"/>
    <n v="1327339.2"/>
    <n v="173.87"/>
    <n v="1327.3391999999999"/>
    <n v="799469.88"/>
    <n v="799.46987999999999"/>
    <n v="527869.31999999995"/>
    <n v="0.60231015553522416"/>
    <n v="527.8693199999999"/>
    <x v="0"/>
  </r>
  <r>
    <s v="C8535"/>
    <x v="5"/>
    <x v="38"/>
    <x v="7"/>
    <x v="0"/>
    <x v="1"/>
    <d v="2020-01-04T00:00:00"/>
    <n v="853583896"/>
    <d v="2020-01-20T00:00:00"/>
    <n v="16"/>
    <n v="3298"/>
    <n v="9.33"/>
    <n v="6.92"/>
    <n v="30770.34"/>
    <n v="2.41"/>
    <n v="30.770340000000001"/>
    <n v="22822.16"/>
    <n v="22.82216"/>
    <n v="7948.18"/>
    <n v="0.74169346195069663"/>
    <n v="7.9481800000000007"/>
    <x v="0"/>
  </r>
  <r>
    <s v="C6878"/>
    <x v="5"/>
    <x v="45"/>
    <x v="10"/>
    <x v="1"/>
    <x v="2"/>
    <d v="2020-10-02T00:00:00"/>
    <n v="687801063"/>
    <d v="2020-10-06T00:00:00"/>
    <n v="4"/>
    <n v="4474"/>
    <n v="154.06"/>
    <n v="90.93"/>
    <n v="689264.44000000006"/>
    <n v="63.129999999999995"/>
    <n v="689.26444000000004"/>
    <n v="406820.82"/>
    <n v="406.82082000000003"/>
    <n v="282443.62000000005"/>
    <n v="0.59022458782292619"/>
    <n v="282.44362000000007"/>
    <x v="0"/>
  </r>
  <r>
    <s v="C9238"/>
    <x v="5"/>
    <x v="117"/>
    <x v="1"/>
    <x v="1"/>
    <x v="2"/>
    <d v="2022-08-07T00:00:00"/>
    <n v="923890817"/>
    <d v="2022-08-17T00:00:00"/>
    <n v="10"/>
    <n v="8678"/>
    <n v="421.89"/>
    <n v="364.69"/>
    <n v="3661161.42"/>
    <n v="57.199999999999989"/>
    <n v="3661.1614199999999"/>
    <n v="3164779.82"/>
    <n v="3164.7798199999997"/>
    <n v="496381.60000000009"/>
    <n v="0.86441963544999878"/>
    <n v="496.38160000000011"/>
    <x v="1"/>
  </r>
  <r>
    <s v="C7450"/>
    <x v="1"/>
    <x v="118"/>
    <x v="7"/>
    <x v="0"/>
    <x v="1"/>
    <d v="2022-04-11T00:00:00"/>
    <n v="745095622"/>
    <d v="2022-05-27T00:00:00"/>
    <n v="46"/>
    <n v="9207"/>
    <n v="9.33"/>
    <n v="6.92"/>
    <n v="85901.31"/>
    <n v="2.41"/>
    <n v="85.901309999999995"/>
    <n v="63712.44"/>
    <n v="63.712440000000001"/>
    <n v="22188.869999999995"/>
    <n v="0.74169346195069674"/>
    <n v="22.188869999999994"/>
    <x v="1"/>
  </r>
  <r>
    <s v="C3821"/>
    <x v="5"/>
    <x v="29"/>
    <x v="10"/>
    <x v="1"/>
    <x v="2"/>
    <d v="2022-05-26T00:00:00"/>
    <n v="382108199"/>
    <d v="2022-07-13T00:00:00"/>
    <n v="48"/>
    <n v="3162"/>
    <n v="154.06"/>
    <n v="90.93"/>
    <n v="487137.72000000003"/>
    <n v="63.129999999999995"/>
    <n v="487.13772000000006"/>
    <n v="287520.66000000003"/>
    <n v="287.52066000000002"/>
    <n v="199617.06"/>
    <n v="0.59022458782292608"/>
    <n v="199.61706000000001"/>
    <x v="1"/>
  </r>
  <r>
    <s v="C9933"/>
    <x v="5"/>
    <x v="15"/>
    <x v="8"/>
    <x v="1"/>
    <x v="3"/>
    <d v="2021-01-17T00:00:00"/>
    <n v="993326127"/>
    <d v="2021-02-18T00:00:00"/>
    <n v="32"/>
    <n v="6130"/>
    <n v="651.21"/>
    <n v="524.96"/>
    <n v="3991917.3000000003"/>
    <n v="126.25"/>
    <n v="3991.9173000000001"/>
    <n v="3218004.8000000003"/>
    <n v="3218.0048000000002"/>
    <n v="773912.5"/>
    <n v="0.80613012699436437"/>
    <n v="773.91250000000002"/>
    <x v="2"/>
  </r>
  <r>
    <s v="C9804"/>
    <x v="3"/>
    <x v="103"/>
    <x v="2"/>
    <x v="0"/>
    <x v="3"/>
    <d v="2022-07-07T00:00:00"/>
    <n v="980479419"/>
    <d v="2022-08-06T00:00:00"/>
    <n v="30"/>
    <n v="4503"/>
    <n v="205.7"/>
    <n v="117.11"/>
    <n v="926267.1"/>
    <n v="88.589999999999989"/>
    <n v="926.26710000000003"/>
    <n v="527346.32999999996"/>
    <n v="527.34632999999997"/>
    <n v="398920.77"/>
    <n v="0.56932425862907143"/>
    <n v="398.92077"/>
    <x v="1"/>
  </r>
  <r>
    <s v="C6920"/>
    <x v="0"/>
    <x v="85"/>
    <x v="0"/>
    <x v="0"/>
    <x v="0"/>
    <d v="2021-03-11T00:00:00"/>
    <n v="692054402"/>
    <d v="2021-03-20T00:00:00"/>
    <n v="9"/>
    <n v="3131"/>
    <n v="152.58000000000001"/>
    <n v="97.44"/>
    <n v="477727.98000000004"/>
    <n v="55.140000000000015"/>
    <n v="477.72798000000006"/>
    <n v="305084.64"/>
    <n v="305.08464000000004"/>
    <n v="172643.34000000003"/>
    <n v="0.63861580810066854"/>
    <n v="172.64334000000002"/>
    <x v="2"/>
  </r>
  <r>
    <s v="C5468"/>
    <x v="0"/>
    <x v="44"/>
    <x v="10"/>
    <x v="0"/>
    <x v="0"/>
    <d v="2021-11-16T00:00:00"/>
    <n v="546849906"/>
    <d v="2021-12-11T00:00:00"/>
    <n v="25"/>
    <n v="3894"/>
    <n v="154.06"/>
    <n v="90.93"/>
    <n v="599909.64"/>
    <n v="63.129999999999995"/>
    <n v="599.90963999999997"/>
    <n v="354081.42000000004"/>
    <n v="354.08142000000004"/>
    <n v="245828.21999999997"/>
    <n v="0.59022458782292619"/>
    <n v="245.82821999999996"/>
    <x v="2"/>
  </r>
  <r>
    <s v="C5839"/>
    <x v="3"/>
    <x v="119"/>
    <x v="4"/>
    <x v="0"/>
    <x v="3"/>
    <d v="2021-03-11T00:00:00"/>
    <n v="583977258"/>
    <d v="2021-04-25T00:00:00"/>
    <n v="45"/>
    <n v="703"/>
    <n v="47.45"/>
    <n v="31.79"/>
    <n v="33357.35"/>
    <n v="15.660000000000004"/>
    <n v="33.357349999999997"/>
    <n v="22348.37"/>
    <n v="22.348369999999999"/>
    <n v="11008.98"/>
    <n v="0.66996838777660694"/>
    <n v="11.008979999999999"/>
    <x v="2"/>
  </r>
  <r>
    <s v="C9128"/>
    <x v="0"/>
    <x v="120"/>
    <x v="3"/>
    <x v="1"/>
    <x v="0"/>
    <d v="2020-06-13T00:00:00"/>
    <n v="912860286"/>
    <d v="2020-07-10T00:00:00"/>
    <n v="27"/>
    <n v="4499"/>
    <n v="255.28"/>
    <n v="159.41999999999999"/>
    <n v="1148504.72"/>
    <n v="95.860000000000014"/>
    <n v="1148.5047199999999"/>
    <n v="717230.58"/>
    <n v="717.23057999999992"/>
    <n v="431274.14"/>
    <n v="0.62449075524913822"/>
    <n v="431.27413999999999"/>
    <x v="0"/>
  </r>
  <r>
    <s v="C3632"/>
    <x v="1"/>
    <x v="10"/>
    <x v="9"/>
    <x v="0"/>
    <x v="2"/>
    <d v="2021-05-15T00:00:00"/>
    <n v="363235318"/>
    <d v="2021-06-25T00:00:00"/>
    <n v="41"/>
    <n v="8257"/>
    <n v="109.28"/>
    <n v="35.840000000000003"/>
    <n v="902324.96"/>
    <n v="73.44"/>
    <n v="902.32495999999992"/>
    <n v="295930.88"/>
    <n v="295.93088"/>
    <n v="606394.07999999996"/>
    <n v="0.32796486090775989"/>
    <n v="606.39407999999992"/>
    <x v="2"/>
  </r>
  <r>
    <s v="C5351"/>
    <x v="3"/>
    <x v="14"/>
    <x v="1"/>
    <x v="0"/>
    <x v="1"/>
    <d v="2021-10-11T00:00:00"/>
    <n v="535151183"/>
    <d v="2021-11-24T00:00:00"/>
    <n v="44"/>
    <n v="1982"/>
    <n v="421.89"/>
    <n v="364.69"/>
    <n v="836185.98"/>
    <n v="57.199999999999989"/>
    <n v="836.18597999999997"/>
    <n v="722815.58"/>
    <n v="722.81557999999995"/>
    <n v="113370.40000000002"/>
    <n v="0.86441963544999878"/>
    <n v="113.37040000000002"/>
    <x v="2"/>
  </r>
  <r>
    <s v="C8489"/>
    <x v="0"/>
    <x v="116"/>
    <x v="7"/>
    <x v="0"/>
    <x v="1"/>
    <d v="2022-10-07T00:00:00"/>
    <n v="848969209"/>
    <d v="2022-10-15T00:00:00"/>
    <n v="8"/>
    <n v="7710"/>
    <n v="9.33"/>
    <n v="6.92"/>
    <n v="71934.3"/>
    <n v="2.41"/>
    <n v="71.934300000000007"/>
    <n v="53353.2"/>
    <n v="53.353199999999994"/>
    <n v="18581.100000000006"/>
    <n v="0.74169346195069652"/>
    <n v="18.581100000000006"/>
    <x v="1"/>
  </r>
  <r>
    <s v="C7953"/>
    <x v="3"/>
    <x v="86"/>
    <x v="7"/>
    <x v="0"/>
    <x v="0"/>
    <d v="2021-07-15T00:00:00"/>
    <n v="795363223"/>
    <d v="2021-08-30T00:00:00"/>
    <n v="46"/>
    <n v="4507"/>
    <n v="9.33"/>
    <n v="6.92"/>
    <n v="42050.31"/>
    <n v="2.41"/>
    <n v="42.050309999999996"/>
    <n v="31188.44"/>
    <n v="31.18844"/>
    <n v="10861.869999999999"/>
    <n v="0.74169346195069674"/>
    <n v="10.86187"/>
    <x v="2"/>
  </r>
  <r>
    <s v="C3853"/>
    <x v="3"/>
    <x v="18"/>
    <x v="5"/>
    <x v="0"/>
    <x v="0"/>
    <d v="2021-06-01T00:00:00"/>
    <n v="385319554"/>
    <d v="2021-06-27T00:00:00"/>
    <n v="26"/>
    <n v="3474"/>
    <n v="437.2"/>
    <n v="263.33"/>
    <n v="1518832.8"/>
    <n v="173.87"/>
    <n v="1518.8328000000001"/>
    <n v="914808.41999999993"/>
    <n v="914.80841999999996"/>
    <n v="604024.38000000012"/>
    <n v="0.60231015553522405"/>
    <n v="604.02438000000006"/>
    <x v="2"/>
  </r>
  <r>
    <s v="C6001"/>
    <x v="3"/>
    <x v="50"/>
    <x v="2"/>
    <x v="0"/>
    <x v="1"/>
    <d v="2021-11-02T00:00:00"/>
    <n v="600137031"/>
    <d v="2021-11-15T00:00:00"/>
    <n v="13"/>
    <n v="2739"/>
    <n v="205.7"/>
    <n v="117.11"/>
    <n v="563412.29999999993"/>
    <n v="88.589999999999989"/>
    <n v="563.41229999999996"/>
    <n v="320764.28999999998"/>
    <n v="320.76428999999996"/>
    <n v="242648.00999999995"/>
    <n v="0.56932425862907143"/>
    <n v="242.64800999999994"/>
    <x v="2"/>
  </r>
  <r>
    <s v="C2414"/>
    <x v="4"/>
    <x v="99"/>
    <x v="9"/>
    <x v="0"/>
    <x v="1"/>
    <d v="2022-08-24T00:00:00"/>
    <n v="241426980"/>
    <d v="2022-09-24T00:00:00"/>
    <n v="31"/>
    <n v="2463"/>
    <n v="109.28"/>
    <n v="35.840000000000003"/>
    <n v="269156.64"/>
    <n v="73.44"/>
    <n v="269.15664000000004"/>
    <n v="88273.920000000013"/>
    <n v="88.273920000000018"/>
    <n v="180882.72"/>
    <n v="0.32796486090775989"/>
    <n v="180.88272000000001"/>
    <x v="1"/>
  </r>
  <r>
    <s v="C8811"/>
    <x v="5"/>
    <x v="82"/>
    <x v="3"/>
    <x v="0"/>
    <x v="3"/>
    <d v="2022-08-24T00:00:00"/>
    <n v="881113231"/>
    <d v="2022-10-05T00:00:00"/>
    <n v="42"/>
    <n v="9840"/>
    <n v="255.28"/>
    <n v="159.41999999999999"/>
    <n v="2511955.2000000002"/>
    <n v="95.860000000000014"/>
    <n v="2511.9552000000003"/>
    <n v="1568692.7999999998"/>
    <n v="1568.6927999999998"/>
    <n v="943262.40000000037"/>
    <n v="0.624490755249138"/>
    <n v="943.26240000000041"/>
    <x v="1"/>
  </r>
  <r>
    <s v="C1114"/>
    <x v="5"/>
    <x v="121"/>
    <x v="7"/>
    <x v="0"/>
    <x v="3"/>
    <d v="2021-01-22T00:00:00"/>
    <n v="111432111"/>
    <d v="2021-02-14T00:00:00"/>
    <n v="23"/>
    <n v="4093"/>
    <n v="9.33"/>
    <n v="6.92"/>
    <n v="38187.69"/>
    <n v="2.41"/>
    <n v="38.187690000000003"/>
    <n v="28323.56"/>
    <n v="28.323560000000001"/>
    <n v="9864.130000000001"/>
    <n v="0.74169346195069663"/>
    <n v="9.8641300000000012"/>
    <x v="2"/>
  </r>
  <r>
    <s v="C9949"/>
    <x v="0"/>
    <x v="115"/>
    <x v="10"/>
    <x v="1"/>
    <x v="0"/>
    <d v="2021-10-14T00:00:00"/>
    <n v="994932448"/>
    <d v="2021-11-23T00:00:00"/>
    <n v="40"/>
    <n v="1476"/>
    <n v="154.06"/>
    <n v="90.93"/>
    <n v="227392.56"/>
    <n v="63.129999999999995"/>
    <n v="227.39256"/>
    <n v="134212.68000000002"/>
    <n v="134.21268000000003"/>
    <n v="93179.879999999976"/>
    <n v="0.59022458782292631"/>
    <n v="93.179879999999969"/>
    <x v="2"/>
  </r>
  <r>
    <s v="C8144"/>
    <x v="4"/>
    <x v="7"/>
    <x v="6"/>
    <x v="1"/>
    <x v="0"/>
    <d v="2020-07-23T00:00:00"/>
    <n v="814475572"/>
    <d v="2020-08-10T00:00:00"/>
    <n v="18"/>
    <n v="276"/>
    <n v="81.73"/>
    <n v="56.67"/>
    <n v="22557.48"/>
    <n v="25.060000000000002"/>
    <n v="22.557479999999998"/>
    <n v="15640.92"/>
    <n v="15.640919999999999"/>
    <n v="6916.5599999999995"/>
    <n v="0.69338064358252782"/>
    <n v="6.9165599999999996"/>
    <x v="0"/>
  </r>
  <r>
    <s v="C6946"/>
    <x v="0"/>
    <x v="93"/>
    <x v="10"/>
    <x v="1"/>
    <x v="2"/>
    <d v="2020-01-13T00:00:00"/>
    <n v="694697988"/>
    <d v="2020-02-23T00:00:00"/>
    <n v="41"/>
    <n v="5427"/>
    <n v="154.06"/>
    <n v="90.93"/>
    <n v="836083.62"/>
    <n v="63.129999999999995"/>
    <n v="836.08362"/>
    <n v="493477.11000000004"/>
    <n v="493.47711000000004"/>
    <n v="342606.50999999995"/>
    <n v="0.59022458782292619"/>
    <n v="342.60650999999996"/>
    <x v="0"/>
  </r>
  <r>
    <s v="C1726"/>
    <x v="0"/>
    <x v="122"/>
    <x v="8"/>
    <x v="1"/>
    <x v="2"/>
    <d v="2021-05-10T00:00:00"/>
    <n v="172662436"/>
    <d v="2021-06-10T00:00:00"/>
    <n v="31"/>
    <n v="3507"/>
    <n v="651.21"/>
    <n v="524.96"/>
    <n v="2283793.4700000002"/>
    <n v="126.25"/>
    <n v="2283.7934700000001"/>
    <n v="1841034.7200000002"/>
    <n v="1841.0347200000001"/>
    <n v="442758.75"/>
    <n v="0.80613012699436437"/>
    <n v="442.75875000000002"/>
    <x v="2"/>
  </r>
  <r>
    <s v="C1212"/>
    <x v="3"/>
    <x v="86"/>
    <x v="4"/>
    <x v="1"/>
    <x v="2"/>
    <d v="2021-12-15T00:00:00"/>
    <n v="121239984"/>
    <d v="2022-01-13T00:00:00"/>
    <n v="29"/>
    <n v="6460"/>
    <n v="47.45"/>
    <n v="31.79"/>
    <n v="306527"/>
    <n v="15.660000000000004"/>
    <n v="306.52699999999999"/>
    <n v="205363.4"/>
    <n v="205.36339999999998"/>
    <n v="101163.6"/>
    <n v="0.66996838777660694"/>
    <n v="101.1636"/>
    <x v="2"/>
  </r>
  <r>
    <s v="C8748"/>
    <x v="1"/>
    <x v="123"/>
    <x v="3"/>
    <x v="0"/>
    <x v="2"/>
    <d v="2021-01-02T00:00:00"/>
    <n v="874854457"/>
    <d v="2021-01-04T00:00:00"/>
    <n v="2"/>
    <n v="7730"/>
    <n v="255.28"/>
    <n v="159.41999999999999"/>
    <n v="1973314.4"/>
    <n v="95.860000000000014"/>
    <n v="1973.3144"/>
    <n v="1232316.5999999999"/>
    <n v="1232.3165999999999"/>
    <n v="740997.8"/>
    <n v="0.62449075524913811"/>
    <n v="740.9978000000001"/>
    <x v="2"/>
  </r>
  <r>
    <s v="C5882"/>
    <x v="0"/>
    <x v="1"/>
    <x v="1"/>
    <x v="1"/>
    <x v="2"/>
    <d v="2020-12-06T00:00:00"/>
    <n v="588242185"/>
    <d v="2021-01-10T00:00:00"/>
    <n v="35"/>
    <n v="2789"/>
    <n v="421.89"/>
    <n v="364.69"/>
    <n v="1176651.21"/>
    <n v="57.199999999999989"/>
    <n v="1176.65121"/>
    <n v="1017120.41"/>
    <n v="1017.12041"/>
    <n v="159530.79999999993"/>
    <n v="0.86441963544999878"/>
    <n v="159.53079999999994"/>
    <x v="0"/>
  </r>
  <r>
    <s v="C1864"/>
    <x v="5"/>
    <x v="124"/>
    <x v="6"/>
    <x v="1"/>
    <x v="3"/>
    <d v="2020-04-12T00:00:00"/>
    <n v="186451995"/>
    <d v="2020-05-29T00:00:00"/>
    <n v="47"/>
    <n v="4144"/>
    <n v="81.73"/>
    <n v="56.67"/>
    <n v="338689.12"/>
    <n v="25.060000000000002"/>
    <n v="338.68912"/>
    <n v="234840.48"/>
    <n v="234.84048000000001"/>
    <n v="103848.63999999998"/>
    <n v="0.69338064358252782"/>
    <n v="103.84863999999999"/>
    <x v="0"/>
  </r>
  <r>
    <s v="C2148"/>
    <x v="3"/>
    <x v="125"/>
    <x v="3"/>
    <x v="0"/>
    <x v="3"/>
    <d v="2020-11-08T00:00:00"/>
    <n v="214845216"/>
    <d v="2020-11-29T00:00:00"/>
    <n v="21"/>
    <n v="6329"/>
    <n v="255.28"/>
    <n v="159.41999999999999"/>
    <n v="1615667.12"/>
    <n v="95.860000000000014"/>
    <n v="1615.6671200000001"/>
    <n v="1008969.1799999999"/>
    <n v="1008.9691799999999"/>
    <n v="606697.94000000018"/>
    <n v="0.62449075524913811"/>
    <n v="606.69794000000013"/>
    <x v="0"/>
  </r>
  <r>
    <s v="C3890"/>
    <x v="0"/>
    <x v="126"/>
    <x v="11"/>
    <x v="0"/>
    <x v="3"/>
    <d v="2020-07-29T00:00:00"/>
    <n v="389095675"/>
    <d v="2020-08-30T00:00:00"/>
    <n v="32"/>
    <n v="912"/>
    <n v="668.27"/>
    <n v="502.54"/>
    <n v="609462.24"/>
    <n v="165.72999999999996"/>
    <n v="609.46223999999995"/>
    <n v="458316.48000000004"/>
    <n v="458.31648000000001"/>
    <n v="151145.75999999995"/>
    <n v="0.75200143654510909"/>
    <n v="151.14575999999994"/>
    <x v="0"/>
  </r>
  <r>
    <s v="C9451"/>
    <x v="3"/>
    <x v="30"/>
    <x v="2"/>
    <x v="1"/>
    <x v="3"/>
    <d v="2020-08-15T00:00:00"/>
    <n v="945189702"/>
    <d v="2020-08-29T00:00:00"/>
    <n v="14"/>
    <n v="1492"/>
    <n v="205.7"/>
    <n v="117.11"/>
    <n v="306904.39999999997"/>
    <n v="88.589999999999989"/>
    <n v="306.90439999999995"/>
    <n v="174728.12"/>
    <n v="174.72811999999999"/>
    <n v="132176.27999999997"/>
    <n v="0.56932425862907154"/>
    <n v="132.17627999999996"/>
    <x v="0"/>
  </r>
  <r>
    <s v="C3894"/>
    <x v="4"/>
    <x v="7"/>
    <x v="2"/>
    <x v="0"/>
    <x v="0"/>
    <d v="2021-02-22T00:00:00"/>
    <n v="389426124"/>
    <d v="2021-04-05T00:00:00"/>
    <n v="42"/>
    <n v="8699"/>
    <n v="205.7"/>
    <n v="117.11"/>
    <n v="1789384.2999999998"/>
    <n v="88.589999999999989"/>
    <n v="1789.3842999999997"/>
    <n v="1018739.89"/>
    <n v="1018.7398900000001"/>
    <n v="770644.4099999998"/>
    <n v="0.56932425862907154"/>
    <n v="770.64440999999977"/>
    <x v="2"/>
  </r>
  <r>
    <s v="C4484"/>
    <x v="3"/>
    <x v="127"/>
    <x v="2"/>
    <x v="1"/>
    <x v="2"/>
    <d v="2022-09-13T00:00:00"/>
    <n v="448416268"/>
    <d v="2022-09-15T00:00:00"/>
    <n v="2"/>
    <n v="5193"/>
    <n v="205.7"/>
    <n v="117.11"/>
    <n v="1068200.0999999999"/>
    <n v="88.589999999999989"/>
    <n v="1068.2000999999998"/>
    <n v="608152.23"/>
    <n v="608.15223000000003"/>
    <n v="460047.86999999988"/>
    <n v="0.56932425862907166"/>
    <n v="460.04786999999988"/>
    <x v="1"/>
  </r>
  <r>
    <s v="C2190"/>
    <x v="0"/>
    <x v="128"/>
    <x v="11"/>
    <x v="0"/>
    <x v="3"/>
    <d v="2021-12-15T00:00:00"/>
    <n v="219083964"/>
    <d v="2022-01-05T00:00:00"/>
    <n v="21"/>
    <n v="668"/>
    <n v="668.27"/>
    <n v="502.54"/>
    <n v="446404.36"/>
    <n v="165.72999999999996"/>
    <n v="446.40436"/>
    <n v="335696.72000000003"/>
    <n v="335.69672000000003"/>
    <n v="110707.63999999996"/>
    <n v="0.75200143654510909"/>
    <n v="110.70763999999996"/>
    <x v="2"/>
  </r>
  <r>
    <s v="C1347"/>
    <x v="3"/>
    <x v="46"/>
    <x v="2"/>
    <x v="0"/>
    <x v="1"/>
    <d v="2020-10-29T00:00:00"/>
    <n v="134709823"/>
    <d v="2020-11-25T00:00:00"/>
    <n v="27"/>
    <n v="2485"/>
    <n v="205.7"/>
    <n v="117.11"/>
    <n v="511164.5"/>
    <n v="88.589999999999989"/>
    <n v="511.16449999999998"/>
    <n v="291018.34999999998"/>
    <n v="291.01835"/>
    <n v="220146.15000000002"/>
    <n v="0.56932425862907143"/>
    <n v="220.14615000000003"/>
    <x v="0"/>
  </r>
  <r>
    <s v="C1750"/>
    <x v="3"/>
    <x v="27"/>
    <x v="10"/>
    <x v="1"/>
    <x v="1"/>
    <d v="2021-07-05T00:00:00"/>
    <n v="175078141"/>
    <d v="2021-08-05T00:00:00"/>
    <n v="31"/>
    <n v="8367"/>
    <n v="154.06"/>
    <n v="90.93"/>
    <n v="1289020.02"/>
    <n v="63.129999999999995"/>
    <n v="1289.0200199999999"/>
    <n v="760811.31"/>
    <n v="760.81131000000005"/>
    <n v="528208.71"/>
    <n v="0.59022458782292619"/>
    <n v="528.20871"/>
    <x v="2"/>
  </r>
  <r>
    <s v="C6179"/>
    <x v="0"/>
    <x v="129"/>
    <x v="8"/>
    <x v="1"/>
    <x v="3"/>
    <d v="2022-01-07T00:00:00"/>
    <n v="617944324"/>
    <d v="2022-02-04T00:00:00"/>
    <n v="28"/>
    <n v="2312"/>
    <n v="651.21"/>
    <n v="524.96"/>
    <n v="1505597.52"/>
    <n v="126.25"/>
    <n v="1505.59752"/>
    <n v="1213707.52"/>
    <n v="1213.7075199999999"/>
    <n v="291890"/>
    <n v="0.80613012699436426"/>
    <n v="291.89"/>
    <x v="1"/>
  </r>
  <r>
    <s v="C4617"/>
    <x v="5"/>
    <x v="16"/>
    <x v="5"/>
    <x v="0"/>
    <x v="0"/>
    <d v="2021-01-12T00:00:00"/>
    <n v="461794698"/>
    <d v="2021-01-22T00:00:00"/>
    <n v="10"/>
    <n v="4168"/>
    <n v="437.2"/>
    <n v="263.33"/>
    <n v="1822249.5999999999"/>
    <n v="173.87"/>
    <n v="1822.2495999999999"/>
    <n v="1097559.44"/>
    <n v="1097.55944"/>
    <n v="724690.15999999992"/>
    <n v="0.60231015553522416"/>
    <n v="724.69015999999988"/>
    <x v="2"/>
  </r>
  <r>
    <s v="C5754"/>
    <x v="2"/>
    <x v="88"/>
    <x v="9"/>
    <x v="0"/>
    <x v="1"/>
    <d v="2021-12-02T00:00:00"/>
    <n v="575428092"/>
    <d v="2021-12-10T00:00:00"/>
    <n v="8"/>
    <n v="815"/>
    <n v="109.28"/>
    <n v="35.840000000000003"/>
    <n v="89063.2"/>
    <n v="73.44"/>
    <n v="89.063199999999995"/>
    <n v="29209.600000000002"/>
    <n v="29.209600000000002"/>
    <n v="59853.599999999991"/>
    <n v="0.32796486090775995"/>
    <n v="59.853599999999993"/>
    <x v="2"/>
  </r>
  <r>
    <s v="C5479"/>
    <x v="4"/>
    <x v="130"/>
    <x v="3"/>
    <x v="1"/>
    <x v="2"/>
    <d v="2022-09-25T00:00:00"/>
    <n v="547955834"/>
    <d v="2022-10-09T00:00:00"/>
    <n v="14"/>
    <n v="1163"/>
    <n v="255.28"/>
    <n v="159.41999999999999"/>
    <n v="296890.64"/>
    <n v="95.860000000000014"/>
    <n v="296.89064000000002"/>
    <n v="185405.46"/>
    <n v="185.40546000000001"/>
    <n v="111485.18000000002"/>
    <n v="0.62449075524913822"/>
    <n v="111.48518000000003"/>
    <x v="1"/>
  </r>
  <r>
    <s v="C9388"/>
    <x v="3"/>
    <x v="119"/>
    <x v="4"/>
    <x v="1"/>
    <x v="2"/>
    <d v="2020-07-01T00:00:00"/>
    <n v="938801753"/>
    <d v="2020-07-12T00:00:00"/>
    <n v="11"/>
    <n v="1156"/>
    <n v="47.45"/>
    <n v="31.79"/>
    <n v="54852.200000000004"/>
    <n v="15.660000000000004"/>
    <n v="54.852200000000003"/>
    <n v="36749.24"/>
    <n v="36.74924"/>
    <n v="18102.960000000006"/>
    <n v="0.66996838777660694"/>
    <n v="18.102960000000007"/>
    <x v="0"/>
  </r>
  <r>
    <s v="C1277"/>
    <x v="3"/>
    <x v="20"/>
    <x v="2"/>
    <x v="0"/>
    <x v="1"/>
    <d v="2021-03-20T00:00:00"/>
    <n v="127702176"/>
    <d v="2021-05-02T00:00:00"/>
    <n v="43"/>
    <n v="8767"/>
    <n v="205.7"/>
    <n v="117.11"/>
    <n v="1803371.9"/>
    <n v="88.589999999999989"/>
    <n v="1803.3718999999999"/>
    <n v="1026703.37"/>
    <n v="1026.7033699999999"/>
    <n v="776668.52999999991"/>
    <n v="0.56932425862907143"/>
    <n v="776.66852999999992"/>
    <x v="2"/>
  </r>
  <r>
    <s v="C1647"/>
    <x v="1"/>
    <x v="37"/>
    <x v="8"/>
    <x v="0"/>
    <x v="1"/>
    <d v="2021-04-17T00:00:00"/>
    <n v="164705932"/>
    <d v="2021-05-31T00:00:00"/>
    <n v="44"/>
    <n v="9000"/>
    <n v="651.21"/>
    <n v="524.96"/>
    <n v="5860890"/>
    <n v="126.25"/>
    <n v="5860.89"/>
    <n v="4724640"/>
    <n v="4724.6400000000003"/>
    <n v="1136250"/>
    <n v="0.80613012699436437"/>
    <n v="1136.25"/>
    <x v="2"/>
  </r>
  <r>
    <s v="C9201"/>
    <x v="3"/>
    <x v="94"/>
    <x v="10"/>
    <x v="0"/>
    <x v="3"/>
    <d v="2020-05-20T00:00:00"/>
    <n v="920174348"/>
    <d v="2020-05-30T00:00:00"/>
    <n v="10"/>
    <n v="8893"/>
    <n v="154.06"/>
    <n v="90.93"/>
    <n v="1370055.58"/>
    <n v="63.129999999999995"/>
    <n v="1370.05558"/>
    <n v="808640.49000000011"/>
    <n v="808.64049000000011"/>
    <n v="561415.09"/>
    <n v="0.59022458782292619"/>
    <n v="561.41508999999996"/>
    <x v="0"/>
  </r>
  <r>
    <s v="C5347"/>
    <x v="3"/>
    <x v="49"/>
    <x v="1"/>
    <x v="0"/>
    <x v="2"/>
    <d v="2022-11-03T00:00:00"/>
    <n v="534781253"/>
    <d v="2022-11-30T00:00:00"/>
    <n v="27"/>
    <n v="2512"/>
    <n v="421.89"/>
    <n v="364.69"/>
    <n v="1059787.68"/>
    <n v="57.199999999999989"/>
    <n v="1059.7876799999999"/>
    <n v="916101.28"/>
    <n v="916.10127999999997"/>
    <n v="143686.39999999991"/>
    <n v="0.86441963544999889"/>
    <n v="143.68639999999991"/>
    <x v="1"/>
  </r>
  <r>
    <s v="C3695"/>
    <x v="3"/>
    <x v="131"/>
    <x v="10"/>
    <x v="1"/>
    <x v="3"/>
    <d v="2021-12-25T00:00:00"/>
    <n v="369512975"/>
    <d v="2022-02-05T00:00:00"/>
    <n v="42"/>
    <n v="5955"/>
    <n v="154.06"/>
    <n v="90.93"/>
    <n v="917427.3"/>
    <n v="63.129999999999995"/>
    <n v="917.42730000000006"/>
    <n v="541488.15"/>
    <n v="541.48815000000002"/>
    <n v="375939.15"/>
    <n v="0.59022458782292608"/>
    <n v="375.93915000000004"/>
    <x v="2"/>
  </r>
  <r>
    <s v="C9556"/>
    <x v="3"/>
    <x v="132"/>
    <x v="7"/>
    <x v="0"/>
    <x v="0"/>
    <d v="2021-07-15T00:00:00"/>
    <n v="955668342"/>
    <d v="2021-08-26T00:00:00"/>
    <n v="42"/>
    <n v="2354"/>
    <n v="9.33"/>
    <n v="6.92"/>
    <n v="21962.82"/>
    <n v="2.41"/>
    <n v="21.962820000000001"/>
    <n v="16289.68"/>
    <n v="16.289680000000001"/>
    <n v="5673.1399999999994"/>
    <n v="0.74169346195069663"/>
    <n v="5.6731399999999992"/>
    <x v="2"/>
  </r>
  <r>
    <s v="C6448"/>
    <x v="2"/>
    <x v="34"/>
    <x v="1"/>
    <x v="0"/>
    <x v="0"/>
    <d v="2022-10-08T00:00:00"/>
    <n v="644858682"/>
    <d v="2022-11-04T00:00:00"/>
    <n v="27"/>
    <n v="6869"/>
    <n v="421.89"/>
    <n v="364.69"/>
    <n v="2897962.4099999997"/>
    <n v="57.199999999999989"/>
    <n v="2897.9624099999996"/>
    <n v="2505055.61"/>
    <n v="2505.0556099999999"/>
    <n v="392906.79999999981"/>
    <n v="0.86441963544999889"/>
    <n v="392.90679999999981"/>
    <x v="1"/>
  </r>
  <r>
    <s v="C5590"/>
    <x v="5"/>
    <x v="13"/>
    <x v="10"/>
    <x v="0"/>
    <x v="1"/>
    <d v="2020-03-15T00:00:00"/>
    <n v="559007823"/>
    <d v="2020-04-18T00:00:00"/>
    <n v="34"/>
    <n v="1692"/>
    <n v="154.06"/>
    <n v="90.93"/>
    <n v="260669.52"/>
    <n v="63.129999999999995"/>
    <n v="260.66951999999998"/>
    <n v="153853.56"/>
    <n v="153.85355999999999"/>
    <n v="106815.95999999999"/>
    <n v="0.59022458782292608"/>
    <n v="106.81595999999999"/>
    <x v="0"/>
  </r>
  <r>
    <s v="C5014"/>
    <x v="3"/>
    <x v="52"/>
    <x v="8"/>
    <x v="1"/>
    <x v="0"/>
    <d v="2022-05-20T00:00:00"/>
    <n v="501440322"/>
    <d v="2022-05-30T00:00:00"/>
    <n v="10"/>
    <n v="6189"/>
    <n v="651.21"/>
    <n v="524.96"/>
    <n v="4030338.6900000004"/>
    <n v="126.25"/>
    <n v="4030.3386900000005"/>
    <n v="3248977.4400000004"/>
    <n v="3248.9774400000006"/>
    <n v="781361.25"/>
    <n v="0.80613012699436437"/>
    <n v="781.36125000000004"/>
    <x v="1"/>
  </r>
  <r>
    <s v="C8751"/>
    <x v="5"/>
    <x v="133"/>
    <x v="11"/>
    <x v="0"/>
    <x v="0"/>
    <d v="2021-01-16T00:00:00"/>
    <n v="875133836"/>
    <d v="2021-02-06T00:00:00"/>
    <n v="21"/>
    <n v="404"/>
    <n v="668.27"/>
    <n v="502.54"/>
    <n v="269981.08"/>
    <n v="165.72999999999996"/>
    <n v="269.98108000000002"/>
    <n v="203026.16"/>
    <n v="203.02616"/>
    <n v="66954.920000000013"/>
    <n v="0.75200143654510898"/>
    <n v="66.954920000000016"/>
    <x v="2"/>
  </r>
  <r>
    <s v="C3646"/>
    <x v="1"/>
    <x v="68"/>
    <x v="9"/>
    <x v="0"/>
    <x v="0"/>
    <d v="2020-11-23T00:00:00"/>
    <n v="364606463"/>
    <d v="2021-01-02T00:00:00"/>
    <n v="40"/>
    <n v="4010"/>
    <n v="109.28"/>
    <n v="35.840000000000003"/>
    <n v="438212.8"/>
    <n v="73.44"/>
    <n v="438.21280000000002"/>
    <n v="143718.40000000002"/>
    <n v="143.71840000000003"/>
    <n v="294494.39999999997"/>
    <n v="0.32796486090775995"/>
    <n v="294.49439999999998"/>
    <x v="0"/>
  </r>
  <r>
    <s v="C8933"/>
    <x v="1"/>
    <x v="2"/>
    <x v="7"/>
    <x v="1"/>
    <x v="3"/>
    <d v="2021-04-30T00:00:00"/>
    <n v="893344533"/>
    <d v="2021-05-20T00:00:00"/>
    <n v="20"/>
    <n v="9354"/>
    <n v="9.33"/>
    <n v="6.92"/>
    <n v="87272.82"/>
    <n v="2.41"/>
    <n v="87.27282000000001"/>
    <n v="64729.68"/>
    <n v="64.729680000000002"/>
    <n v="22543.140000000007"/>
    <n v="0.74169346195069663"/>
    <n v="22.543140000000008"/>
    <x v="2"/>
  </r>
  <r>
    <s v="C8551"/>
    <x v="3"/>
    <x v="134"/>
    <x v="7"/>
    <x v="1"/>
    <x v="0"/>
    <d v="2020-09-15T00:00:00"/>
    <n v="855146872"/>
    <d v="2020-09-20T00:00:00"/>
    <n v="5"/>
    <n v="5818"/>
    <n v="9.33"/>
    <n v="6.92"/>
    <n v="54281.94"/>
    <n v="2.41"/>
    <n v="54.281940000000006"/>
    <n v="40260.559999999998"/>
    <n v="40.260559999999998"/>
    <n v="14021.380000000005"/>
    <n v="0.74169346195069652"/>
    <n v="14.021380000000004"/>
    <x v="0"/>
  </r>
  <r>
    <s v="C9641"/>
    <x v="1"/>
    <x v="135"/>
    <x v="5"/>
    <x v="1"/>
    <x v="0"/>
    <d v="2020-08-30T00:00:00"/>
    <n v="964124810"/>
    <d v="2020-08-31T00:00:00"/>
    <n v="1"/>
    <n v="4811"/>
    <n v="437.2"/>
    <n v="263.33"/>
    <n v="2103369.1999999997"/>
    <n v="173.87"/>
    <n v="2103.3691999999996"/>
    <n v="1266880.6299999999"/>
    <n v="1266.8806299999999"/>
    <n v="836488.56999999983"/>
    <n v="0.60231015553522416"/>
    <n v="836.48856999999987"/>
    <x v="0"/>
  </r>
  <r>
    <s v="C2047"/>
    <x v="3"/>
    <x v="40"/>
    <x v="0"/>
    <x v="0"/>
    <x v="0"/>
    <d v="2021-10-15T00:00:00"/>
    <n v="204702174"/>
    <d v="2021-10-17T00:00:00"/>
    <n v="2"/>
    <n v="4777"/>
    <n v="152.58000000000001"/>
    <n v="97.44"/>
    <n v="728874.66"/>
    <n v="55.140000000000015"/>
    <n v="728.87466000000006"/>
    <n v="465470.88"/>
    <n v="465.47088000000002"/>
    <n v="263403.78000000003"/>
    <n v="0.63861580810066843"/>
    <n v="263.40378000000004"/>
    <x v="2"/>
  </r>
  <r>
    <s v="C7816"/>
    <x v="3"/>
    <x v="94"/>
    <x v="1"/>
    <x v="1"/>
    <x v="2"/>
    <d v="2022-03-25T00:00:00"/>
    <n v="781615293"/>
    <d v="2022-04-10T00:00:00"/>
    <n v="16"/>
    <n v="6189"/>
    <n v="421.89"/>
    <n v="364.69"/>
    <n v="2611077.21"/>
    <n v="57.199999999999989"/>
    <n v="2611.0772099999999"/>
    <n v="2257066.41"/>
    <n v="2257.0664100000004"/>
    <n v="354010.79999999981"/>
    <n v="0.864419635449999"/>
    <n v="354.01079999999979"/>
    <x v="1"/>
  </r>
  <r>
    <s v="C2649"/>
    <x v="3"/>
    <x v="39"/>
    <x v="5"/>
    <x v="1"/>
    <x v="0"/>
    <d v="2021-05-09T00:00:00"/>
    <n v="264956605"/>
    <d v="2021-06-04T00:00:00"/>
    <n v="26"/>
    <n v="5402"/>
    <n v="437.2"/>
    <n v="263.33"/>
    <n v="2361754.4"/>
    <n v="173.87"/>
    <n v="2361.7543999999998"/>
    <n v="1422508.66"/>
    <n v="1422.50866"/>
    <n v="939245.74"/>
    <n v="0.60231015553522416"/>
    <n v="939.24573999999996"/>
    <x v="2"/>
  </r>
  <r>
    <s v="C4582"/>
    <x v="2"/>
    <x v="136"/>
    <x v="0"/>
    <x v="0"/>
    <x v="2"/>
    <d v="2022-08-22T00:00:00"/>
    <n v="458289372"/>
    <d v="2022-08-30T00:00:00"/>
    <n v="8"/>
    <n v="6864"/>
    <n v="152.58000000000001"/>
    <n v="97.44"/>
    <n v="1047309.1200000001"/>
    <n v="55.140000000000015"/>
    <n v="1047.3091200000001"/>
    <n v="668828.16000000003"/>
    <n v="668.82816000000003"/>
    <n v="378480.96000000008"/>
    <n v="0.63861580810066843"/>
    <n v="378.4809600000001"/>
    <x v="1"/>
  </r>
  <r>
    <s v="C4988"/>
    <x v="0"/>
    <x v="62"/>
    <x v="6"/>
    <x v="1"/>
    <x v="1"/>
    <d v="2020-02-25T00:00:00"/>
    <n v="498863685"/>
    <d v="2020-03-08T00:00:00"/>
    <n v="12"/>
    <n v="3705"/>
    <n v="81.73"/>
    <n v="56.67"/>
    <n v="302809.65000000002"/>
    <n v="25.060000000000002"/>
    <n v="302.80965000000003"/>
    <n v="209962.35"/>
    <n v="209.96235000000001"/>
    <n v="92847.300000000017"/>
    <n v="0.69338064358252782"/>
    <n v="92.847300000000018"/>
    <x v="0"/>
  </r>
  <r>
    <s v="C8307"/>
    <x v="5"/>
    <x v="137"/>
    <x v="4"/>
    <x v="0"/>
    <x v="3"/>
    <d v="2022-11-05T00:00:00"/>
    <n v="830754220"/>
    <d v="2022-11-07T00:00:00"/>
    <n v="2"/>
    <n v="7490"/>
    <n v="47.45"/>
    <n v="31.79"/>
    <n v="355400.5"/>
    <n v="15.660000000000004"/>
    <n v="355.40050000000002"/>
    <n v="238107.1"/>
    <n v="238.1071"/>
    <n v="117293.4"/>
    <n v="0.66996838777660694"/>
    <n v="117.29339999999999"/>
    <x v="1"/>
  </r>
  <r>
    <s v="C1008"/>
    <x v="5"/>
    <x v="138"/>
    <x v="3"/>
    <x v="1"/>
    <x v="1"/>
    <d v="2020-04-01T00:00:00"/>
    <n v="100884807"/>
    <d v="2020-04-30T00:00:00"/>
    <n v="29"/>
    <n v="2911"/>
    <n v="255.28"/>
    <n v="159.41999999999999"/>
    <n v="743120.08"/>
    <n v="95.860000000000014"/>
    <n v="743.12007999999992"/>
    <n v="464071.61999999994"/>
    <n v="464.07161999999994"/>
    <n v="279048.46000000002"/>
    <n v="0.62449075524913822"/>
    <n v="279.04846000000003"/>
    <x v="0"/>
  </r>
  <r>
    <s v="C2951"/>
    <x v="3"/>
    <x v="52"/>
    <x v="1"/>
    <x v="0"/>
    <x v="3"/>
    <d v="2020-09-25T00:00:00"/>
    <n v="295123946"/>
    <d v="2020-11-03T00:00:00"/>
    <n v="39"/>
    <n v="2589"/>
    <n v="421.89"/>
    <n v="364.69"/>
    <n v="1092273.21"/>
    <n v="57.199999999999989"/>
    <n v="1092.2732100000001"/>
    <n v="944182.41"/>
    <n v="944.18241"/>
    <n v="148090.79999999993"/>
    <n v="0.86441963544999878"/>
    <n v="148.09079999999992"/>
    <x v="0"/>
  </r>
  <r>
    <s v="C2146"/>
    <x v="5"/>
    <x v="82"/>
    <x v="6"/>
    <x v="1"/>
    <x v="3"/>
    <d v="2022-01-07T00:00:00"/>
    <n v="214642655"/>
    <d v="2022-02-14T00:00:00"/>
    <n v="38"/>
    <n v="6386"/>
    <n v="81.73"/>
    <n v="56.67"/>
    <n v="521927.78"/>
    <n v="25.060000000000002"/>
    <n v="521.92777999999998"/>
    <n v="361894.62"/>
    <n v="361.89461999999997"/>
    <n v="160033.16000000003"/>
    <n v="0.69338064358252782"/>
    <n v="160.03316000000004"/>
    <x v="1"/>
  </r>
  <r>
    <s v="C1893"/>
    <x v="0"/>
    <x v="113"/>
    <x v="9"/>
    <x v="0"/>
    <x v="2"/>
    <d v="2020-12-02T00:00:00"/>
    <n v="189347493"/>
    <d v="2020-12-21T00:00:00"/>
    <n v="19"/>
    <n v="986"/>
    <n v="109.28"/>
    <n v="35.840000000000003"/>
    <n v="107750.08"/>
    <n v="73.44"/>
    <n v="107.75008"/>
    <n v="35338.240000000005"/>
    <n v="35.338240000000006"/>
    <n v="72411.839999999997"/>
    <n v="0.32796486090775995"/>
    <n v="72.411839999999998"/>
    <x v="0"/>
  </r>
  <r>
    <s v="C1118"/>
    <x v="1"/>
    <x v="59"/>
    <x v="4"/>
    <x v="0"/>
    <x v="1"/>
    <d v="2020-07-30T00:00:00"/>
    <n v="111818778"/>
    <d v="2020-08-23T00:00:00"/>
    <n v="24"/>
    <n v="8516"/>
    <n v="47.45"/>
    <n v="31.79"/>
    <n v="404084.2"/>
    <n v="15.660000000000004"/>
    <n v="404.08420000000001"/>
    <n v="270723.64"/>
    <n v="270.72363999999999"/>
    <n v="133360.56"/>
    <n v="0.66996838777660694"/>
    <n v="133.36055999999999"/>
    <x v="0"/>
  </r>
  <r>
    <s v="C4697"/>
    <x v="5"/>
    <x v="138"/>
    <x v="8"/>
    <x v="1"/>
    <x v="3"/>
    <d v="2021-06-17T00:00:00"/>
    <n v="469746911"/>
    <d v="2021-07-28T00:00:00"/>
    <n v="41"/>
    <n v="7405"/>
    <n v="651.21"/>
    <n v="524.96"/>
    <n v="4822210.05"/>
    <n v="126.25"/>
    <n v="4822.2100499999997"/>
    <n v="3887328.8000000003"/>
    <n v="3887.3288000000002"/>
    <n v="934881.24999999953"/>
    <n v="0.80613012699436448"/>
    <n v="934.88124999999957"/>
    <x v="2"/>
  </r>
  <r>
    <s v="C7499"/>
    <x v="0"/>
    <x v="44"/>
    <x v="9"/>
    <x v="0"/>
    <x v="1"/>
    <d v="2021-02-09T00:00:00"/>
    <n v="749981534"/>
    <d v="2021-02-11T00:00:00"/>
    <n v="2"/>
    <n v="5057"/>
    <n v="109.28"/>
    <n v="35.840000000000003"/>
    <n v="552628.96"/>
    <n v="73.44"/>
    <n v="552.62896000000001"/>
    <n v="181242.88"/>
    <n v="181.24288000000001"/>
    <n v="371386.07999999996"/>
    <n v="0.32796486090775989"/>
    <n v="371.38607999999994"/>
    <x v="2"/>
  </r>
  <r>
    <s v="C2020"/>
    <x v="0"/>
    <x v="122"/>
    <x v="2"/>
    <x v="1"/>
    <x v="0"/>
    <d v="2022-04-12T00:00:00"/>
    <n v="202073180"/>
    <d v="2022-05-08T00:00:00"/>
    <n v="26"/>
    <n v="6799"/>
    <n v="205.7"/>
    <n v="117.11"/>
    <n v="1398554.2999999998"/>
    <n v="88.589999999999989"/>
    <n v="1398.5542999999998"/>
    <n v="796230.89"/>
    <n v="796.23089000000004"/>
    <n v="602323.4099999998"/>
    <n v="0.56932425862907154"/>
    <n v="602.32340999999985"/>
    <x v="1"/>
  </r>
  <r>
    <s v="C9491"/>
    <x v="3"/>
    <x v="97"/>
    <x v="11"/>
    <x v="0"/>
    <x v="3"/>
    <d v="2020-11-26T00:00:00"/>
    <n v="949191987"/>
    <d v="2020-12-15T00:00:00"/>
    <n v="19"/>
    <n v="5857"/>
    <n v="668.27"/>
    <n v="502.54"/>
    <n v="3914057.3899999997"/>
    <n v="165.72999999999996"/>
    <n v="3914.0573899999995"/>
    <n v="2943376.7800000003"/>
    <n v="2943.3767800000001"/>
    <n v="970680.6099999994"/>
    <n v="0.75200143654510909"/>
    <n v="970.68060999999943"/>
    <x v="0"/>
  </r>
  <r>
    <s v="C6820"/>
    <x v="5"/>
    <x v="91"/>
    <x v="6"/>
    <x v="0"/>
    <x v="3"/>
    <d v="2022-10-04T00:00:00"/>
    <n v="682011783"/>
    <d v="2022-11-14T00:00:00"/>
    <n v="41"/>
    <n v="1297"/>
    <n v="81.73"/>
    <n v="56.67"/>
    <n v="106003.81000000001"/>
    <n v="25.060000000000002"/>
    <n v="106.00381000000002"/>
    <n v="73500.990000000005"/>
    <n v="73.500990000000002"/>
    <n v="32502.820000000007"/>
    <n v="0.69338064358252771"/>
    <n v="32.502820000000007"/>
    <x v="1"/>
  </r>
  <r>
    <s v="C3115"/>
    <x v="0"/>
    <x v="1"/>
    <x v="9"/>
    <x v="1"/>
    <x v="3"/>
    <d v="2022-08-06T00:00:00"/>
    <n v="311518895"/>
    <d v="2022-08-21T00:00:00"/>
    <n v="15"/>
    <n v="4219"/>
    <n v="109.28"/>
    <n v="35.840000000000003"/>
    <n v="461052.32"/>
    <n v="73.44"/>
    <n v="461.05232000000001"/>
    <n v="151208.96000000002"/>
    <n v="151.20896000000002"/>
    <n v="309843.36"/>
    <n v="0.32796486090775989"/>
    <n v="309.84335999999996"/>
    <x v="1"/>
  </r>
  <r>
    <s v="C8190"/>
    <x v="3"/>
    <x v="89"/>
    <x v="5"/>
    <x v="0"/>
    <x v="3"/>
    <d v="2022-09-16T00:00:00"/>
    <n v="819012153"/>
    <d v="2022-09-18T00:00:00"/>
    <n v="2"/>
    <n v="2751"/>
    <n v="437.2"/>
    <n v="263.33"/>
    <n v="1202737.2"/>
    <n v="173.87"/>
    <n v="1202.7372"/>
    <n v="724420.83"/>
    <n v="724.42082999999991"/>
    <n v="478316.37"/>
    <n v="0.60231015553522405"/>
    <n v="478.31637000000001"/>
    <x v="1"/>
  </r>
  <r>
    <s v="C1061"/>
    <x v="0"/>
    <x v="139"/>
    <x v="8"/>
    <x v="0"/>
    <x v="0"/>
    <d v="2020-01-29T00:00:00"/>
    <n v="106102883"/>
    <d v="2020-02-28T00:00:00"/>
    <n v="30"/>
    <n v="7056"/>
    <n v="651.21"/>
    <n v="524.96"/>
    <n v="4594937.7600000007"/>
    <n v="126.25"/>
    <n v="4594.9377600000007"/>
    <n v="3704117.7600000002"/>
    <n v="3704.1177600000001"/>
    <n v="890820.00000000047"/>
    <n v="0.80613012699436426"/>
    <n v="890.8200000000005"/>
    <x v="0"/>
  </r>
  <r>
    <s v="C6447"/>
    <x v="0"/>
    <x v="66"/>
    <x v="1"/>
    <x v="0"/>
    <x v="2"/>
    <d v="2022-02-03T00:00:00"/>
    <n v="644714915"/>
    <d v="2022-02-10T00:00:00"/>
    <n v="7"/>
    <n v="4325"/>
    <n v="421.89"/>
    <n v="364.69"/>
    <n v="1824674.25"/>
    <n v="57.199999999999989"/>
    <n v="1824.67425"/>
    <n v="1577284.25"/>
    <n v="1577.2842499999999"/>
    <n v="247390"/>
    <n v="0.86441963544999878"/>
    <n v="247.39"/>
    <x v="1"/>
  </r>
  <r>
    <s v="C4157"/>
    <x v="3"/>
    <x v="140"/>
    <x v="10"/>
    <x v="1"/>
    <x v="0"/>
    <d v="2021-08-06T00:00:00"/>
    <n v="415760695"/>
    <d v="2021-08-18T00:00:00"/>
    <n v="12"/>
    <n v="1684"/>
    <n v="154.06"/>
    <n v="90.93"/>
    <n v="259437.04"/>
    <n v="63.129999999999995"/>
    <n v="259.43704000000002"/>
    <n v="153126.12000000002"/>
    <n v="153.12612000000001"/>
    <n v="106310.91999999998"/>
    <n v="0.59022458782292608"/>
    <n v="106.31091999999998"/>
    <x v="2"/>
  </r>
  <r>
    <s v="C8936"/>
    <x v="3"/>
    <x v="141"/>
    <x v="2"/>
    <x v="1"/>
    <x v="2"/>
    <d v="2021-07-29T00:00:00"/>
    <n v="893604600"/>
    <d v="2021-08-29T00:00:00"/>
    <n v="31"/>
    <n v="6314"/>
    <n v="205.7"/>
    <n v="117.11"/>
    <n v="1298789.7999999998"/>
    <n v="88.589999999999989"/>
    <n v="1298.7897999999998"/>
    <n v="739432.54"/>
    <n v="739.43254000000002"/>
    <n v="559357.25999999978"/>
    <n v="0.56932425862907154"/>
    <n v="559.35725999999977"/>
    <x v="2"/>
  </r>
  <r>
    <s v="C6137"/>
    <x v="2"/>
    <x v="11"/>
    <x v="9"/>
    <x v="0"/>
    <x v="3"/>
    <d v="2022-08-12T00:00:00"/>
    <n v="613790118"/>
    <d v="2022-09-18T00:00:00"/>
    <n v="37"/>
    <n v="2991"/>
    <n v="109.28"/>
    <n v="35.840000000000003"/>
    <n v="326856.48"/>
    <n v="73.44"/>
    <n v="326.85647999999998"/>
    <n v="107197.44000000002"/>
    <n v="107.19744000000001"/>
    <n v="219659.03999999998"/>
    <n v="0.32796486090775995"/>
    <n v="219.65903999999998"/>
    <x v="1"/>
  </r>
  <r>
    <s v="C1498"/>
    <x v="5"/>
    <x v="12"/>
    <x v="6"/>
    <x v="0"/>
    <x v="1"/>
    <d v="2022-08-31T00:00:00"/>
    <n v="149803578"/>
    <d v="2022-09-07T00:00:00"/>
    <n v="7"/>
    <n v="9063"/>
    <n v="81.73"/>
    <n v="56.67"/>
    <n v="740718.99"/>
    <n v="25.060000000000002"/>
    <n v="740.71898999999996"/>
    <n v="513600.21"/>
    <n v="513.60021000000006"/>
    <n v="227118.77999999997"/>
    <n v="0.69338064358252793"/>
    <n v="227.11877999999996"/>
    <x v="1"/>
  </r>
  <r>
    <s v="C1454"/>
    <x v="3"/>
    <x v="94"/>
    <x v="0"/>
    <x v="0"/>
    <x v="2"/>
    <d v="2021-07-14T00:00:00"/>
    <n v="145443809"/>
    <d v="2021-07-26T00:00:00"/>
    <n v="12"/>
    <n v="8910"/>
    <n v="152.58000000000001"/>
    <n v="97.44"/>
    <n v="1359487.8"/>
    <n v="55.140000000000015"/>
    <n v="1359.4878000000001"/>
    <n v="868190.4"/>
    <n v="868.19040000000007"/>
    <n v="491297.4"/>
    <n v="0.63861580810066854"/>
    <n v="491.29740000000004"/>
    <x v="2"/>
  </r>
  <r>
    <s v="C8648"/>
    <x v="1"/>
    <x v="10"/>
    <x v="9"/>
    <x v="0"/>
    <x v="0"/>
    <d v="2022-04-09T00:00:00"/>
    <n v="864822137"/>
    <d v="2022-05-11T00:00:00"/>
    <n v="32"/>
    <n v="8943"/>
    <n v="109.28"/>
    <n v="35.840000000000003"/>
    <n v="977291.04"/>
    <n v="73.44"/>
    <n v="977.29104000000007"/>
    <n v="320517.12000000005"/>
    <n v="320.51712000000003"/>
    <n v="656773.91999999993"/>
    <n v="0.32796486090775989"/>
    <n v="656.77391999999998"/>
    <x v="1"/>
  </r>
  <r>
    <s v="C8423"/>
    <x v="1"/>
    <x v="68"/>
    <x v="8"/>
    <x v="1"/>
    <x v="1"/>
    <d v="2021-03-10T00:00:00"/>
    <n v="842362391"/>
    <d v="2021-04-14T00:00:00"/>
    <n v="35"/>
    <n v="2606"/>
    <n v="651.21"/>
    <n v="524.96"/>
    <n v="1697053.26"/>
    <n v="126.25"/>
    <n v="1697.0532599999999"/>
    <n v="1368045.76"/>
    <n v="1368.04576"/>
    <n v="329007.5"/>
    <n v="0.80613012699436437"/>
    <n v="329.00749999999999"/>
    <x v="2"/>
  </r>
  <r>
    <s v="C9328"/>
    <x v="3"/>
    <x v="142"/>
    <x v="0"/>
    <x v="1"/>
    <x v="3"/>
    <d v="2020-09-18T00:00:00"/>
    <n v="932800900"/>
    <d v="2020-09-21T00:00:00"/>
    <n v="3"/>
    <n v="5370"/>
    <n v="152.58000000000001"/>
    <n v="97.44"/>
    <n v="819354.60000000009"/>
    <n v="55.140000000000015"/>
    <n v="819.35460000000012"/>
    <n v="523252.8"/>
    <n v="523.25279999999998"/>
    <n v="296101.8000000001"/>
    <n v="0.63861580810066843"/>
    <n v="296.10180000000008"/>
    <x v="0"/>
  </r>
  <r>
    <s v="C2611"/>
    <x v="5"/>
    <x v="28"/>
    <x v="3"/>
    <x v="1"/>
    <x v="1"/>
    <d v="2022-04-03T00:00:00"/>
    <n v="261186492"/>
    <d v="2022-04-13T00:00:00"/>
    <n v="10"/>
    <n v="9742"/>
    <n v="255.28"/>
    <n v="159.41999999999999"/>
    <n v="2486937.7600000002"/>
    <n v="95.860000000000014"/>
    <n v="2486.9377600000003"/>
    <n v="1553069.64"/>
    <n v="1553.0696399999999"/>
    <n v="933868.12000000034"/>
    <n v="0.62449075524913811"/>
    <n v="933.86812000000032"/>
    <x v="1"/>
  </r>
  <r>
    <s v="C2728"/>
    <x v="3"/>
    <x v="84"/>
    <x v="11"/>
    <x v="0"/>
    <x v="2"/>
    <d v="2021-11-23T00:00:00"/>
    <n v="272880494"/>
    <d v="2021-12-31T00:00:00"/>
    <n v="38"/>
    <n v="257"/>
    <n v="668.27"/>
    <n v="502.54"/>
    <n v="171745.38999999998"/>
    <n v="165.72999999999996"/>
    <n v="171.74538999999999"/>
    <n v="129152.78"/>
    <n v="129.15278000000001"/>
    <n v="42592.609999999986"/>
    <n v="0.75200143654510909"/>
    <n v="42.592609999999986"/>
    <x v="2"/>
  </r>
  <r>
    <s v="C6835"/>
    <x v="5"/>
    <x v="16"/>
    <x v="9"/>
    <x v="1"/>
    <x v="1"/>
    <d v="2020-05-30T00:00:00"/>
    <n v="683556735"/>
    <d v="2020-06-08T00:00:00"/>
    <n v="9"/>
    <n v="8483"/>
    <n v="109.28"/>
    <n v="35.840000000000003"/>
    <n v="927022.24"/>
    <n v="73.44"/>
    <n v="927.02224000000001"/>
    <n v="304030.72000000003"/>
    <n v="304.03072000000003"/>
    <n v="622991.52"/>
    <n v="0.32796486090775989"/>
    <n v="622.99152000000004"/>
    <x v="0"/>
  </r>
  <r>
    <s v="C8292"/>
    <x v="3"/>
    <x v="36"/>
    <x v="4"/>
    <x v="1"/>
    <x v="3"/>
    <d v="2021-11-05T00:00:00"/>
    <n v="829201543"/>
    <d v="2021-11-15T00:00:00"/>
    <n v="10"/>
    <n v="8018"/>
    <n v="47.45"/>
    <n v="31.79"/>
    <n v="380454.10000000003"/>
    <n v="15.660000000000004"/>
    <n v="380.45410000000004"/>
    <n v="254892.22"/>
    <n v="254.89222000000001"/>
    <n v="125561.88000000003"/>
    <n v="0.66996838777660694"/>
    <n v="125.56188000000003"/>
    <x v="2"/>
  </r>
  <r>
    <s v="C1161"/>
    <x v="0"/>
    <x v="115"/>
    <x v="4"/>
    <x v="1"/>
    <x v="2"/>
    <d v="2020-08-18T00:00:00"/>
    <n v="116113746"/>
    <d v="2020-09-01T00:00:00"/>
    <n v="14"/>
    <n v="9493"/>
    <n v="47.45"/>
    <n v="31.79"/>
    <n v="450442.85000000003"/>
    <n v="15.660000000000004"/>
    <n v="450.44285000000002"/>
    <n v="301782.46999999997"/>
    <n v="301.78246999999999"/>
    <n v="148660.38000000006"/>
    <n v="0.66996838777660694"/>
    <n v="148.66038000000006"/>
    <x v="0"/>
  </r>
  <r>
    <s v="C2709"/>
    <x v="3"/>
    <x v="6"/>
    <x v="2"/>
    <x v="0"/>
    <x v="2"/>
    <d v="2020-03-06T00:00:00"/>
    <n v="270904672"/>
    <d v="2020-03-14T00:00:00"/>
    <n v="8"/>
    <n v="5567"/>
    <n v="205.7"/>
    <n v="117.11"/>
    <n v="1145131.8999999999"/>
    <n v="88.589999999999989"/>
    <n v="1145.1318999999999"/>
    <n v="651951.37"/>
    <n v="651.95137"/>
    <n v="493180.52999999991"/>
    <n v="0.56932425862907154"/>
    <n v="493.18052999999992"/>
    <x v="0"/>
  </r>
  <r>
    <s v="C3904"/>
    <x v="5"/>
    <x v="15"/>
    <x v="2"/>
    <x v="0"/>
    <x v="2"/>
    <d v="2020-01-07T00:00:00"/>
    <n v="390498149"/>
    <d v="2020-01-26T00:00:00"/>
    <n v="19"/>
    <n v="5935"/>
    <n v="205.7"/>
    <n v="117.11"/>
    <n v="1220829.5"/>
    <n v="88.589999999999989"/>
    <n v="1220.8295000000001"/>
    <n v="695047.85"/>
    <n v="695.04784999999993"/>
    <n v="525781.65"/>
    <n v="0.56932425862907132"/>
    <n v="525.78165000000001"/>
    <x v="0"/>
  </r>
  <r>
    <s v="C9921"/>
    <x v="0"/>
    <x v="58"/>
    <x v="5"/>
    <x v="0"/>
    <x v="2"/>
    <d v="2020-01-28T00:00:00"/>
    <n v="992130506"/>
    <d v="2020-03-03T00:00:00"/>
    <n v="35"/>
    <n v="2319"/>
    <n v="437.2"/>
    <n v="263.33"/>
    <n v="1013866.7999999999"/>
    <n v="173.87"/>
    <n v="1013.8667999999999"/>
    <n v="610662.27"/>
    <n v="610.66227000000003"/>
    <n v="403204.52999999991"/>
    <n v="0.60231015553522427"/>
    <n v="403.20452999999992"/>
    <x v="0"/>
  </r>
  <r>
    <s v="C2120"/>
    <x v="3"/>
    <x v="143"/>
    <x v="5"/>
    <x v="0"/>
    <x v="3"/>
    <d v="2022-07-28T00:00:00"/>
    <n v="212019670"/>
    <d v="2022-07-29T00:00:00"/>
    <n v="1"/>
    <n v="187"/>
    <n v="437.2"/>
    <n v="263.33"/>
    <n v="81756.399999999994"/>
    <n v="173.87"/>
    <n v="81.756399999999999"/>
    <n v="49242.71"/>
    <n v="49.242710000000002"/>
    <n v="32513.689999999995"/>
    <n v="0.60231015553522416"/>
    <n v="32.513689999999997"/>
    <x v="1"/>
  </r>
  <r>
    <s v="C2163"/>
    <x v="2"/>
    <x v="144"/>
    <x v="8"/>
    <x v="1"/>
    <x v="0"/>
    <d v="2022-08-05T00:00:00"/>
    <n v="216311633"/>
    <d v="2022-08-27T00:00:00"/>
    <n v="22"/>
    <n v="274"/>
    <n v="651.21"/>
    <n v="524.96"/>
    <n v="178431.54"/>
    <n v="126.25"/>
    <n v="178.43154000000001"/>
    <n v="143839.04000000001"/>
    <n v="143.83904000000001"/>
    <n v="34592.5"/>
    <n v="0.80613012699436437"/>
    <n v="34.592500000000001"/>
    <x v="1"/>
  </r>
  <r>
    <s v="C7747"/>
    <x v="0"/>
    <x v="126"/>
    <x v="11"/>
    <x v="1"/>
    <x v="1"/>
    <d v="2020-11-06T00:00:00"/>
    <n v="774712789"/>
    <d v="2020-12-11T00:00:00"/>
    <n v="35"/>
    <n v="3585"/>
    <n v="668.27"/>
    <n v="502.54"/>
    <n v="2395747.9499999997"/>
    <n v="165.72999999999996"/>
    <n v="2395.7479499999999"/>
    <n v="1801605.9000000001"/>
    <n v="1801.6059000000002"/>
    <n v="594142.04999999958"/>
    <n v="0.75200143654510909"/>
    <n v="594.14204999999959"/>
    <x v="0"/>
  </r>
  <r>
    <s v="C9560"/>
    <x v="4"/>
    <x v="7"/>
    <x v="3"/>
    <x v="1"/>
    <x v="0"/>
    <d v="2020-09-17T00:00:00"/>
    <n v="956021964"/>
    <d v="2020-10-08T00:00:00"/>
    <n v="21"/>
    <n v="6999"/>
    <n v="255.28"/>
    <n v="159.41999999999999"/>
    <n v="1786704.72"/>
    <n v="95.860000000000014"/>
    <n v="1786.70472"/>
    <n v="1115780.5799999998"/>
    <n v="1115.7805799999999"/>
    <n v="670924.14000000013"/>
    <n v="0.62449075524913811"/>
    <n v="670.92414000000008"/>
    <x v="0"/>
  </r>
  <r>
    <s v="C3493"/>
    <x v="0"/>
    <x v="58"/>
    <x v="5"/>
    <x v="1"/>
    <x v="1"/>
    <d v="2020-03-26T00:00:00"/>
    <n v="349350488"/>
    <d v="2020-04-19T00:00:00"/>
    <n v="24"/>
    <n v="9428"/>
    <n v="437.2"/>
    <n v="263.33"/>
    <n v="4121921.6"/>
    <n v="173.87"/>
    <n v="4121.9215999999997"/>
    <n v="2482675.2399999998"/>
    <n v="2482.6752399999996"/>
    <n v="1639246.3600000003"/>
    <n v="0.60231015553522405"/>
    <n v="1639.2463600000003"/>
    <x v="0"/>
  </r>
  <r>
    <s v="C4141"/>
    <x v="5"/>
    <x v="45"/>
    <x v="5"/>
    <x v="1"/>
    <x v="1"/>
    <d v="2022-02-26T00:00:00"/>
    <n v="414122188"/>
    <d v="2022-03-23T00:00:00"/>
    <n v="25"/>
    <n v="6813"/>
    <n v="437.2"/>
    <n v="263.33"/>
    <n v="2978643.6"/>
    <n v="173.87"/>
    <n v="2978.6435999999999"/>
    <n v="1794067.2899999998"/>
    <n v="1794.0672899999997"/>
    <n v="1184576.3100000003"/>
    <n v="0.60231015553522405"/>
    <n v="1184.5763100000004"/>
    <x v="1"/>
  </r>
  <r>
    <s v="C4300"/>
    <x v="1"/>
    <x v="59"/>
    <x v="11"/>
    <x v="0"/>
    <x v="3"/>
    <d v="2021-01-17T00:00:00"/>
    <n v="430073392"/>
    <d v="2021-02-05T00:00:00"/>
    <n v="19"/>
    <n v="7129"/>
    <n v="668.27"/>
    <n v="502.54"/>
    <n v="4764096.83"/>
    <n v="165.72999999999996"/>
    <n v="4764.0968300000004"/>
    <n v="3582607.66"/>
    <n v="3582.6076600000001"/>
    <n v="1181489.17"/>
    <n v="0.75200143654510898"/>
    <n v="1181.4891699999998"/>
    <x v="2"/>
  </r>
  <r>
    <s v="C6472"/>
    <x v="0"/>
    <x v="69"/>
    <x v="6"/>
    <x v="1"/>
    <x v="2"/>
    <d v="2021-11-18T00:00:00"/>
    <n v="647252929"/>
    <d v="2021-12-28T00:00:00"/>
    <n v="40"/>
    <n v="5380"/>
    <n v="81.73"/>
    <n v="56.67"/>
    <n v="439707.4"/>
    <n v="25.060000000000002"/>
    <n v="439.70740000000001"/>
    <n v="304884.60000000003"/>
    <n v="304.88460000000003"/>
    <n v="134822.79999999999"/>
    <n v="0.69338064358252793"/>
    <n v="134.8228"/>
    <x v="2"/>
  </r>
  <r>
    <s v="C9360"/>
    <x v="5"/>
    <x v="121"/>
    <x v="7"/>
    <x v="0"/>
    <x v="1"/>
    <d v="2021-06-20T00:00:00"/>
    <n v="936022126"/>
    <d v="2021-07-24T00:00:00"/>
    <n v="34"/>
    <n v="8602"/>
    <n v="9.33"/>
    <n v="6.92"/>
    <n v="80256.66"/>
    <n v="2.41"/>
    <n v="80.256659999999997"/>
    <n v="59525.84"/>
    <n v="59.525839999999995"/>
    <n v="20730.820000000007"/>
    <n v="0.74169346195069663"/>
    <n v="20.730820000000008"/>
    <x v="2"/>
  </r>
  <r>
    <s v="C3370"/>
    <x v="3"/>
    <x v="83"/>
    <x v="8"/>
    <x v="0"/>
    <x v="3"/>
    <d v="2021-04-17T00:00:00"/>
    <n v="337054812"/>
    <d v="2021-05-24T00:00:00"/>
    <n v="37"/>
    <n v="864"/>
    <n v="651.21"/>
    <n v="524.96"/>
    <n v="562645.44000000006"/>
    <n v="126.25"/>
    <n v="562.64544000000001"/>
    <n v="453565.44000000006"/>
    <n v="453.56544000000008"/>
    <n v="109080"/>
    <n v="0.80613012699436448"/>
    <n v="109.08"/>
    <x v="2"/>
  </r>
  <r>
    <s v="C2113"/>
    <x v="0"/>
    <x v="66"/>
    <x v="1"/>
    <x v="0"/>
    <x v="0"/>
    <d v="2020-05-24T00:00:00"/>
    <n v="211337316"/>
    <d v="2020-07-08T00:00:00"/>
    <n v="45"/>
    <n v="8263"/>
    <n v="421.89"/>
    <n v="364.69"/>
    <n v="3486077.07"/>
    <n v="57.199999999999989"/>
    <n v="3486.0770699999998"/>
    <n v="3013433.47"/>
    <n v="3013.4334700000004"/>
    <n v="472643.59999999963"/>
    <n v="0.864419635449999"/>
    <n v="472.64359999999965"/>
    <x v="0"/>
  </r>
  <r>
    <s v="C1901"/>
    <x v="1"/>
    <x v="118"/>
    <x v="0"/>
    <x v="0"/>
    <x v="2"/>
    <d v="2022-06-30T00:00:00"/>
    <n v="190168464"/>
    <d v="2022-08-15T00:00:00"/>
    <n v="46"/>
    <n v="3929"/>
    <n v="152.58000000000001"/>
    <n v="97.44"/>
    <n v="599486.82000000007"/>
    <n v="55.140000000000015"/>
    <n v="599.48682000000008"/>
    <n v="382841.76"/>
    <n v="382.84176000000002"/>
    <n v="216645.06000000006"/>
    <n v="0.63861580810066843"/>
    <n v="216.64506000000006"/>
    <x v="1"/>
  </r>
  <r>
    <s v="C4251"/>
    <x v="3"/>
    <x v="78"/>
    <x v="9"/>
    <x v="0"/>
    <x v="2"/>
    <d v="2020-04-16T00:00:00"/>
    <n v="425159585"/>
    <d v="2020-05-26T00:00:00"/>
    <n v="40"/>
    <n v="3024"/>
    <n v="109.28"/>
    <n v="35.840000000000003"/>
    <n v="330462.72000000003"/>
    <n v="73.44"/>
    <n v="330.46272000000005"/>
    <n v="108380.16"/>
    <n v="108.38016"/>
    <n v="222082.56000000003"/>
    <n v="0.32796486090775984"/>
    <n v="222.08256000000003"/>
    <x v="0"/>
  </r>
  <r>
    <s v="C2382"/>
    <x v="5"/>
    <x v="48"/>
    <x v="1"/>
    <x v="1"/>
    <x v="3"/>
    <d v="2022-08-07T00:00:00"/>
    <n v="238234508"/>
    <d v="2022-08-21T00:00:00"/>
    <n v="14"/>
    <n v="7740"/>
    <n v="421.89"/>
    <n v="364.69"/>
    <n v="3265428.6"/>
    <n v="57.199999999999989"/>
    <n v="3265.4286000000002"/>
    <n v="2822700.6"/>
    <n v="2822.7006000000001"/>
    <n v="442728"/>
    <n v="0.86441963544999878"/>
    <n v="442.72800000000001"/>
    <x v="1"/>
  </r>
  <r>
    <s v="C3716"/>
    <x v="0"/>
    <x v="53"/>
    <x v="5"/>
    <x v="0"/>
    <x v="1"/>
    <d v="2021-06-26T00:00:00"/>
    <n v="371629559"/>
    <d v="2021-07-16T00:00:00"/>
    <n v="20"/>
    <n v="2300"/>
    <n v="437.2"/>
    <n v="263.33"/>
    <n v="1005560"/>
    <n v="173.87"/>
    <n v="1005.56"/>
    <n v="605659"/>
    <n v="605.65899999999999"/>
    <n v="399901"/>
    <n v="0.60231015553522416"/>
    <n v="399.90100000000001"/>
    <x v="2"/>
  </r>
  <r>
    <s v="C7378"/>
    <x v="5"/>
    <x v="121"/>
    <x v="3"/>
    <x v="0"/>
    <x v="3"/>
    <d v="2022-04-13T00:00:00"/>
    <n v="737893569"/>
    <d v="2022-05-30T00:00:00"/>
    <n v="47"/>
    <n v="7960"/>
    <n v="255.28"/>
    <n v="159.41999999999999"/>
    <n v="2032028.8"/>
    <n v="95.860000000000014"/>
    <n v="2032.0288"/>
    <n v="1268983.2"/>
    <n v="1268.9831999999999"/>
    <n v="763045.60000000009"/>
    <n v="0.62449075524913811"/>
    <n v="763.04560000000015"/>
    <x v="1"/>
  </r>
  <r>
    <s v="C8698"/>
    <x v="3"/>
    <x v="73"/>
    <x v="9"/>
    <x v="1"/>
    <x v="0"/>
    <d v="2022-02-25T00:00:00"/>
    <n v="869887864"/>
    <d v="2022-04-15T00:00:00"/>
    <n v="49"/>
    <n v="8005"/>
    <n v="109.28"/>
    <n v="35.840000000000003"/>
    <n v="874786.4"/>
    <n v="73.44"/>
    <n v="874.78640000000007"/>
    <n v="286899.20000000001"/>
    <n v="286.89920000000001"/>
    <n v="587887.19999999995"/>
    <n v="0.32796486090775989"/>
    <n v="587.88720000000001"/>
    <x v="1"/>
  </r>
  <r>
    <s v="C3707"/>
    <x v="0"/>
    <x v="120"/>
    <x v="6"/>
    <x v="0"/>
    <x v="1"/>
    <d v="2020-02-01T00:00:00"/>
    <n v="370786273"/>
    <d v="2020-02-16T00:00:00"/>
    <n v="15"/>
    <n v="2753"/>
    <n v="81.73"/>
    <n v="56.67"/>
    <n v="225002.69"/>
    <n v="25.060000000000002"/>
    <n v="225.00269"/>
    <n v="156012.51"/>
    <n v="156.01251000000002"/>
    <n v="68990.179999999993"/>
    <n v="0.69338064358252793"/>
    <n v="68.990179999999995"/>
    <x v="0"/>
  </r>
  <r>
    <s v="C2640"/>
    <x v="5"/>
    <x v="124"/>
    <x v="2"/>
    <x v="0"/>
    <x v="1"/>
    <d v="2021-03-10T00:00:00"/>
    <n v="264075124"/>
    <d v="2021-03-11T00:00:00"/>
    <n v="1"/>
    <n v="4552"/>
    <n v="205.7"/>
    <n v="117.11"/>
    <n v="936346.39999999991"/>
    <n v="88.589999999999989"/>
    <n v="936.3463999999999"/>
    <n v="533084.72"/>
    <n v="533.08471999999995"/>
    <n v="403261.67999999993"/>
    <n v="0.56932425862907143"/>
    <n v="403.26167999999996"/>
    <x v="2"/>
  </r>
  <r>
    <s v="C7435"/>
    <x v="1"/>
    <x v="2"/>
    <x v="7"/>
    <x v="1"/>
    <x v="3"/>
    <d v="2020-12-22T00:00:00"/>
    <n v="743553245"/>
    <d v="2020-12-22T00:00:00"/>
    <n v="0"/>
    <n v="2783"/>
    <n v="9.33"/>
    <n v="6.92"/>
    <n v="25965.39"/>
    <n v="2.41"/>
    <n v="25.965389999999999"/>
    <n v="19258.36"/>
    <n v="19.25836"/>
    <n v="6707.0299999999988"/>
    <n v="0.74169346195069663"/>
    <n v="6.7070299999999987"/>
    <x v="0"/>
  </r>
  <r>
    <s v="C7233"/>
    <x v="3"/>
    <x v="108"/>
    <x v="6"/>
    <x v="1"/>
    <x v="0"/>
    <d v="2021-01-24T00:00:00"/>
    <n v="723331964"/>
    <d v="2021-02-11T00:00:00"/>
    <n v="18"/>
    <n v="8857"/>
    <n v="81.73"/>
    <n v="56.67"/>
    <n v="723882.61"/>
    <n v="25.060000000000002"/>
    <n v="723.88261"/>
    <n v="501926.19"/>
    <n v="501.92619000000002"/>
    <n v="221956.41999999998"/>
    <n v="0.69338064358252782"/>
    <n v="221.95641999999998"/>
    <x v="2"/>
  </r>
  <r>
    <s v="C9878"/>
    <x v="0"/>
    <x v="129"/>
    <x v="0"/>
    <x v="0"/>
    <x v="2"/>
    <d v="2022-01-23T00:00:00"/>
    <n v="987835109"/>
    <d v="2022-03-13T00:00:00"/>
    <n v="49"/>
    <n v="1215"/>
    <n v="152.58000000000001"/>
    <n v="97.44"/>
    <n v="185384.7"/>
    <n v="55.140000000000015"/>
    <n v="185.38470000000001"/>
    <n v="118389.59999999999"/>
    <n v="118.38959999999999"/>
    <n v="66995.10000000002"/>
    <n v="0.63861580810066843"/>
    <n v="66.995100000000022"/>
    <x v="1"/>
  </r>
  <r>
    <s v="C1417"/>
    <x v="5"/>
    <x v="23"/>
    <x v="8"/>
    <x v="0"/>
    <x v="1"/>
    <d v="2022-02-07T00:00:00"/>
    <n v="141799008"/>
    <d v="2022-03-28T00:00:00"/>
    <n v="49"/>
    <n v="333"/>
    <n v="651.21"/>
    <n v="524.96"/>
    <n v="216852.93000000002"/>
    <n v="126.25"/>
    <n v="216.85293000000001"/>
    <n v="174811.68000000002"/>
    <n v="174.81168000000002"/>
    <n v="42041.25"/>
    <n v="0.80613012699436437"/>
    <n v="42.041249999999998"/>
    <x v="1"/>
  </r>
  <r>
    <s v="C4602"/>
    <x v="5"/>
    <x v="16"/>
    <x v="0"/>
    <x v="1"/>
    <x v="1"/>
    <d v="2021-03-01T00:00:00"/>
    <n v="460272490"/>
    <d v="2021-03-16T00:00:00"/>
    <n v="15"/>
    <n v="3713"/>
    <n v="152.58000000000001"/>
    <n v="97.44"/>
    <n v="566529.54"/>
    <n v="55.140000000000015"/>
    <n v="566.52954"/>
    <n v="361794.72"/>
    <n v="361.79471999999998"/>
    <n v="204734.82000000007"/>
    <n v="0.63861580810066843"/>
    <n v="204.73482000000007"/>
    <x v="2"/>
  </r>
  <r>
    <s v="C2386"/>
    <x v="0"/>
    <x v="93"/>
    <x v="8"/>
    <x v="0"/>
    <x v="2"/>
    <d v="2022-06-25T00:00:00"/>
    <n v="238616883"/>
    <d v="2022-07-02T00:00:00"/>
    <n v="7"/>
    <n v="893"/>
    <n v="651.21"/>
    <n v="524.96"/>
    <n v="581530.53"/>
    <n v="126.25"/>
    <n v="581.53053"/>
    <n v="468789.28"/>
    <n v="468.78928000000002"/>
    <n v="112741.25"/>
    <n v="0.80613012699436437"/>
    <n v="112.74124999999999"/>
    <x v="1"/>
  </r>
  <r>
    <s v="C5425"/>
    <x v="3"/>
    <x v="19"/>
    <x v="6"/>
    <x v="0"/>
    <x v="1"/>
    <d v="2022-07-17T00:00:00"/>
    <n v="542506015"/>
    <d v="2022-08-07T00:00:00"/>
    <n v="21"/>
    <n v="8440"/>
    <n v="81.73"/>
    <n v="56.67"/>
    <n v="689801.20000000007"/>
    <n v="25.060000000000002"/>
    <n v="689.80120000000011"/>
    <n v="478294.8"/>
    <n v="478.29480000000001"/>
    <n v="211506.40000000008"/>
    <n v="0.69338064358252771"/>
    <n v="211.50640000000007"/>
    <x v="1"/>
  </r>
  <r>
    <s v="C2579"/>
    <x v="2"/>
    <x v="145"/>
    <x v="10"/>
    <x v="1"/>
    <x v="1"/>
    <d v="2021-02-04T00:00:00"/>
    <n v="257926213"/>
    <d v="2021-02-23T00:00:00"/>
    <n v="19"/>
    <n v="4953"/>
    <n v="154.06"/>
    <n v="90.93"/>
    <n v="763059.18"/>
    <n v="63.129999999999995"/>
    <n v="763.05918000000008"/>
    <n v="450376.29000000004"/>
    <n v="450.37629000000004"/>
    <n v="312682.89"/>
    <n v="0.59022458782292608"/>
    <n v="312.68288999999999"/>
    <x v="2"/>
  </r>
  <r>
    <s v="C1411"/>
    <x v="3"/>
    <x v="143"/>
    <x v="3"/>
    <x v="1"/>
    <x v="2"/>
    <d v="2022-08-02T00:00:00"/>
    <n v="141176307"/>
    <d v="2022-09-20T00:00:00"/>
    <n v="49"/>
    <n v="6061"/>
    <n v="255.28"/>
    <n v="159.41999999999999"/>
    <n v="1547252.08"/>
    <n v="95.860000000000014"/>
    <n v="1547.25208"/>
    <n v="966244.61999999988"/>
    <n v="966.24461999999983"/>
    <n v="581007.4600000002"/>
    <n v="0.62449075524913811"/>
    <n v="581.00746000000015"/>
    <x v="1"/>
  </r>
  <r>
    <s v="C5688"/>
    <x v="3"/>
    <x v="131"/>
    <x v="1"/>
    <x v="1"/>
    <x v="2"/>
    <d v="2020-05-31T00:00:00"/>
    <n v="568867623"/>
    <d v="2020-06-22T00:00:00"/>
    <n v="22"/>
    <n v="9426"/>
    <n v="421.89"/>
    <n v="364.69"/>
    <n v="3976735.1399999997"/>
    <n v="57.199999999999989"/>
    <n v="3976.7351399999998"/>
    <n v="3437567.94"/>
    <n v="3437.5679399999999"/>
    <n v="539167.19999999972"/>
    <n v="0.86441963544999889"/>
    <n v="539.16719999999975"/>
    <x v="0"/>
  </r>
  <r>
    <s v="C1879"/>
    <x v="0"/>
    <x v="113"/>
    <x v="4"/>
    <x v="1"/>
    <x v="2"/>
    <d v="2021-04-05T00:00:00"/>
    <n v="187923991"/>
    <d v="2021-05-17T00:00:00"/>
    <n v="42"/>
    <n v="9740"/>
    <n v="47.45"/>
    <n v="31.79"/>
    <n v="462163"/>
    <n v="15.660000000000004"/>
    <n v="462.16300000000001"/>
    <n v="309634.59999999998"/>
    <n v="309.63459999999998"/>
    <n v="152528.40000000002"/>
    <n v="0.66996838777660694"/>
    <n v="152.52840000000003"/>
    <x v="2"/>
  </r>
  <r>
    <s v="C8655"/>
    <x v="3"/>
    <x v="146"/>
    <x v="2"/>
    <x v="1"/>
    <x v="1"/>
    <d v="2020-10-04T00:00:00"/>
    <n v="865581738"/>
    <d v="2020-10-23T00:00:00"/>
    <n v="19"/>
    <n v="3726"/>
    <n v="205.7"/>
    <n v="117.11"/>
    <n v="766438.2"/>
    <n v="88.589999999999989"/>
    <n v="766.43819999999994"/>
    <n v="436351.86"/>
    <n v="436.35185999999999"/>
    <n v="330086.33999999997"/>
    <n v="0.56932425862907154"/>
    <n v="330.08633999999995"/>
    <x v="0"/>
  </r>
  <r>
    <s v="C9393"/>
    <x v="0"/>
    <x v="147"/>
    <x v="4"/>
    <x v="0"/>
    <x v="1"/>
    <d v="2022-02-08T00:00:00"/>
    <n v="939389693"/>
    <d v="2022-02-15T00:00:00"/>
    <n v="7"/>
    <n v="5140"/>
    <n v="47.45"/>
    <n v="31.79"/>
    <n v="243893.00000000003"/>
    <n v="15.660000000000004"/>
    <n v="243.89300000000003"/>
    <n v="163400.6"/>
    <n v="163.4006"/>
    <n v="80492.400000000023"/>
    <n v="0.66996838777660683"/>
    <n v="80.492400000000018"/>
    <x v="1"/>
  </r>
  <r>
    <s v="C1772"/>
    <x v="5"/>
    <x v="31"/>
    <x v="5"/>
    <x v="1"/>
    <x v="2"/>
    <d v="2020-10-20T00:00:00"/>
    <n v="177214038"/>
    <d v="2020-11-06T00:00:00"/>
    <n v="17"/>
    <n v="427"/>
    <n v="437.2"/>
    <n v="263.33"/>
    <n v="186684.4"/>
    <n v="173.87"/>
    <n v="186.68439999999998"/>
    <n v="112441.90999999999"/>
    <n v="112.44190999999999"/>
    <n v="74242.490000000005"/>
    <n v="0.60231015553522416"/>
    <n v="74.242490000000004"/>
    <x v="0"/>
  </r>
  <r>
    <s v="C4178"/>
    <x v="3"/>
    <x v="50"/>
    <x v="0"/>
    <x v="0"/>
    <x v="1"/>
    <d v="2020-10-29T00:00:00"/>
    <n v="417890584"/>
    <d v="2020-11-06T00:00:00"/>
    <n v="8"/>
    <n v="1965"/>
    <n v="152.58000000000001"/>
    <n v="97.44"/>
    <n v="299819.7"/>
    <n v="55.140000000000015"/>
    <n v="299.81970000000001"/>
    <n v="191469.6"/>
    <n v="191.46960000000001"/>
    <n v="108350.1"/>
    <n v="0.63861580810066854"/>
    <n v="108.35010000000001"/>
    <x v="0"/>
  </r>
  <r>
    <s v="C4080"/>
    <x v="0"/>
    <x v="116"/>
    <x v="9"/>
    <x v="1"/>
    <x v="3"/>
    <d v="2022-04-27T00:00:00"/>
    <n v="408037650"/>
    <d v="2022-04-27T00:00:00"/>
    <n v="0"/>
    <n v="6263"/>
    <n v="109.28"/>
    <n v="35.840000000000003"/>
    <n v="684420.64"/>
    <n v="73.44"/>
    <n v="684.42064000000005"/>
    <n v="224465.92000000001"/>
    <n v="224.46592000000001"/>
    <n v="459954.72"/>
    <n v="0.32796486090775989"/>
    <n v="459.95471999999995"/>
    <x v="1"/>
  </r>
  <r>
    <s v="C1867"/>
    <x v="2"/>
    <x v="88"/>
    <x v="5"/>
    <x v="1"/>
    <x v="1"/>
    <d v="2021-11-28T00:00:00"/>
    <n v="186766564"/>
    <d v="2021-12-12T00:00:00"/>
    <n v="14"/>
    <n v="7232"/>
    <n v="437.2"/>
    <n v="263.33"/>
    <n v="3161830.4"/>
    <n v="173.87"/>
    <n v="3161.8303999999998"/>
    <n v="1904402.5599999998"/>
    <n v="1904.4025599999998"/>
    <n v="1257427.8400000001"/>
    <n v="0.60231015553522416"/>
    <n v="1257.4278400000001"/>
    <x v="2"/>
  </r>
  <r>
    <s v="C7635"/>
    <x v="5"/>
    <x v="72"/>
    <x v="1"/>
    <x v="0"/>
    <x v="1"/>
    <d v="2020-11-27T00:00:00"/>
    <n v="763501155"/>
    <d v="2020-12-02T00:00:00"/>
    <n v="5"/>
    <n v="5813"/>
    <n v="421.89"/>
    <n v="364.69"/>
    <n v="2452446.5699999998"/>
    <n v="57.199999999999989"/>
    <n v="2452.4465699999996"/>
    <n v="2119942.9700000002"/>
    <n v="2119.9429700000001"/>
    <n v="332503.59999999963"/>
    <n v="0.864419635449999"/>
    <n v="332.50359999999961"/>
    <x v="0"/>
  </r>
  <r>
    <s v="C9679"/>
    <x v="5"/>
    <x v="56"/>
    <x v="4"/>
    <x v="1"/>
    <x v="2"/>
    <d v="2021-01-10T00:00:00"/>
    <n v="967977750"/>
    <d v="2021-02-22T00:00:00"/>
    <n v="43"/>
    <n v="4982"/>
    <n v="47.45"/>
    <n v="31.79"/>
    <n v="236395.90000000002"/>
    <n v="15.660000000000004"/>
    <n v="236.39590000000001"/>
    <n v="158377.78"/>
    <n v="158.37778"/>
    <n v="78018.120000000024"/>
    <n v="0.66996838777660694"/>
    <n v="78.018120000000025"/>
    <x v="2"/>
  </r>
  <r>
    <s v="C6002"/>
    <x v="0"/>
    <x v="60"/>
    <x v="0"/>
    <x v="0"/>
    <x v="0"/>
    <d v="2020-02-07T00:00:00"/>
    <n v="600245177"/>
    <d v="2020-03-14T00:00:00"/>
    <n v="36"/>
    <n v="4742"/>
    <n v="152.58000000000001"/>
    <n v="97.44"/>
    <n v="723534.3600000001"/>
    <n v="55.140000000000015"/>
    <n v="723.53436000000011"/>
    <n v="462060.48"/>
    <n v="462.06047999999998"/>
    <n v="261473.88000000012"/>
    <n v="0.63861580810066843"/>
    <n v="261.47388000000012"/>
    <x v="0"/>
  </r>
  <r>
    <s v="C8806"/>
    <x v="3"/>
    <x v="106"/>
    <x v="5"/>
    <x v="0"/>
    <x v="3"/>
    <d v="2022-01-28T00:00:00"/>
    <n v="880664765"/>
    <d v="2022-02-03T00:00:00"/>
    <n v="6"/>
    <n v="7129"/>
    <n v="437.2"/>
    <n v="263.33"/>
    <n v="3116798.8"/>
    <n v="173.87"/>
    <n v="3116.7988"/>
    <n v="1877279.5699999998"/>
    <n v="1877.2795699999999"/>
    <n v="1239519.23"/>
    <n v="0.60231015553522416"/>
    <n v="1239.5192299999999"/>
    <x v="1"/>
  </r>
  <r>
    <s v="C3999"/>
    <x v="4"/>
    <x v="148"/>
    <x v="2"/>
    <x v="1"/>
    <x v="2"/>
    <d v="2021-04-20T00:00:00"/>
    <n v="399910342"/>
    <d v="2021-05-04T00:00:00"/>
    <n v="14"/>
    <n v="1212"/>
    <n v="205.7"/>
    <n v="117.11"/>
    <n v="249308.4"/>
    <n v="88.589999999999989"/>
    <n v="249.30840000000001"/>
    <n v="141937.32"/>
    <n v="141.93732"/>
    <n v="107371.07999999999"/>
    <n v="0.56932425862907143"/>
    <n v="107.37107999999999"/>
    <x v="2"/>
  </r>
  <r>
    <s v="C9689"/>
    <x v="3"/>
    <x v="46"/>
    <x v="1"/>
    <x v="0"/>
    <x v="2"/>
    <d v="2021-02-04T00:00:00"/>
    <n v="968968236"/>
    <d v="2021-03-08T00:00:00"/>
    <n v="32"/>
    <n v="8088"/>
    <n v="421.89"/>
    <n v="364.69"/>
    <n v="3412246.32"/>
    <n v="57.199999999999989"/>
    <n v="3412.2463199999997"/>
    <n v="2949612.72"/>
    <n v="2949.6127200000001"/>
    <n v="462633.59999999963"/>
    <n v="0.86441963544999889"/>
    <n v="462.6335999999996"/>
    <x v="2"/>
  </r>
  <r>
    <s v="C8691"/>
    <x v="0"/>
    <x v="1"/>
    <x v="10"/>
    <x v="0"/>
    <x v="3"/>
    <d v="2020-11-24T00:00:00"/>
    <n v="869137275"/>
    <d v="2020-12-15T00:00:00"/>
    <n v="21"/>
    <n v="5889"/>
    <n v="154.06"/>
    <n v="90.93"/>
    <n v="907259.34"/>
    <n v="63.129999999999995"/>
    <n v="907.25933999999995"/>
    <n v="535486.77"/>
    <n v="535.48676999999998"/>
    <n v="371772.56999999995"/>
    <n v="0.59022458782292619"/>
    <n v="371.77256999999997"/>
    <x v="0"/>
  </r>
  <r>
    <s v="C7020"/>
    <x v="3"/>
    <x v="101"/>
    <x v="10"/>
    <x v="1"/>
    <x v="0"/>
    <d v="2020-07-19T00:00:00"/>
    <n v="702028787"/>
    <d v="2020-07-25T00:00:00"/>
    <n v="6"/>
    <n v="4773"/>
    <n v="154.06"/>
    <n v="90.93"/>
    <n v="735328.38"/>
    <n v="63.129999999999995"/>
    <n v="735.32838000000004"/>
    <n v="434008.89"/>
    <n v="434.00889000000001"/>
    <n v="301319.49"/>
    <n v="0.59022458782292608"/>
    <n v="301.31948999999997"/>
    <x v="0"/>
  </r>
  <r>
    <s v="C6739"/>
    <x v="5"/>
    <x v="38"/>
    <x v="9"/>
    <x v="1"/>
    <x v="0"/>
    <d v="2020-10-05T00:00:00"/>
    <n v="673987042"/>
    <d v="2020-11-07T00:00:00"/>
    <n v="33"/>
    <n v="6598"/>
    <n v="109.28"/>
    <n v="35.840000000000003"/>
    <n v="721029.44000000006"/>
    <n v="73.44"/>
    <n v="721.02944000000002"/>
    <n v="236472.32000000004"/>
    <n v="236.47232000000002"/>
    <n v="484557.12"/>
    <n v="0.32796486090775989"/>
    <n v="484.55712"/>
    <x v="0"/>
  </r>
  <r>
    <s v="C5678"/>
    <x v="3"/>
    <x v="131"/>
    <x v="1"/>
    <x v="0"/>
    <x v="2"/>
    <d v="2021-08-01T00:00:00"/>
    <n v="567838943"/>
    <d v="2021-08-14T00:00:00"/>
    <n v="13"/>
    <n v="5017"/>
    <n v="421.89"/>
    <n v="364.69"/>
    <n v="2116622.13"/>
    <n v="57.199999999999989"/>
    <n v="2116.6221299999997"/>
    <n v="1829649.73"/>
    <n v="1829.6497300000001"/>
    <n v="286972.39999999991"/>
    <n v="0.864419635449999"/>
    <n v="286.97239999999988"/>
    <x v="2"/>
  </r>
  <r>
    <s v="C8039"/>
    <x v="5"/>
    <x v="82"/>
    <x v="9"/>
    <x v="1"/>
    <x v="0"/>
    <d v="2022-10-09T00:00:00"/>
    <n v="803983628"/>
    <d v="2022-11-01T00:00:00"/>
    <n v="23"/>
    <n v="5477"/>
    <n v="109.28"/>
    <n v="35.840000000000003"/>
    <n v="598526.56000000006"/>
    <n v="73.44"/>
    <n v="598.52656000000002"/>
    <n v="196295.68000000002"/>
    <n v="196.29568000000003"/>
    <n v="402230.88"/>
    <n v="0.32796486090775995"/>
    <n v="402.23088000000001"/>
    <x v="1"/>
  </r>
  <r>
    <s v="C3361"/>
    <x v="3"/>
    <x v="49"/>
    <x v="3"/>
    <x v="1"/>
    <x v="2"/>
    <d v="2022-08-14T00:00:00"/>
    <n v="336159169"/>
    <d v="2022-08-17T00:00:00"/>
    <n v="3"/>
    <n v="5823"/>
    <n v="255.28"/>
    <n v="159.41999999999999"/>
    <n v="1486495.44"/>
    <n v="95.860000000000014"/>
    <n v="1486.4954399999999"/>
    <n v="928302.65999999992"/>
    <n v="928.30265999999995"/>
    <n v="558192.78"/>
    <n v="0.62449075524913822"/>
    <n v="558.19278000000008"/>
    <x v="1"/>
  </r>
  <r>
    <s v="C8494"/>
    <x v="1"/>
    <x v="10"/>
    <x v="1"/>
    <x v="0"/>
    <x v="0"/>
    <d v="2021-11-21T00:00:00"/>
    <n v="849475181"/>
    <d v="2021-12-12T00:00:00"/>
    <n v="21"/>
    <n v="7438"/>
    <n v="421.89"/>
    <n v="364.69"/>
    <n v="3138017.82"/>
    <n v="57.199999999999989"/>
    <n v="3138.01782"/>
    <n v="2712564.22"/>
    <n v="2712.5642200000002"/>
    <n v="425453.59999999963"/>
    <n v="0.86441963544999889"/>
    <n v="425.45359999999965"/>
    <x v="2"/>
  </r>
  <r>
    <s v="C5396"/>
    <x v="3"/>
    <x v="149"/>
    <x v="9"/>
    <x v="0"/>
    <x v="2"/>
    <d v="2022-10-06T00:00:00"/>
    <n v="539654290"/>
    <d v="2022-10-18T00:00:00"/>
    <n v="12"/>
    <n v="4552"/>
    <n v="109.28"/>
    <n v="35.840000000000003"/>
    <n v="497442.56"/>
    <n v="73.44"/>
    <n v="497.44256000000001"/>
    <n v="163143.68000000002"/>
    <n v="163.14368000000002"/>
    <n v="334298.88"/>
    <n v="0.32796486090775989"/>
    <n v="334.29888"/>
    <x v="1"/>
  </r>
  <r>
    <s v="C6411"/>
    <x v="5"/>
    <x v="150"/>
    <x v="2"/>
    <x v="1"/>
    <x v="1"/>
    <d v="2021-07-20T00:00:00"/>
    <n v="641120326"/>
    <d v="2021-09-03T00:00:00"/>
    <n v="45"/>
    <n v="606"/>
    <n v="205.7"/>
    <n v="117.11"/>
    <n v="124654.2"/>
    <n v="88.589999999999989"/>
    <n v="124.6542"/>
    <n v="70968.66"/>
    <n v="70.96866"/>
    <n v="53685.539999999994"/>
    <n v="0.56932425862907143"/>
    <n v="53.685539999999996"/>
    <x v="2"/>
  </r>
  <r>
    <s v="C2086"/>
    <x v="5"/>
    <x v="138"/>
    <x v="10"/>
    <x v="0"/>
    <x v="0"/>
    <d v="2020-09-04T00:00:00"/>
    <n v="208609616"/>
    <d v="2020-09-05T00:00:00"/>
    <n v="1"/>
    <n v="1076"/>
    <n v="154.06"/>
    <n v="90.93"/>
    <n v="165768.56"/>
    <n v="63.129999999999995"/>
    <n v="165.76856000000001"/>
    <n v="97840.680000000008"/>
    <n v="97.840680000000006"/>
    <n v="67927.87999999999"/>
    <n v="0.59022458782292619"/>
    <n v="67.927879999999988"/>
    <x v="0"/>
  </r>
  <r>
    <s v="C1671"/>
    <x v="3"/>
    <x v="149"/>
    <x v="1"/>
    <x v="0"/>
    <x v="1"/>
    <d v="2021-07-20T00:00:00"/>
    <n v="167170989"/>
    <d v="2021-07-22T00:00:00"/>
    <n v="2"/>
    <n v="8465"/>
    <n v="421.89"/>
    <n v="364.69"/>
    <n v="3571298.85"/>
    <n v="57.199999999999989"/>
    <n v="3571.2988500000001"/>
    <n v="3087100.85"/>
    <n v="3087.1008500000003"/>
    <n v="484198"/>
    <n v="0.86441963544999889"/>
    <n v="484.19799999999998"/>
    <x v="2"/>
  </r>
  <r>
    <s v="C1621"/>
    <x v="1"/>
    <x v="68"/>
    <x v="1"/>
    <x v="1"/>
    <x v="0"/>
    <d v="2020-04-03T00:00:00"/>
    <n v="162165772"/>
    <d v="2020-05-06T00:00:00"/>
    <n v="33"/>
    <n v="7311"/>
    <n v="421.89"/>
    <n v="364.69"/>
    <n v="3084437.79"/>
    <n v="57.199999999999989"/>
    <n v="3084.4377899999999"/>
    <n v="2666248.59"/>
    <n v="2666.2485899999997"/>
    <n v="418189.20000000019"/>
    <n v="0.86441963544999878"/>
    <n v="418.1892000000002"/>
    <x v="0"/>
  </r>
  <r>
    <s v="C8092"/>
    <x v="3"/>
    <x v="103"/>
    <x v="5"/>
    <x v="1"/>
    <x v="0"/>
    <d v="2020-06-05T00:00:00"/>
    <n v="809267795"/>
    <d v="2020-06-20T00:00:00"/>
    <n v="15"/>
    <n v="9179"/>
    <n v="437.2"/>
    <n v="263.33"/>
    <n v="4013058.8"/>
    <n v="173.87"/>
    <n v="4013.0587999999998"/>
    <n v="2417106.0699999998"/>
    <n v="2417.1060699999998"/>
    <n v="1595952.73"/>
    <n v="0.60231015553522416"/>
    <n v="1595.95273"/>
    <x v="0"/>
  </r>
  <r>
    <s v="C5444"/>
    <x v="0"/>
    <x v="64"/>
    <x v="3"/>
    <x v="1"/>
    <x v="0"/>
    <d v="2020-05-22T00:00:00"/>
    <n v="544463384"/>
    <d v="2020-06-25T00:00:00"/>
    <n v="34"/>
    <n v="7669"/>
    <n v="255.28"/>
    <n v="159.41999999999999"/>
    <n v="1957742.32"/>
    <n v="95.860000000000014"/>
    <n v="1957.7423200000001"/>
    <n v="1222591.98"/>
    <n v="1222.5919799999999"/>
    <n v="735150.34000000008"/>
    <n v="0.62449075524913811"/>
    <n v="735.15034000000003"/>
    <x v="0"/>
  </r>
  <r>
    <s v="C5740"/>
    <x v="3"/>
    <x v="50"/>
    <x v="4"/>
    <x v="1"/>
    <x v="1"/>
    <d v="2020-04-17T00:00:00"/>
    <n v="574051368"/>
    <d v="2020-05-01T00:00:00"/>
    <n v="14"/>
    <n v="3411"/>
    <n v="47.45"/>
    <n v="31.79"/>
    <n v="161851.95000000001"/>
    <n v="15.660000000000004"/>
    <n v="161.85195000000002"/>
    <n v="108435.69"/>
    <n v="108.43569000000001"/>
    <n v="53416.260000000009"/>
    <n v="0.66996838777660694"/>
    <n v="53.416260000000008"/>
    <x v="0"/>
  </r>
  <r>
    <s v="C8246"/>
    <x v="3"/>
    <x v="76"/>
    <x v="7"/>
    <x v="1"/>
    <x v="0"/>
    <d v="2020-09-10T00:00:00"/>
    <n v="824643075"/>
    <d v="2020-10-23T00:00:00"/>
    <n v="43"/>
    <n v="9066"/>
    <n v="9.33"/>
    <n v="6.92"/>
    <n v="84585.78"/>
    <n v="2.41"/>
    <n v="84.58578"/>
    <n v="62736.72"/>
    <n v="62.736719999999998"/>
    <n v="21849.059999999998"/>
    <n v="0.74169346195069663"/>
    <n v="21.849059999999998"/>
    <x v="0"/>
  </r>
  <r>
    <s v="C3931"/>
    <x v="3"/>
    <x v="110"/>
    <x v="6"/>
    <x v="0"/>
    <x v="2"/>
    <d v="2021-02-11T00:00:00"/>
    <n v="393162333"/>
    <d v="2021-03-29T00:00:00"/>
    <n v="46"/>
    <n v="4326"/>
    <n v="81.73"/>
    <n v="56.67"/>
    <n v="353563.98000000004"/>
    <n v="25.060000000000002"/>
    <n v="353.56398000000002"/>
    <n v="245154.42"/>
    <n v="245.15442000000002"/>
    <n v="108409.56000000003"/>
    <n v="0.69338064358252782"/>
    <n v="108.40956000000003"/>
    <x v="2"/>
  </r>
  <r>
    <s v="C6968"/>
    <x v="3"/>
    <x v="119"/>
    <x v="7"/>
    <x v="1"/>
    <x v="1"/>
    <d v="2021-06-28T00:00:00"/>
    <n v="696845471"/>
    <d v="2021-07-08T00:00:00"/>
    <n v="10"/>
    <n v="915"/>
    <n v="9.33"/>
    <n v="6.92"/>
    <n v="8536.9500000000007"/>
    <n v="2.41"/>
    <n v="8.5369500000000009"/>
    <n v="6331.8"/>
    <n v="6.3318000000000003"/>
    <n v="2205.1500000000005"/>
    <n v="0.74169346195069663"/>
    <n v="2.2051500000000006"/>
    <x v="2"/>
  </r>
  <r>
    <s v="C9802"/>
    <x v="3"/>
    <x v="146"/>
    <x v="2"/>
    <x v="0"/>
    <x v="3"/>
    <d v="2020-12-15T00:00:00"/>
    <n v="980211198"/>
    <d v="2020-12-15T00:00:00"/>
    <n v="0"/>
    <n v="5131"/>
    <n v="205.7"/>
    <n v="117.11"/>
    <n v="1055446.7"/>
    <n v="88.589999999999989"/>
    <n v="1055.4467"/>
    <n v="600891.41"/>
    <n v="600.89141000000006"/>
    <n v="454555.28999999992"/>
    <n v="0.56932425862907154"/>
    <n v="454.5552899999999"/>
    <x v="0"/>
  </r>
  <r>
    <s v="C5459"/>
    <x v="1"/>
    <x v="54"/>
    <x v="11"/>
    <x v="1"/>
    <x v="3"/>
    <d v="2020-06-27T00:00:00"/>
    <n v="545928943"/>
    <d v="2020-08-10T00:00:00"/>
    <n v="44"/>
    <n v="1361"/>
    <n v="668.27"/>
    <n v="502.54"/>
    <n v="909515.47"/>
    <n v="165.72999999999996"/>
    <n v="909.51546999999994"/>
    <n v="683956.94000000006"/>
    <n v="683.95694000000003"/>
    <n v="225558.52999999991"/>
    <n v="0.75200143654510909"/>
    <n v="225.55852999999991"/>
    <x v="0"/>
  </r>
  <r>
    <s v="C9188"/>
    <x v="3"/>
    <x v="76"/>
    <x v="10"/>
    <x v="1"/>
    <x v="3"/>
    <d v="2020-11-05T00:00:00"/>
    <n v="918880879"/>
    <d v="2020-12-13T00:00:00"/>
    <n v="38"/>
    <n v="6127"/>
    <n v="154.06"/>
    <n v="90.93"/>
    <n v="943925.62"/>
    <n v="63.129999999999995"/>
    <n v="943.92561999999998"/>
    <n v="557128.11"/>
    <n v="557.12810999999999"/>
    <n v="386797.51"/>
    <n v="0.59022458782292608"/>
    <n v="386.79750999999999"/>
    <x v="0"/>
  </r>
  <r>
    <s v="C2678"/>
    <x v="2"/>
    <x v="34"/>
    <x v="10"/>
    <x v="0"/>
    <x v="1"/>
    <d v="2022-07-18T00:00:00"/>
    <n v="267865836"/>
    <d v="2022-07-30T00:00:00"/>
    <n v="12"/>
    <n v="6308"/>
    <n v="154.06"/>
    <n v="90.93"/>
    <n v="971810.48"/>
    <n v="63.129999999999995"/>
    <n v="971.81047999999998"/>
    <n v="573586.44000000006"/>
    <n v="573.58644000000004"/>
    <n v="398224.03999999992"/>
    <n v="0.59022458782292619"/>
    <n v="398.22403999999995"/>
    <x v="1"/>
  </r>
  <r>
    <s v="C8819"/>
    <x v="0"/>
    <x v="96"/>
    <x v="8"/>
    <x v="1"/>
    <x v="1"/>
    <d v="2020-10-08T00:00:00"/>
    <n v="881995141"/>
    <d v="2020-10-20T00:00:00"/>
    <n v="12"/>
    <n v="817"/>
    <n v="651.21"/>
    <n v="524.96"/>
    <n v="532038.57000000007"/>
    <n v="126.25"/>
    <n v="532.03857000000005"/>
    <n v="428892.32"/>
    <n v="428.89231999999998"/>
    <n v="103146.25000000006"/>
    <n v="0.80613012699436426"/>
    <n v="103.14625000000005"/>
    <x v="0"/>
  </r>
  <r>
    <s v="C6206"/>
    <x v="0"/>
    <x v="129"/>
    <x v="6"/>
    <x v="1"/>
    <x v="0"/>
    <d v="2021-02-17T00:00:00"/>
    <n v="620692622"/>
    <d v="2021-03-06T00:00:00"/>
    <n v="17"/>
    <n v="5595"/>
    <n v="81.73"/>
    <n v="56.67"/>
    <n v="457279.35000000003"/>
    <n v="25.060000000000002"/>
    <n v="457.27935000000002"/>
    <n v="317068.65000000002"/>
    <n v="317.06865000000005"/>
    <n v="140210.70000000001"/>
    <n v="0.69338064358252793"/>
    <n v="140.2107"/>
    <x v="2"/>
  </r>
  <r>
    <s v="C5636"/>
    <x v="5"/>
    <x v="150"/>
    <x v="1"/>
    <x v="1"/>
    <x v="2"/>
    <d v="2021-01-19T00:00:00"/>
    <n v="563694608"/>
    <d v="2021-02-11T00:00:00"/>
    <n v="23"/>
    <n v="8616"/>
    <n v="421.89"/>
    <n v="364.69"/>
    <n v="3635004.2399999998"/>
    <n v="57.199999999999989"/>
    <n v="3635.0042399999998"/>
    <n v="3142169.04"/>
    <n v="3142.1690400000002"/>
    <n v="492835.19999999972"/>
    <n v="0.86441963544999889"/>
    <n v="492.8351999999997"/>
    <x v="2"/>
  </r>
  <r>
    <s v="C9610"/>
    <x v="2"/>
    <x v="3"/>
    <x v="4"/>
    <x v="1"/>
    <x v="1"/>
    <d v="2022-08-26T00:00:00"/>
    <n v="961049926"/>
    <d v="2022-09-09T00:00:00"/>
    <n v="14"/>
    <n v="4885"/>
    <n v="47.45"/>
    <n v="31.79"/>
    <n v="231793.25"/>
    <n v="15.660000000000004"/>
    <n v="231.79325"/>
    <n v="155294.15"/>
    <n v="155.29415"/>
    <n v="76499.100000000006"/>
    <n v="0.66996838777660694"/>
    <n v="76.499100000000013"/>
    <x v="1"/>
  </r>
  <r>
    <s v="C7831"/>
    <x v="1"/>
    <x v="37"/>
    <x v="8"/>
    <x v="1"/>
    <x v="3"/>
    <d v="2022-09-24T00:00:00"/>
    <n v="783119904"/>
    <d v="2022-10-30T00:00:00"/>
    <n v="36"/>
    <n v="1437"/>
    <n v="651.21"/>
    <n v="524.96"/>
    <n v="935788.77"/>
    <n v="126.25"/>
    <n v="935.78877"/>
    <n v="754367.52"/>
    <n v="754.36752000000001"/>
    <n v="181421.25"/>
    <n v="0.80613012699436437"/>
    <n v="181.42124999999999"/>
    <x v="1"/>
  </r>
  <r>
    <s v="C8705"/>
    <x v="2"/>
    <x v="151"/>
    <x v="6"/>
    <x v="1"/>
    <x v="1"/>
    <d v="2022-10-13T00:00:00"/>
    <n v="870578372"/>
    <d v="2022-11-06T00:00:00"/>
    <n v="24"/>
    <n v="2341"/>
    <n v="81.73"/>
    <n v="56.67"/>
    <n v="191329.93000000002"/>
    <n v="25.060000000000002"/>
    <n v="191.32993000000002"/>
    <n v="132664.47"/>
    <n v="132.66446999999999"/>
    <n v="58665.460000000021"/>
    <n v="0.69338064358252771"/>
    <n v="58.665460000000024"/>
    <x v="1"/>
  </r>
  <r>
    <s v="C7844"/>
    <x v="3"/>
    <x v="25"/>
    <x v="0"/>
    <x v="0"/>
    <x v="2"/>
    <d v="2021-11-03T00:00:00"/>
    <n v="784411656"/>
    <d v="2021-11-29T00:00:00"/>
    <n v="26"/>
    <n v="3695"/>
    <n v="152.58000000000001"/>
    <n v="97.44"/>
    <n v="563783.10000000009"/>
    <n v="55.140000000000015"/>
    <n v="563.7831000000001"/>
    <n v="360040.8"/>
    <n v="360.04079999999999"/>
    <n v="203742.3000000001"/>
    <n v="0.63861580810066831"/>
    <n v="203.74230000000011"/>
    <x v="2"/>
  </r>
  <r>
    <s v="C9367"/>
    <x v="3"/>
    <x v="140"/>
    <x v="5"/>
    <x v="0"/>
    <x v="0"/>
    <d v="2020-11-07T00:00:00"/>
    <n v="936710488"/>
    <d v="2020-12-08T00:00:00"/>
    <n v="31"/>
    <n v="2304"/>
    <n v="437.2"/>
    <n v="263.33"/>
    <n v="1007308.7999999999"/>
    <n v="173.87"/>
    <n v="1007.3087999999999"/>
    <n v="606712.31999999995"/>
    <n v="606.71231999999998"/>
    <n v="400596.47999999998"/>
    <n v="0.60231015553522416"/>
    <n v="400.59647999999999"/>
    <x v="0"/>
  </r>
  <r>
    <s v="C6487"/>
    <x v="5"/>
    <x v="82"/>
    <x v="0"/>
    <x v="1"/>
    <x v="2"/>
    <d v="2022-04-24T00:00:00"/>
    <n v="648711192"/>
    <d v="2022-05-16T00:00:00"/>
    <n v="22"/>
    <n v="6912"/>
    <n v="152.58000000000001"/>
    <n v="97.44"/>
    <n v="1054632.9600000002"/>
    <n v="55.140000000000015"/>
    <n v="1054.6329600000001"/>
    <n v="673505.28000000003"/>
    <n v="673.50528000000008"/>
    <n v="381127.68000000017"/>
    <n v="0.63861580810066854"/>
    <n v="381.12768000000017"/>
    <x v="1"/>
  </r>
  <r>
    <s v="C9341"/>
    <x v="0"/>
    <x v="74"/>
    <x v="11"/>
    <x v="1"/>
    <x v="0"/>
    <d v="2020-02-01T00:00:00"/>
    <n v="934157025"/>
    <d v="2020-02-03T00:00:00"/>
    <n v="2"/>
    <n v="6678"/>
    <n v="668.27"/>
    <n v="502.54"/>
    <n v="4462707.0599999996"/>
    <n v="165.72999999999996"/>
    <n v="4462.7070599999997"/>
    <n v="3355962.12"/>
    <n v="3355.9621200000001"/>
    <n v="1106744.9399999995"/>
    <n v="0.75200143654510909"/>
    <n v="1106.7449399999996"/>
    <x v="0"/>
  </r>
  <r>
    <s v="C8055"/>
    <x v="4"/>
    <x v="7"/>
    <x v="9"/>
    <x v="1"/>
    <x v="0"/>
    <d v="2022-05-11T00:00:00"/>
    <n v="805596816"/>
    <d v="2022-05-23T00:00:00"/>
    <n v="12"/>
    <n v="2855"/>
    <n v="109.28"/>
    <n v="35.840000000000003"/>
    <n v="311994.40000000002"/>
    <n v="73.44"/>
    <n v="311.99440000000004"/>
    <n v="102323.20000000001"/>
    <n v="102.32320000000001"/>
    <n v="209671.2"/>
    <n v="0.32796486090775989"/>
    <n v="209.6712"/>
    <x v="1"/>
  </r>
  <r>
    <s v="C2082"/>
    <x v="5"/>
    <x v="82"/>
    <x v="6"/>
    <x v="0"/>
    <x v="3"/>
    <d v="2022-04-24T00:00:00"/>
    <n v="208216083"/>
    <d v="2022-05-13T00:00:00"/>
    <n v="19"/>
    <n v="4621"/>
    <n v="81.73"/>
    <n v="56.67"/>
    <n v="377674.33"/>
    <n v="25.060000000000002"/>
    <n v="377.67433"/>
    <n v="261872.07"/>
    <n v="261.87207000000001"/>
    <n v="115802.26000000001"/>
    <n v="0.69338064358252782"/>
    <n v="115.80226"/>
    <x v="1"/>
  </r>
  <r>
    <s v="C3660"/>
    <x v="0"/>
    <x v="113"/>
    <x v="2"/>
    <x v="0"/>
    <x v="0"/>
    <d v="2021-03-25T00:00:00"/>
    <n v="366055715"/>
    <d v="2021-04-05T00:00:00"/>
    <n v="11"/>
    <n v="2875"/>
    <n v="205.7"/>
    <n v="117.11"/>
    <n v="591387.5"/>
    <n v="88.589999999999989"/>
    <n v="591.38750000000005"/>
    <n v="336691.25"/>
    <n v="336.69125000000003"/>
    <n v="254696.25"/>
    <n v="0.56932425862907143"/>
    <n v="254.69624999999999"/>
    <x v="2"/>
  </r>
  <r>
    <s v="C4632"/>
    <x v="3"/>
    <x v="105"/>
    <x v="1"/>
    <x v="1"/>
    <x v="3"/>
    <d v="2021-06-03T00:00:00"/>
    <n v="463209617"/>
    <d v="2021-06-27T00:00:00"/>
    <n v="24"/>
    <n v="2874"/>
    <n v="421.89"/>
    <n v="364.69"/>
    <n v="1212511.8599999999"/>
    <n v="57.199999999999989"/>
    <n v="1212.5118599999998"/>
    <n v="1048119.0599999999"/>
    <n v="1048.11906"/>
    <n v="164392.79999999993"/>
    <n v="0.86441963544999889"/>
    <n v="164.39279999999994"/>
    <x v="2"/>
  </r>
  <r>
    <s v="C3137"/>
    <x v="0"/>
    <x v="152"/>
    <x v="5"/>
    <x v="1"/>
    <x v="2"/>
    <d v="2021-08-25T00:00:00"/>
    <n v="313789117"/>
    <d v="2021-09-07T00:00:00"/>
    <n v="13"/>
    <n v="6028"/>
    <n v="437.2"/>
    <n v="263.33"/>
    <n v="2635441.6"/>
    <n v="173.87"/>
    <n v="2635.4416000000001"/>
    <n v="1587353.24"/>
    <n v="1587.3532399999999"/>
    <n v="1048088.3600000001"/>
    <n v="0.60231015553522405"/>
    <n v="1048.0883600000002"/>
    <x v="2"/>
  </r>
  <r>
    <s v="C7022"/>
    <x v="5"/>
    <x v="45"/>
    <x v="2"/>
    <x v="0"/>
    <x v="0"/>
    <d v="2022-07-06T00:00:00"/>
    <n v="702218043"/>
    <d v="2022-07-29T00:00:00"/>
    <n v="23"/>
    <n v="779"/>
    <n v="205.7"/>
    <n v="117.11"/>
    <n v="160240.29999999999"/>
    <n v="88.589999999999989"/>
    <n v="160.24029999999999"/>
    <n v="91228.69"/>
    <n v="91.22869"/>
    <n v="69011.609999999986"/>
    <n v="0.56932425862907154"/>
    <n v="69.01160999999999"/>
    <x v="1"/>
  </r>
  <r>
    <s v="C2332"/>
    <x v="1"/>
    <x v="111"/>
    <x v="1"/>
    <x v="1"/>
    <x v="1"/>
    <d v="2022-02-26T00:00:00"/>
    <n v="233232724"/>
    <d v="2022-03-08T00:00:00"/>
    <n v="10"/>
    <n v="7601"/>
    <n v="421.89"/>
    <n v="364.69"/>
    <n v="3206785.8899999997"/>
    <n v="57.199999999999989"/>
    <n v="3206.7858899999997"/>
    <n v="2772008.69"/>
    <n v="2772.0086900000001"/>
    <n v="434777.19999999972"/>
    <n v="0.86441963544999889"/>
    <n v="434.77719999999971"/>
    <x v="1"/>
  </r>
  <r>
    <s v="C2818"/>
    <x v="2"/>
    <x v="3"/>
    <x v="3"/>
    <x v="0"/>
    <x v="3"/>
    <d v="2020-07-20T00:00:00"/>
    <n v="281881988"/>
    <d v="2020-08-11T00:00:00"/>
    <n v="22"/>
    <n v="3999"/>
    <n v="255.28"/>
    <n v="159.41999999999999"/>
    <n v="1020864.72"/>
    <n v="95.860000000000014"/>
    <n v="1020.8647199999999"/>
    <n v="637520.57999999996"/>
    <n v="637.52058"/>
    <n v="383344.14"/>
    <n v="0.62449075524913822"/>
    <n v="383.34414000000004"/>
    <x v="0"/>
  </r>
  <r>
    <s v="C9435"/>
    <x v="3"/>
    <x v="19"/>
    <x v="0"/>
    <x v="1"/>
    <x v="2"/>
    <d v="2020-12-06T00:00:00"/>
    <n v="943527162"/>
    <d v="2020-12-22T00:00:00"/>
    <n v="16"/>
    <n v="9509"/>
    <n v="152.58000000000001"/>
    <n v="97.44"/>
    <n v="1450883.2200000002"/>
    <n v="55.140000000000015"/>
    <n v="1450.8832200000002"/>
    <n v="926556.96"/>
    <n v="926.55696"/>
    <n v="524326.26000000024"/>
    <n v="0.63861580810066843"/>
    <n v="524.32626000000027"/>
    <x v="0"/>
  </r>
  <r>
    <s v="C5838"/>
    <x v="0"/>
    <x v="126"/>
    <x v="1"/>
    <x v="0"/>
    <x v="2"/>
    <d v="2022-08-24T00:00:00"/>
    <n v="583842074"/>
    <d v="2022-10-04T00:00:00"/>
    <n v="41"/>
    <n v="699"/>
    <n v="421.89"/>
    <n v="364.69"/>
    <n v="294901.11"/>
    <n v="57.199999999999989"/>
    <n v="294.90110999999996"/>
    <n v="254918.31"/>
    <n v="254.91830999999999"/>
    <n v="39982.799999999988"/>
    <n v="0.86441963544999889"/>
    <n v="39.98279999999999"/>
    <x v="1"/>
  </r>
  <r>
    <s v="C7888"/>
    <x v="3"/>
    <x v="134"/>
    <x v="3"/>
    <x v="1"/>
    <x v="1"/>
    <d v="2022-08-03T00:00:00"/>
    <n v="788813054"/>
    <d v="2022-08-09T00:00:00"/>
    <n v="6"/>
    <n v="6167"/>
    <n v="255.28"/>
    <n v="159.41999999999999"/>
    <n v="1574311.76"/>
    <n v="95.860000000000014"/>
    <n v="1574.31176"/>
    <n v="983143.1399999999"/>
    <n v="983.1431399999999"/>
    <n v="591168.62000000011"/>
    <n v="0.62449075524913811"/>
    <n v="591.16862000000015"/>
    <x v="1"/>
  </r>
  <r>
    <s v="C5147"/>
    <x v="5"/>
    <x v="117"/>
    <x v="6"/>
    <x v="1"/>
    <x v="0"/>
    <d v="2022-05-04T00:00:00"/>
    <n v="514738929"/>
    <d v="2022-05-16T00:00:00"/>
    <n v="12"/>
    <n v="1543"/>
    <n v="81.73"/>
    <n v="56.67"/>
    <n v="126109.39"/>
    <n v="25.060000000000002"/>
    <n v="126.10939"/>
    <n v="87441.81"/>
    <n v="87.441810000000004"/>
    <n v="38667.58"/>
    <n v="0.69338064358252782"/>
    <n v="38.667580000000001"/>
    <x v="1"/>
  </r>
  <r>
    <s v="C1382"/>
    <x v="0"/>
    <x v="60"/>
    <x v="7"/>
    <x v="0"/>
    <x v="2"/>
    <d v="2021-01-07T00:00:00"/>
    <n v="138231027"/>
    <d v="2021-01-28T00:00:00"/>
    <n v="21"/>
    <n v="4487"/>
    <n v="9.33"/>
    <n v="6.92"/>
    <n v="41863.71"/>
    <n v="2.41"/>
    <n v="41.863709999999998"/>
    <n v="31050.04"/>
    <n v="31.050039999999999"/>
    <n v="10813.669999999998"/>
    <n v="0.74169346195069674"/>
    <n v="10.813669999999998"/>
    <x v="2"/>
  </r>
  <r>
    <s v="C1062"/>
    <x v="2"/>
    <x v="88"/>
    <x v="2"/>
    <x v="1"/>
    <x v="0"/>
    <d v="2022-06-13T00:00:00"/>
    <n v="106213176"/>
    <d v="2022-07-15T00:00:00"/>
    <n v="32"/>
    <n v="9694"/>
    <n v="205.7"/>
    <n v="117.11"/>
    <n v="1994055.7999999998"/>
    <n v="88.589999999999989"/>
    <n v="1994.0557999999999"/>
    <n v="1135264.3400000001"/>
    <n v="1135.2643400000002"/>
    <n v="858791.45999999973"/>
    <n v="0.56932425862907154"/>
    <n v="858.79145999999969"/>
    <x v="1"/>
  </r>
  <r>
    <s v="C4859"/>
    <x v="5"/>
    <x v="16"/>
    <x v="0"/>
    <x v="0"/>
    <x v="2"/>
    <d v="2022-04-06T00:00:00"/>
    <n v="485921704"/>
    <d v="2022-04-15T00:00:00"/>
    <n v="9"/>
    <n v="3885"/>
    <n v="152.58000000000001"/>
    <n v="97.44"/>
    <n v="592773.30000000005"/>
    <n v="55.140000000000015"/>
    <n v="592.77330000000006"/>
    <n v="378554.39999999997"/>
    <n v="378.55439999999999"/>
    <n v="214218.90000000008"/>
    <n v="0.63861580810066843"/>
    <n v="214.21890000000008"/>
    <x v="1"/>
  </r>
  <r>
    <s v="C5149"/>
    <x v="5"/>
    <x v="121"/>
    <x v="8"/>
    <x v="1"/>
    <x v="1"/>
    <d v="2020-10-18T00:00:00"/>
    <n v="514905440"/>
    <d v="2020-10-22T00:00:00"/>
    <n v="4"/>
    <n v="817"/>
    <n v="651.21"/>
    <n v="524.96"/>
    <n v="532038.57000000007"/>
    <n v="126.25"/>
    <n v="532.03857000000005"/>
    <n v="428892.32"/>
    <n v="428.89231999999998"/>
    <n v="103146.25000000006"/>
    <n v="0.80613012699436426"/>
    <n v="103.14625000000005"/>
    <x v="0"/>
  </r>
  <r>
    <s v="C8510"/>
    <x v="5"/>
    <x v="91"/>
    <x v="6"/>
    <x v="1"/>
    <x v="3"/>
    <d v="2021-08-23T00:00:00"/>
    <n v="851025712"/>
    <d v="2021-09-27T00:00:00"/>
    <n v="35"/>
    <n v="6275"/>
    <n v="81.73"/>
    <n v="56.67"/>
    <n v="512855.75"/>
    <n v="25.060000000000002"/>
    <n v="512.85574999999994"/>
    <n v="355604.25"/>
    <n v="355.60424999999998"/>
    <n v="157251.5"/>
    <n v="0.69338064358252782"/>
    <n v="157.25149999999999"/>
    <x v="2"/>
  </r>
  <r>
    <s v="C4224"/>
    <x v="1"/>
    <x v="22"/>
    <x v="3"/>
    <x v="0"/>
    <x v="3"/>
    <d v="2021-08-24T00:00:00"/>
    <n v="422456347"/>
    <d v="2021-08-26T00:00:00"/>
    <n v="2"/>
    <n v="3076"/>
    <n v="255.28"/>
    <n v="159.41999999999999"/>
    <n v="785241.28"/>
    <n v="95.860000000000014"/>
    <n v="785.24128000000007"/>
    <n v="490375.92"/>
    <n v="490.37592000000001"/>
    <n v="294865.36000000004"/>
    <n v="0.62449075524913811"/>
    <n v="294.86536000000007"/>
    <x v="2"/>
  </r>
  <r>
    <s v="C4776"/>
    <x v="3"/>
    <x v="46"/>
    <x v="5"/>
    <x v="0"/>
    <x v="1"/>
    <d v="2020-11-29T00:00:00"/>
    <n v="477683675"/>
    <d v="2020-12-23T00:00:00"/>
    <n v="24"/>
    <n v="6069"/>
    <n v="437.2"/>
    <n v="263.33"/>
    <n v="2653366.7999999998"/>
    <n v="173.87"/>
    <n v="2653.3667999999998"/>
    <n v="1598149.77"/>
    <n v="1598.14977"/>
    <n v="1055217.0299999998"/>
    <n v="0.60231015553522416"/>
    <n v="1055.2170299999998"/>
    <x v="0"/>
  </r>
  <r>
    <s v="C6350"/>
    <x v="5"/>
    <x v="124"/>
    <x v="2"/>
    <x v="1"/>
    <x v="3"/>
    <d v="2022-07-15T00:00:00"/>
    <n v="635036218"/>
    <d v="2022-07-31T00:00:00"/>
    <n v="16"/>
    <n v="184"/>
    <n v="205.7"/>
    <n v="117.11"/>
    <n v="37848.799999999996"/>
    <n v="88.589999999999989"/>
    <n v="37.848799999999997"/>
    <n v="21548.240000000002"/>
    <n v="21.54824"/>
    <n v="16300.559999999994"/>
    <n v="0.56932425862907154"/>
    <n v="16.300559999999994"/>
    <x v="1"/>
  </r>
  <r>
    <s v="C8856"/>
    <x v="1"/>
    <x v="22"/>
    <x v="1"/>
    <x v="0"/>
    <x v="3"/>
    <d v="2022-10-31T00:00:00"/>
    <n v="885696589"/>
    <d v="2022-11-11T00:00:00"/>
    <n v="11"/>
    <n v="6158"/>
    <n v="421.89"/>
    <n v="364.69"/>
    <n v="2597998.62"/>
    <n v="57.199999999999989"/>
    <n v="2597.9986200000003"/>
    <n v="2245761.02"/>
    <n v="2245.7610199999999"/>
    <n v="352237.60000000009"/>
    <n v="0.86441963544999867"/>
    <n v="352.2376000000001"/>
    <x v="1"/>
  </r>
  <r>
    <s v="C1172"/>
    <x v="3"/>
    <x v="86"/>
    <x v="10"/>
    <x v="0"/>
    <x v="3"/>
    <d v="2021-02-14T00:00:00"/>
    <n v="117223966"/>
    <d v="2021-02-25T00:00:00"/>
    <n v="11"/>
    <n v="8031"/>
    <n v="154.06"/>
    <n v="90.93"/>
    <n v="1237255.8600000001"/>
    <n v="63.129999999999995"/>
    <n v="1237.2558600000002"/>
    <n v="730258.83000000007"/>
    <n v="730.2588300000001"/>
    <n v="506997.03"/>
    <n v="0.59022458782292608"/>
    <n v="506.99703000000005"/>
    <x v="2"/>
  </r>
  <r>
    <s v="C8296"/>
    <x v="3"/>
    <x v="149"/>
    <x v="9"/>
    <x v="0"/>
    <x v="1"/>
    <d v="2020-12-16T00:00:00"/>
    <n v="829667174"/>
    <d v="2021-01-09T00:00:00"/>
    <n v="24"/>
    <n v="5809"/>
    <n v="109.28"/>
    <n v="35.840000000000003"/>
    <n v="634807.52"/>
    <n v="73.44"/>
    <n v="634.80752000000007"/>
    <n v="208194.56000000003"/>
    <n v="208.19456000000002"/>
    <n v="426612.95999999996"/>
    <n v="0.32796486090775989"/>
    <n v="426.61295999999999"/>
    <x v="0"/>
  </r>
  <r>
    <s v="C6433"/>
    <x v="2"/>
    <x v="3"/>
    <x v="4"/>
    <x v="0"/>
    <x v="0"/>
    <d v="2020-07-28T00:00:00"/>
    <n v="643387544"/>
    <d v="2020-08-20T00:00:00"/>
    <n v="23"/>
    <n v="1527"/>
    <n v="47.45"/>
    <n v="31.79"/>
    <n v="72456.150000000009"/>
    <n v="15.660000000000004"/>
    <n v="72.456150000000008"/>
    <n v="48543.33"/>
    <n v="48.543330000000005"/>
    <n v="23912.820000000007"/>
    <n v="0.66996838777660694"/>
    <n v="23.912820000000007"/>
    <x v="0"/>
  </r>
  <r>
    <s v="C8490"/>
    <x v="1"/>
    <x v="90"/>
    <x v="0"/>
    <x v="0"/>
    <x v="3"/>
    <d v="2020-01-09T00:00:00"/>
    <n v="849058902"/>
    <d v="2020-01-25T00:00:00"/>
    <n v="16"/>
    <n v="4252"/>
    <n v="152.58000000000001"/>
    <n v="97.44"/>
    <n v="648770.16"/>
    <n v="55.140000000000015"/>
    <n v="648.77016000000003"/>
    <n v="414314.88"/>
    <n v="414.31488000000002"/>
    <n v="234455.28000000003"/>
    <n v="0.63861580810066854"/>
    <n v="234.45528000000002"/>
    <x v="0"/>
  </r>
  <r>
    <s v="C5576"/>
    <x v="5"/>
    <x v="124"/>
    <x v="8"/>
    <x v="0"/>
    <x v="3"/>
    <d v="2022-08-19T00:00:00"/>
    <n v="557667577"/>
    <d v="2022-09-15T00:00:00"/>
    <n v="27"/>
    <n v="5083"/>
    <n v="651.21"/>
    <n v="524.96"/>
    <n v="3310100.43"/>
    <n v="126.25"/>
    <n v="3310.10043"/>
    <n v="2668371.6800000002"/>
    <n v="2668.3716800000002"/>
    <n v="641728.75"/>
    <n v="0.80613012699436437"/>
    <n v="641.72874999999999"/>
    <x v="1"/>
  </r>
  <r>
    <s v="C7505"/>
    <x v="5"/>
    <x v="28"/>
    <x v="9"/>
    <x v="0"/>
    <x v="0"/>
    <d v="2022-02-15T00:00:00"/>
    <n v="750512397"/>
    <d v="2022-03-04T00:00:00"/>
    <n v="17"/>
    <n v="2151"/>
    <n v="109.28"/>
    <n v="35.840000000000003"/>
    <n v="235061.28"/>
    <n v="73.44"/>
    <n v="235.06128000000001"/>
    <n v="77091.840000000011"/>
    <n v="77.091840000000005"/>
    <n v="157969.44"/>
    <n v="0.32796486090775989"/>
    <n v="157.96943999999999"/>
    <x v="1"/>
  </r>
  <r>
    <s v="C2292"/>
    <x v="5"/>
    <x v="121"/>
    <x v="10"/>
    <x v="1"/>
    <x v="2"/>
    <d v="2021-03-13T00:00:00"/>
    <n v="229204690"/>
    <d v="2021-03-25T00:00:00"/>
    <n v="12"/>
    <n v="5616"/>
    <n v="154.06"/>
    <n v="90.93"/>
    <n v="865200.96"/>
    <n v="63.129999999999995"/>
    <n v="865.20096000000001"/>
    <n v="510662.88000000006"/>
    <n v="510.66288000000009"/>
    <n v="354538.0799999999"/>
    <n v="0.59022458782292619"/>
    <n v="354.53807999999992"/>
    <x v="2"/>
  </r>
  <r>
    <s v="C5656"/>
    <x v="0"/>
    <x v="24"/>
    <x v="7"/>
    <x v="0"/>
    <x v="1"/>
    <d v="2021-07-10T00:00:00"/>
    <n v="565668284"/>
    <d v="2021-08-03T00:00:00"/>
    <n v="24"/>
    <n v="2671"/>
    <n v="9.33"/>
    <n v="6.92"/>
    <n v="24920.43"/>
    <n v="2.41"/>
    <n v="24.92043"/>
    <n v="18483.32"/>
    <n v="18.483319999999999"/>
    <n v="6437.1100000000006"/>
    <n v="0.74169346195069663"/>
    <n v="6.4371100000000006"/>
    <x v="2"/>
  </r>
  <r>
    <s v="C2521"/>
    <x v="2"/>
    <x v="153"/>
    <x v="0"/>
    <x v="0"/>
    <x v="2"/>
    <d v="2022-04-23T00:00:00"/>
    <n v="252139508"/>
    <d v="2022-05-23T00:00:00"/>
    <n v="30"/>
    <n v="2538"/>
    <n v="152.58000000000001"/>
    <n v="97.44"/>
    <n v="387248.04000000004"/>
    <n v="55.140000000000015"/>
    <n v="387.24804000000006"/>
    <n v="247302.72"/>
    <n v="247.30271999999999"/>
    <n v="139945.32000000004"/>
    <n v="0.63861580810066843"/>
    <n v="139.94532000000004"/>
    <x v="1"/>
  </r>
  <r>
    <s v="C5511"/>
    <x v="3"/>
    <x v="131"/>
    <x v="0"/>
    <x v="0"/>
    <x v="1"/>
    <d v="2021-10-01T00:00:00"/>
    <n v="551167190"/>
    <d v="2021-11-13T00:00:00"/>
    <n v="43"/>
    <n v="1474"/>
    <n v="152.58000000000001"/>
    <n v="97.44"/>
    <n v="224902.92"/>
    <n v="55.140000000000015"/>
    <n v="224.90292000000002"/>
    <n v="143626.56"/>
    <n v="143.62655999999998"/>
    <n v="81276.360000000015"/>
    <n v="0.63861580810066831"/>
    <n v="81.276360000000011"/>
    <x v="2"/>
  </r>
  <r>
    <s v="C5456"/>
    <x v="3"/>
    <x v="100"/>
    <x v="11"/>
    <x v="0"/>
    <x v="0"/>
    <d v="2021-04-16T00:00:00"/>
    <n v="545612657"/>
    <d v="2021-05-29T00:00:00"/>
    <n v="43"/>
    <n v="7765"/>
    <n v="668.27"/>
    <n v="502.54"/>
    <n v="5189116.55"/>
    <n v="165.72999999999996"/>
    <n v="5189.1165499999997"/>
    <n v="3902223.1"/>
    <n v="3902.2231000000002"/>
    <n v="1286893.4499999997"/>
    <n v="0.75200143654510909"/>
    <n v="1286.8934499999998"/>
    <x v="2"/>
  </r>
  <r>
    <s v="C3537"/>
    <x v="2"/>
    <x v="88"/>
    <x v="6"/>
    <x v="1"/>
    <x v="3"/>
    <d v="2022-09-30T00:00:00"/>
    <n v="353764760"/>
    <d v="2022-10-27T00:00:00"/>
    <n v="27"/>
    <n v="5709"/>
    <n v="81.73"/>
    <n v="56.67"/>
    <n v="466596.57"/>
    <n v="25.060000000000002"/>
    <n v="466.59656999999999"/>
    <n v="323529.03000000003"/>
    <n v="323.52903000000003"/>
    <n v="143067.53999999998"/>
    <n v="0.69338064358252793"/>
    <n v="143.06753999999998"/>
    <x v="1"/>
  </r>
  <r>
    <s v="C4847"/>
    <x v="3"/>
    <x v="95"/>
    <x v="7"/>
    <x v="0"/>
    <x v="2"/>
    <d v="2022-06-05T00:00:00"/>
    <n v="484756553"/>
    <d v="2022-06-14T00:00:00"/>
    <n v="9"/>
    <n v="9091"/>
    <n v="9.33"/>
    <n v="6.92"/>
    <n v="84819.03"/>
    <n v="2.41"/>
    <n v="84.819029999999998"/>
    <n v="62909.72"/>
    <n v="62.90972"/>
    <n v="21909.309999999998"/>
    <n v="0.74169346195069674"/>
    <n v="21.909309999999998"/>
    <x v="1"/>
  </r>
  <r>
    <s v="C9457"/>
    <x v="0"/>
    <x v="96"/>
    <x v="4"/>
    <x v="1"/>
    <x v="2"/>
    <d v="2020-07-30T00:00:00"/>
    <n v="945736443"/>
    <d v="2020-08-20T00:00:00"/>
    <n v="21"/>
    <n v="3285"/>
    <n v="47.45"/>
    <n v="31.79"/>
    <n v="155873.25"/>
    <n v="15.660000000000004"/>
    <n v="155.87325000000001"/>
    <n v="104430.15"/>
    <n v="104.43015"/>
    <n v="51443.100000000006"/>
    <n v="0.66996838777660683"/>
    <n v="51.443100000000008"/>
    <x v="0"/>
  </r>
  <r>
    <s v="C2711"/>
    <x v="3"/>
    <x v="140"/>
    <x v="4"/>
    <x v="0"/>
    <x v="3"/>
    <d v="2022-02-02T00:00:00"/>
    <n v="271128261"/>
    <d v="2022-03-07T00:00:00"/>
    <n v="33"/>
    <n v="1732"/>
    <n v="47.45"/>
    <n v="31.79"/>
    <n v="82183.400000000009"/>
    <n v="15.660000000000004"/>
    <n v="82.183400000000006"/>
    <n v="55060.28"/>
    <n v="55.060279999999999"/>
    <n v="27123.12000000001"/>
    <n v="0.66996838777660694"/>
    <n v="27.123120000000011"/>
    <x v="1"/>
  </r>
  <r>
    <s v="C2156"/>
    <x v="2"/>
    <x v="153"/>
    <x v="3"/>
    <x v="0"/>
    <x v="3"/>
    <d v="2020-10-26T00:00:00"/>
    <n v="215668332"/>
    <d v="2020-11-21T00:00:00"/>
    <n v="26"/>
    <n v="9907"/>
    <n v="255.28"/>
    <n v="159.41999999999999"/>
    <n v="2529058.96"/>
    <n v="95.860000000000014"/>
    <n v="2529.0589599999998"/>
    <n v="1579373.94"/>
    <n v="1579.3739399999999"/>
    <n v="949685.02"/>
    <n v="0.62449075524913822"/>
    <n v="949.68502000000001"/>
    <x v="0"/>
  </r>
  <r>
    <s v="C8044"/>
    <x v="0"/>
    <x v="60"/>
    <x v="7"/>
    <x v="1"/>
    <x v="1"/>
    <d v="2021-01-09T00:00:00"/>
    <n v="804405486"/>
    <d v="2021-02-01T00:00:00"/>
    <n v="23"/>
    <n v="314"/>
    <n v="9.33"/>
    <n v="6.92"/>
    <n v="2929.62"/>
    <n v="2.41"/>
    <n v="2.9296199999999999"/>
    <n v="2172.88"/>
    <n v="2.1728800000000001"/>
    <n v="756.73999999999978"/>
    <n v="0.74169346195069674"/>
    <n v="0.75673999999999975"/>
    <x v="2"/>
  </r>
  <r>
    <s v="C7662"/>
    <x v="0"/>
    <x v="74"/>
    <x v="11"/>
    <x v="0"/>
    <x v="0"/>
    <d v="2020-08-15T00:00:00"/>
    <n v="766228854"/>
    <d v="2020-10-03T00:00:00"/>
    <n v="49"/>
    <n v="3000"/>
    <n v="668.27"/>
    <n v="502.54"/>
    <n v="2004810"/>
    <n v="165.72999999999996"/>
    <n v="2004.81"/>
    <n v="1507620"/>
    <n v="1507.62"/>
    <n v="497190"/>
    <n v="0.75200143654510898"/>
    <n v="497.19"/>
    <x v="0"/>
  </r>
  <r>
    <s v="C9909"/>
    <x v="1"/>
    <x v="54"/>
    <x v="7"/>
    <x v="1"/>
    <x v="2"/>
    <d v="2021-12-21T00:00:00"/>
    <n v="990975224"/>
    <d v="2022-01-27T00:00:00"/>
    <n v="37"/>
    <n v="445"/>
    <n v="9.33"/>
    <n v="6.92"/>
    <n v="4151.8500000000004"/>
    <n v="2.41"/>
    <n v="4.1518500000000005"/>
    <n v="3079.4"/>
    <n v="3.0794000000000001"/>
    <n v="1072.4500000000003"/>
    <n v="0.74169346195069663"/>
    <n v="1.0724500000000003"/>
    <x v="2"/>
  </r>
  <r>
    <s v="C8632"/>
    <x v="3"/>
    <x v="32"/>
    <x v="2"/>
    <x v="1"/>
    <x v="2"/>
    <d v="2020-02-20T00:00:00"/>
    <n v="863238990"/>
    <d v="2020-04-03T00:00:00"/>
    <n v="43"/>
    <n v="455"/>
    <n v="205.7"/>
    <n v="117.11"/>
    <n v="93593.5"/>
    <n v="88.589999999999989"/>
    <n v="93.593500000000006"/>
    <n v="53285.05"/>
    <n v="53.285050000000005"/>
    <n v="40308.449999999997"/>
    <n v="0.56932425862907143"/>
    <n v="40.308450000000001"/>
    <x v="0"/>
  </r>
  <r>
    <s v="C3096"/>
    <x v="0"/>
    <x v="0"/>
    <x v="6"/>
    <x v="0"/>
    <x v="2"/>
    <d v="2021-05-22T00:00:00"/>
    <n v="309631478"/>
    <d v="2021-05-27T00:00:00"/>
    <n v="5"/>
    <n v="5690"/>
    <n v="81.73"/>
    <n v="56.67"/>
    <n v="465043.7"/>
    <n v="25.060000000000002"/>
    <n v="465.0437"/>
    <n v="322452.3"/>
    <n v="322.45229999999998"/>
    <n v="142591.40000000002"/>
    <n v="0.69338064358252782"/>
    <n v="142.59140000000002"/>
    <x v="2"/>
  </r>
  <r>
    <s v="C2270"/>
    <x v="2"/>
    <x v="154"/>
    <x v="10"/>
    <x v="0"/>
    <x v="3"/>
    <d v="2022-05-24T00:00:00"/>
    <n v="227076518"/>
    <d v="2022-07-13T00:00:00"/>
    <n v="50"/>
    <n v="5843"/>
    <n v="154.06"/>
    <n v="90.93"/>
    <n v="900172.58"/>
    <n v="63.129999999999995"/>
    <n v="900.17257999999993"/>
    <n v="531303.99"/>
    <n v="531.30399"/>
    <n v="368868.58999999997"/>
    <n v="0.59022458782292619"/>
    <n v="368.86858999999998"/>
    <x v="1"/>
  </r>
  <r>
    <s v="C2328"/>
    <x v="5"/>
    <x v="29"/>
    <x v="6"/>
    <x v="1"/>
    <x v="0"/>
    <d v="2020-03-23T00:00:00"/>
    <n v="232810437"/>
    <d v="2020-04-06T00:00:00"/>
    <n v="14"/>
    <n v="2637"/>
    <n v="81.73"/>
    <n v="56.67"/>
    <n v="215522.01"/>
    <n v="25.060000000000002"/>
    <n v="215.52201000000002"/>
    <n v="149438.79"/>
    <n v="149.43879000000001"/>
    <n v="66083.22"/>
    <n v="0.69338064358252782"/>
    <n v="66.083219999999997"/>
    <x v="0"/>
  </r>
  <r>
    <s v="C9143"/>
    <x v="3"/>
    <x v="98"/>
    <x v="4"/>
    <x v="1"/>
    <x v="0"/>
    <d v="2022-05-10T00:00:00"/>
    <n v="914382064"/>
    <d v="2022-06-06T00:00:00"/>
    <n v="27"/>
    <n v="4827"/>
    <n v="47.45"/>
    <n v="31.79"/>
    <n v="229041.15000000002"/>
    <n v="15.660000000000004"/>
    <n v="229.04115000000002"/>
    <n v="153450.32999999999"/>
    <n v="153.45032999999998"/>
    <n v="75590.820000000036"/>
    <n v="0.66996838777660683"/>
    <n v="75.590820000000036"/>
    <x v="1"/>
  </r>
  <r>
    <s v="C6796"/>
    <x v="3"/>
    <x v="40"/>
    <x v="10"/>
    <x v="1"/>
    <x v="0"/>
    <d v="2022-05-17T00:00:00"/>
    <n v="679652726"/>
    <d v="2022-06-13T00:00:00"/>
    <n v="27"/>
    <n v="3200"/>
    <n v="154.06"/>
    <n v="90.93"/>
    <n v="492992"/>
    <n v="63.129999999999995"/>
    <n v="492.99200000000002"/>
    <n v="290976"/>
    <n v="290.976"/>
    <n v="202016"/>
    <n v="0.59022458782292608"/>
    <n v="202.01599999999999"/>
    <x v="1"/>
  </r>
  <r>
    <s v="C8942"/>
    <x v="0"/>
    <x v="155"/>
    <x v="7"/>
    <x v="1"/>
    <x v="2"/>
    <d v="2021-01-08T00:00:00"/>
    <n v="894298970"/>
    <d v="2021-01-26T00:00:00"/>
    <n v="18"/>
    <n v="1793"/>
    <n v="9.33"/>
    <n v="6.92"/>
    <n v="16728.689999999999"/>
    <n v="2.41"/>
    <n v="16.72869"/>
    <n v="12407.56"/>
    <n v="12.40756"/>
    <n v="4321.1299999999992"/>
    <n v="0.74169346195069663"/>
    <n v="4.3211299999999992"/>
    <x v="2"/>
  </r>
  <r>
    <s v="C3109"/>
    <x v="2"/>
    <x v="156"/>
    <x v="4"/>
    <x v="1"/>
    <x v="3"/>
    <d v="2021-09-10T00:00:00"/>
    <n v="310959708"/>
    <d v="2021-10-12T00:00:00"/>
    <n v="32"/>
    <n v="8743"/>
    <n v="47.45"/>
    <n v="31.79"/>
    <n v="414855.35000000003"/>
    <n v="15.660000000000004"/>
    <n v="414.85535000000004"/>
    <n v="277939.96999999997"/>
    <n v="277.93996999999996"/>
    <n v="136915.38000000006"/>
    <n v="0.66996838777660683"/>
    <n v="136.91538000000006"/>
    <x v="2"/>
  </r>
  <r>
    <s v="C3458"/>
    <x v="0"/>
    <x v="93"/>
    <x v="4"/>
    <x v="0"/>
    <x v="3"/>
    <d v="2021-06-27T00:00:00"/>
    <n v="345889794"/>
    <d v="2021-07-25T00:00:00"/>
    <n v="28"/>
    <n v="5331"/>
    <n v="47.45"/>
    <n v="31.79"/>
    <n v="252955.95"/>
    <n v="15.660000000000004"/>
    <n v="252.95595"/>
    <n v="169472.49"/>
    <n v="169.47248999999999"/>
    <n v="83483.460000000021"/>
    <n v="0.66996838777660694"/>
    <n v="83.483460000000022"/>
    <x v="2"/>
  </r>
  <r>
    <s v="C6585"/>
    <x v="3"/>
    <x v="110"/>
    <x v="7"/>
    <x v="1"/>
    <x v="1"/>
    <d v="2020-04-15T00:00:00"/>
    <n v="658513057"/>
    <d v="2020-05-23T00:00:00"/>
    <n v="38"/>
    <n v="7502"/>
    <n v="9.33"/>
    <n v="6.92"/>
    <n v="69993.66"/>
    <n v="2.41"/>
    <n v="69.993660000000006"/>
    <n v="51913.84"/>
    <n v="51.913839999999993"/>
    <n v="18079.820000000007"/>
    <n v="0.74169346195069652"/>
    <n v="18.079820000000009"/>
    <x v="0"/>
  </r>
  <r>
    <s v="C5285"/>
    <x v="0"/>
    <x v="80"/>
    <x v="8"/>
    <x v="1"/>
    <x v="2"/>
    <d v="2021-03-28T00:00:00"/>
    <n v="528565824"/>
    <d v="2021-04-03T00:00:00"/>
    <n v="6"/>
    <n v="3228"/>
    <n v="651.21"/>
    <n v="524.96"/>
    <n v="2102105.88"/>
    <n v="126.25"/>
    <n v="2102.1058800000001"/>
    <n v="1694570.8800000001"/>
    <n v="1694.5708800000002"/>
    <n v="407534.99999999977"/>
    <n v="0.80613012699436437"/>
    <n v="407.53499999999974"/>
    <x v="2"/>
  </r>
  <r>
    <s v="C2060"/>
    <x v="5"/>
    <x v="38"/>
    <x v="8"/>
    <x v="1"/>
    <x v="1"/>
    <d v="2020-09-28T00:00:00"/>
    <n v="206096923"/>
    <d v="2020-10-15T00:00:00"/>
    <n v="17"/>
    <n v="7514"/>
    <n v="651.21"/>
    <n v="524.96"/>
    <n v="4893191.9400000004"/>
    <n v="126.25"/>
    <n v="4893.1919400000006"/>
    <n v="3944549.4400000004"/>
    <n v="3944.5494400000002"/>
    <n v="948642.5"/>
    <n v="0.80613012699436426"/>
    <n v="948.64250000000004"/>
    <x v="0"/>
  </r>
  <r>
    <s v="C4614"/>
    <x v="1"/>
    <x v="135"/>
    <x v="9"/>
    <x v="1"/>
    <x v="3"/>
    <d v="2021-04-25T00:00:00"/>
    <n v="461467683"/>
    <d v="2021-05-11T00:00:00"/>
    <n v="16"/>
    <n v="7397"/>
    <n v="109.28"/>
    <n v="35.840000000000003"/>
    <n v="808344.16"/>
    <n v="73.44"/>
    <n v="808.34415999999999"/>
    <n v="265108.48000000004"/>
    <n v="265.10848000000004"/>
    <n v="543235.67999999993"/>
    <n v="0.32796486090775995"/>
    <n v="543.23567999999989"/>
    <x v="2"/>
  </r>
  <r>
    <s v="C2887"/>
    <x v="3"/>
    <x v="157"/>
    <x v="10"/>
    <x v="1"/>
    <x v="2"/>
    <d v="2020-08-10T00:00:00"/>
    <n v="288735997"/>
    <d v="2020-09-14T00:00:00"/>
    <n v="35"/>
    <n v="2253"/>
    <n v="154.06"/>
    <n v="90.93"/>
    <n v="347097.18"/>
    <n v="63.129999999999995"/>
    <n v="347.09717999999998"/>
    <n v="204865.29"/>
    <n v="204.86529000000002"/>
    <n v="142231.88999999998"/>
    <n v="0.59022458782292619"/>
    <n v="142.23188999999999"/>
    <x v="0"/>
  </r>
  <r>
    <s v="C8529"/>
    <x v="0"/>
    <x v="158"/>
    <x v="6"/>
    <x v="0"/>
    <x v="0"/>
    <d v="2022-02-03T00:00:00"/>
    <n v="852918708"/>
    <d v="2022-03-14T00:00:00"/>
    <n v="39"/>
    <n v="6454"/>
    <n v="81.73"/>
    <n v="56.67"/>
    <n v="527485.42000000004"/>
    <n v="25.060000000000002"/>
    <n v="527.48542000000009"/>
    <n v="365748.18"/>
    <n v="365.74817999999999"/>
    <n v="161737.24000000005"/>
    <n v="0.69338064358252771"/>
    <n v="161.73724000000004"/>
    <x v="1"/>
  </r>
  <r>
    <s v="C3795"/>
    <x v="3"/>
    <x v="143"/>
    <x v="0"/>
    <x v="0"/>
    <x v="0"/>
    <d v="2021-08-03T00:00:00"/>
    <n v="379511392"/>
    <d v="2021-08-03T00:00:00"/>
    <n v="0"/>
    <n v="4709"/>
    <n v="152.58000000000001"/>
    <n v="97.44"/>
    <n v="718499.22000000009"/>
    <n v="55.140000000000015"/>
    <n v="718.49922000000004"/>
    <n v="458844.95999999996"/>
    <n v="458.84495999999996"/>
    <n v="259654.26000000013"/>
    <n v="0.63861580810066843"/>
    <n v="259.65426000000014"/>
    <x v="2"/>
  </r>
  <r>
    <s v="C4279"/>
    <x v="0"/>
    <x v="159"/>
    <x v="7"/>
    <x v="0"/>
    <x v="1"/>
    <d v="2021-09-21T00:00:00"/>
    <n v="427934491"/>
    <d v="2021-10-04T00:00:00"/>
    <n v="13"/>
    <n v="4180"/>
    <n v="9.33"/>
    <n v="6.92"/>
    <n v="38999.4"/>
    <n v="2.41"/>
    <n v="38.999400000000001"/>
    <n v="28925.599999999999"/>
    <n v="28.925599999999999"/>
    <n v="10073.800000000003"/>
    <n v="0.74169346195069663"/>
    <n v="10.073800000000002"/>
    <x v="2"/>
  </r>
  <r>
    <s v="C7045"/>
    <x v="5"/>
    <x v="121"/>
    <x v="11"/>
    <x v="0"/>
    <x v="1"/>
    <d v="2022-08-13T00:00:00"/>
    <n v="704550063"/>
    <d v="2022-08-18T00:00:00"/>
    <n v="5"/>
    <n v="875"/>
    <n v="668.27"/>
    <n v="502.54"/>
    <n v="584736.25"/>
    <n v="165.72999999999996"/>
    <n v="584.73625000000004"/>
    <n v="439722.5"/>
    <n v="439.72250000000003"/>
    <n v="145013.75"/>
    <n v="0.75200143654510898"/>
    <n v="145.01374999999999"/>
    <x v="1"/>
  </r>
  <r>
    <s v="C3531"/>
    <x v="1"/>
    <x v="160"/>
    <x v="1"/>
    <x v="1"/>
    <x v="0"/>
    <d v="2022-01-16T00:00:00"/>
    <n v="353145921"/>
    <d v="2022-02-23T00:00:00"/>
    <n v="38"/>
    <n v="2580"/>
    <n v="421.89"/>
    <n v="364.69"/>
    <n v="1088476.2"/>
    <n v="57.199999999999989"/>
    <n v="1088.4762000000001"/>
    <n v="940900.2"/>
    <n v="940.90019999999993"/>
    <n v="147576"/>
    <n v="0.86441963544999867"/>
    <n v="147.57599999999999"/>
    <x v="1"/>
  </r>
  <r>
    <s v="C7768"/>
    <x v="3"/>
    <x v="143"/>
    <x v="0"/>
    <x v="1"/>
    <x v="2"/>
    <d v="2021-11-09T00:00:00"/>
    <n v="776895892"/>
    <d v="2021-11-09T00:00:00"/>
    <n v="0"/>
    <n v="9614"/>
    <n v="152.58000000000001"/>
    <n v="97.44"/>
    <n v="1466904.12"/>
    <n v="55.140000000000015"/>
    <n v="1466.9041200000001"/>
    <n v="936788.16"/>
    <n v="936.78816000000006"/>
    <n v="530115.96000000008"/>
    <n v="0.63861580810066843"/>
    <n v="530.11596000000009"/>
    <x v="2"/>
  </r>
  <r>
    <s v="C2992"/>
    <x v="2"/>
    <x v="3"/>
    <x v="10"/>
    <x v="1"/>
    <x v="0"/>
    <d v="2021-06-14T00:00:00"/>
    <n v="299286305"/>
    <d v="2021-08-03T00:00:00"/>
    <n v="50"/>
    <n v="4323"/>
    <n v="154.06"/>
    <n v="90.93"/>
    <n v="666001.38"/>
    <n v="63.129999999999995"/>
    <n v="666.00138000000004"/>
    <n v="393090.39"/>
    <n v="393.09039000000001"/>
    <n v="272910.99"/>
    <n v="0.59022458782292608"/>
    <n v="272.91098999999997"/>
    <x v="2"/>
  </r>
  <r>
    <s v="C9141"/>
    <x v="2"/>
    <x v="161"/>
    <x v="0"/>
    <x v="1"/>
    <x v="1"/>
    <d v="2022-01-17T00:00:00"/>
    <n v="914115989"/>
    <d v="2022-02-12T00:00:00"/>
    <n v="26"/>
    <n v="6090"/>
    <n v="152.58000000000001"/>
    <n v="97.44"/>
    <n v="929212.20000000007"/>
    <n v="55.140000000000015"/>
    <n v="929.21220000000005"/>
    <n v="593409.6"/>
    <n v="593.40959999999995"/>
    <n v="335802.60000000009"/>
    <n v="0.63861580810066843"/>
    <n v="335.8026000000001"/>
    <x v="1"/>
  </r>
  <r>
    <s v="C6354"/>
    <x v="3"/>
    <x v="6"/>
    <x v="3"/>
    <x v="0"/>
    <x v="0"/>
    <d v="2022-05-30T00:00:00"/>
    <n v="635496270"/>
    <d v="2022-07-05T00:00:00"/>
    <n v="36"/>
    <n v="6323"/>
    <n v="255.28"/>
    <n v="159.41999999999999"/>
    <n v="1614135.44"/>
    <n v="95.860000000000014"/>
    <n v="1614.13544"/>
    <n v="1008012.6599999999"/>
    <n v="1008.0126599999999"/>
    <n v="606122.78"/>
    <n v="0.62449075524913811"/>
    <n v="606.12278000000003"/>
    <x v="1"/>
  </r>
  <r>
    <s v="C2478"/>
    <x v="3"/>
    <x v="36"/>
    <x v="1"/>
    <x v="0"/>
    <x v="1"/>
    <d v="2020-04-13T00:00:00"/>
    <n v="247850978"/>
    <d v="2020-05-08T00:00:00"/>
    <n v="25"/>
    <n v="3467"/>
    <n v="421.89"/>
    <n v="364.69"/>
    <n v="1462692.63"/>
    <n v="57.199999999999989"/>
    <n v="1462.6926299999998"/>
    <n v="1264380.23"/>
    <n v="1264.38023"/>
    <n v="198312.39999999991"/>
    <n v="0.86441963544999889"/>
    <n v="198.31239999999991"/>
    <x v="0"/>
  </r>
  <r>
    <s v="C8347"/>
    <x v="0"/>
    <x v="69"/>
    <x v="10"/>
    <x v="0"/>
    <x v="3"/>
    <d v="2020-02-11T00:00:00"/>
    <n v="834741485"/>
    <d v="2020-02-17T00:00:00"/>
    <n v="6"/>
    <n v="7410"/>
    <n v="154.06"/>
    <n v="90.93"/>
    <n v="1141584.6000000001"/>
    <n v="63.129999999999995"/>
    <n v="1141.5846000000001"/>
    <n v="673791.3"/>
    <n v="673.79130000000009"/>
    <n v="467793.30000000005"/>
    <n v="0.59022458782292619"/>
    <n v="467.79330000000004"/>
    <x v="0"/>
  </r>
  <r>
    <s v="C5796"/>
    <x v="1"/>
    <x v="33"/>
    <x v="1"/>
    <x v="1"/>
    <x v="3"/>
    <d v="2022-06-02T00:00:00"/>
    <n v="579687440"/>
    <d v="2022-06-05T00:00:00"/>
    <n v="3"/>
    <n v="1250"/>
    <n v="421.89"/>
    <n v="364.69"/>
    <n v="527362.5"/>
    <n v="57.199999999999989"/>
    <n v="527.36249999999995"/>
    <n v="455862.5"/>
    <n v="455.86250000000001"/>
    <n v="71500"/>
    <n v="0.86441963544999889"/>
    <n v="71.5"/>
    <x v="1"/>
  </r>
  <r>
    <s v="C4564"/>
    <x v="3"/>
    <x v="52"/>
    <x v="6"/>
    <x v="1"/>
    <x v="1"/>
    <d v="2020-01-27T00:00:00"/>
    <n v="456428134"/>
    <d v="2020-03-06T00:00:00"/>
    <n v="39"/>
    <n v="6083"/>
    <n v="81.73"/>
    <n v="56.67"/>
    <n v="497163.59"/>
    <n v="25.060000000000002"/>
    <n v="497.16359"/>
    <n v="344723.61"/>
    <n v="344.72361000000001"/>
    <n v="152439.98000000004"/>
    <n v="0.69338064358252782"/>
    <n v="152.43998000000005"/>
    <x v="0"/>
  </r>
  <r>
    <s v="C2509"/>
    <x v="3"/>
    <x v="132"/>
    <x v="0"/>
    <x v="0"/>
    <x v="2"/>
    <d v="2021-05-27T00:00:00"/>
    <n v="250949895"/>
    <d v="2021-06-19T00:00:00"/>
    <n v="23"/>
    <n v="505"/>
    <n v="152.58000000000001"/>
    <n v="97.44"/>
    <n v="77052.900000000009"/>
    <n v="55.140000000000015"/>
    <n v="77.052900000000008"/>
    <n v="49207.199999999997"/>
    <n v="49.2072"/>
    <n v="27845.700000000012"/>
    <n v="0.63861580810066843"/>
    <n v="27.845700000000011"/>
    <x v="2"/>
  </r>
  <r>
    <s v="C7195"/>
    <x v="2"/>
    <x v="153"/>
    <x v="10"/>
    <x v="1"/>
    <x v="3"/>
    <d v="2022-04-09T00:00:00"/>
    <n v="719551551"/>
    <d v="2022-04-14T00:00:00"/>
    <n v="5"/>
    <n v="149"/>
    <n v="154.06"/>
    <n v="90.93"/>
    <n v="22954.94"/>
    <n v="63.129999999999995"/>
    <n v="22.954939999999997"/>
    <n v="13548.570000000002"/>
    <n v="13.548570000000002"/>
    <n v="9406.3699999999972"/>
    <n v="0.59022458782292631"/>
    <n v="9.4063699999999972"/>
    <x v="1"/>
  </r>
  <r>
    <s v="C4388"/>
    <x v="0"/>
    <x v="122"/>
    <x v="5"/>
    <x v="1"/>
    <x v="0"/>
    <d v="2021-10-20T00:00:00"/>
    <n v="438844430"/>
    <d v="2021-12-07T00:00:00"/>
    <n v="48"/>
    <n v="2674"/>
    <n v="437.2"/>
    <n v="263.33"/>
    <n v="1169072.8"/>
    <n v="173.87"/>
    <n v="1169.0728000000001"/>
    <n v="704144.41999999993"/>
    <n v="704.14441999999997"/>
    <n v="464928.38000000012"/>
    <n v="0.60231015553522405"/>
    <n v="464.92838000000012"/>
    <x v="2"/>
  </r>
  <r>
    <s v="C7557"/>
    <x v="3"/>
    <x v="8"/>
    <x v="10"/>
    <x v="1"/>
    <x v="0"/>
    <d v="2020-12-15T00:00:00"/>
    <n v="755752360"/>
    <d v="2021-02-03T00:00:00"/>
    <n v="50"/>
    <n v="2773"/>
    <n v="154.06"/>
    <n v="90.93"/>
    <n v="427208.38"/>
    <n v="63.129999999999995"/>
    <n v="427.20837999999998"/>
    <n v="252148.89"/>
    <n v="252.14889000000002"/>
    <n v="175059.49"/>
    <n v="0.59022458782292619"/>
    <n v="175.05948999999998"/>
    <x v="0"/>
  </r>
  <r>
    <s v="C8375"/>
    <x v="3"/>
    <x v="65"/>
    <x v="9"/>
    <x v="1"/>
    <x v="0"/>
    <d v="2021-02-01T00:00:00"/>
    <n v="837511670"/>
    <d v="2021-02-28T00:00:00"/>
    <n v="27"/>
    <n v="7169"/>
    <n v="109.28"/>
    <n v="35.840000000000003"/>
    <n v="783428.32000000007"/>
    <n v="73.44"/>
    <n v="783.4283200000001"/>
    <n v="256936.96000000002"/>
    <n v="256.93696"/>
    <n v="526491.3600000001"/>
    <n v="0.32796486090775984"/>
    <n v="526.4913600000001"/>
    <x v="2"/>
  </r>
  <r>
    <s v="C8216"/>
    <x v="3"/>
    <x v="65"/>
    <x v="5"/>
    <x v="0"/>
    <x v="2"/>
    <d v="2022-07-12T00:00:00"/>
    <n v="821671187"/>
    <d v="2022-08-11T00:00:00"/>
    <n v="30"/>
    <n v="9619"/>
    <n v="437.2"/>
    <n v="263.33"/>
    <n v="4205426.8"/>
    <n v="173.87"/>
    <n v="4205.4268000000002"/>
    <n v="2532971.27"/>
    <n v="2532.97127"/>
    <n v="1672455.5299999998"/>
    <n v="0.60231015553522416"/>
    <n v="1672.4555299999997"/>
    <x v="1"/>
  </r>
  <r>
    <s v="C4660"/>
    <x v="0"/>
    <x v="80"/>
    <x v="10"/>
    <x v="1"/>
    <x v="2"/>
    <d v="2020-04-17T00:00:00"/>
    <n v="466092240"/>
    <d v="2020-05-13T00:00:00"/>
    <n v="26"/>
    <n v="5906"/>
    <n v="154.06"/>
    <n v="90.93"/>
    <n v="909878.36"/>
    <n v="63.129999999999995"/>
    <n v="909.87835999999993"/>
    <n v="537032.58000000007"/>
    <n v="537.03258000000005"/>
    <n v="372845.77999999991"/>
    <n v="0.59022458782292619"/>
    <n v="372.84577999999993"/>
    <x v="0"/>
  </r>
  <r>
    <s v="C4989"/>
    <x v="3"/>
    <x v="78"/>
    <x v="3"/>
    <x v="0"/>
    <x v="2"/>
    <d v="2022-08-31T00:00:00"/>
    <n v="498948657"/>
    <d v="2022-09-16T00:00:00"/>
    <n v="16"/>
    <n v="8850"/>
    <n v="255.28"/>
    <n v="159.41999999999999"/>
    <n v="2259228"/>
    <n v="95.860000000000014"/>
    <n v="2259.2280000000001"/>
    <n v="1410867"/>
    <n v="1410.867"/>
    <n v="848361"/>
    <n v="0.62449075524913822"/>
    <n v="848.36099999999999"/>
    <x v="1"/>
  </r>
  <r>
    <s v="C8391"/>
    <x v="1"/>
    <x v="5"/>
    <x v="9"/>
    <x v="1"/>
    <x v="2"/>
    <d v="2022-01-28T00:00:00"/>
    <n v="839142024"/>
    <d v="2022-03-15T00:00:00"/>
    <n v="46"/>
    <n v="9627"/>
    <n v="109.28"/>
    <n v="35.840000000000003"/>
    <n v="1052038.56"/>
    <n v="73.44"/>
    <n v="1052.03856"/>
    <n v="345031.68000000005"/>
    <n v="345.03168000000005"/>
    <n v="707006.88"/>
    <n v="0.32796486090775995"/>
    <n v="707.00688000000002"/>
    <x v="1"/>
  </r>
  <r>
    <s v="C8977"/>
    <x v="4"/>
    <x v="148"/>
    <x v="4"/>
    <x v="1"/>
    <x v="2"/>
    <d v="2021-05-26T00:00:00"/>
    <n v="897720181"/>
    <d v="2021-06-02T00:00:00"/>
    <n v="7"/>
    <n v="4206"/>
    <n v="47.45"/>
    <n v="31.79"/>
    <n v="199574.7"/>
    <n v="15.660000000000004"/>
    <n v="199.57470000000001"/>
    <n v="133708.74"/>
    <n v="133.70873999999998"/>
    <n v="65865.960000000021"/>
    <n v="0.66996838777660683"/>
    <n v="65.865960000000015"/>
    <x v="2"/>
  </r>
  <r>
    <s v="C8903"/>
    <x v="5"/>
    <x v="124"/>
    <x v="4"/>
    <x v="0"/>
    <x v="0"/>
    <d v="2021-12-30T00:00:00"/>
    <n v="890339171"/>
    <d v="2022-02-09T00:00:00"/>
    <n v="41"/>
    <n v="1"/>
    <n v="47.45"/>
    <n v="31.79"/>
    <n v="47.45"/>
    <n v="15.660000000000004"/>
    <n v="4.7450000000000006E-2"/>
    <n v="31.79"/>
    <n v="3.1789999999999999E-2"/>
    <n v="15.660000000000004"/>
    <n v="0.66996838777660683"/>
    <n v="1.5660000000000004E-2"/>
    <x v="2"/>
  </r>
  <r>
    <s v="C2373"/>
    <x v="5"/>
    <x v="91"/>
    <x v="0"/>
    <x v="0"/>
    <x v="3"/>
    <d v="2022-02-07T00:00:00"/>
    <n v="237360322"/>
    <d v="2022-02-24T00:00:00"/>
    <n v="17"/>
    <n v="9049"/>
    <n v="152.58000000000001"/>
    <n v="97.44"/>
    <n v="1380696.4200000002"/>
    <n v="55.140000000000015"/>
    <n v="1380.6964200000002"/>
    <n v="881734.55999999994"/>
    <n v="881.73455999999999"/>
    <n v="498961.86000000022"/>
    <n v="0.63861580810066843"/>
    <n v="498.96186000000023"/>
    <x v="1"/>
  </r>
  <r>
    <s v="C2294"/>
    <x v="0"/>
    <x v="162"/>
    <x v="9"/>
    <x v="1"/>
    <x v="1"/>
    <d v="2021-10-11T00:00:00"/>
    <n v="229457461"/>
    <d v="2021-11-26T00:00:00"/>
    <n v="46"/>
    <n v="417"/>
    <n v="109.28"/>
    <n v="35.840000000000003"/>
    <n v="45569.760000000002"/>
    <n v="73.44"/>
    <n v="45.569760000000002"/>
    <n v="14945.28"/>
    <n v="14.94528"/>
    <n v="30624.480000000003"/>
    <n v="0.32796486090775989"/>
    <n v="30.624480000000002"/>
    <x v="2"/>
  </r>
  <r>
    <s v="C8776"/>
    <x v="5"/>
    <x v="26"/>
    <x v="6"/>
    <x v="1"/>
    <x v="2"/>
    <d v="2021-06-28T00:00:00"/>
    <n v="877616918"/>
    <d v="2021-06-28T00:00:00"/>
    <n v="0"/>
    <n v="5203"/>
    <n v="81.73"/>
    <n v="56.67"/>
    <n v="425241.19"/>
    <n v="25.060000000000002"/>
    <n v="425.24119000000002"/>
    <n v="294854.01"/>
    <n v="294.85401000000002"/>
    <n v="130387.18"/>
    <n v="0.69338064358252782"/>
    <n v="130.38718"/>
    <x v="2"/>
  </r>
  <r>
    <s v="C4631"/>
    <x v="3"/>
    <x v="163"/>
    <x v="10"/>
    <x v="0"/>
    <x v="3"/>
    <d v="2020-09-02T00:00:00"/>
    <n v="463137519"/>
    <d v="2020-10-14T00:00:00"/>
    <n v="42"/>
    <n v="1539"/>
    <n v="154.06"/>
    <n v="90.93"/>
    <n v="237098.34"/>
    <n v="63.129999999999995"/>
    <n v="237.09834000000001"/>
    <n v="139941.27000000002"/>
    <n v="139.94127000000003"/>
    <n v="97157.069999999978"/>
    <n v="0.59022458782292619"/>
    <n v="97.157069999999976"/>
    <x v="0"/>
  </r>
  <r>
    <s v="C4876"/>
    <x v="5"/>
    <x v="26"/>
    <x v="6"/>
    <x v="1"/>
    <x v="0"/>
    <d v="2022-01-10T00:00:00"/>
    <n v="487630593"/>
    <d v="2022-02-25T00:00:00"/>
    <n v="46"/>
    <n v="9584"/>
    <n v="81.73"/>
    <n v="56.67"/>
    <n v="783300.32000000007"/>
    <n v="25.060000000000002"/>
    <n v="783.30032000000006"/>
    <n v="543125.28"/>
    <n v="543.12527999999998"/>
    <n v="240175.04000000004"/>
    <n v="0.69338064358252771"/>
    <n v="240.17504000000002"/>
    <x v="1"/>
  </r>
  <r>
    <s v="C7230"/>
    <x v="5"/>
    <x v="57"/>
    <x v="10"/>
    <x v="1"/>
    <x v="0"/>
    <d v="2021-07-03T00:00:00"/>
    <n v="723019969"/>
    <d v="2021-07-27T00:00:00"/>
    <n v="24"/>
    <n v="6531"/>
    <n v="154.06"/>
    <n v="90.93"/>
    <n v="1006165.86"/>
    <n v="63.129999999999995"/>
    <n v="1006.16586"/>
    <n v="593863.83000000007"/>
    <n v="593.86383000000012"/>
    <n v="412302.02999999991"/>
    <n v="0.59022458782292631"/>
    <n v="412.30202999999989"/>
    <x v="2"/>
  </r>
  <r>
    <s v="C5615"/>
    <x v="3"/>
    <x v="157"/>
    <x v="3"/>
    <x v="1"/>
    <x v="2"/>
    <d v="2021-03-06T00:00:00"/>
    <n v="561541974"/>
    <d v="2021-03-10T00:00:00"/>
    <n v="4"/>
    <n v="1604"/>
    <n v="255.28"/>
    <n v="159.41999999999999"/>
    <n v="409469.12"/>
    <n v="95.860000000000014"/>
    <n v="409.46911999999998"/>
    <n v="255709.68"/>
    <n v="255.70967999999999"/>
    <n v="153759.44"/>
    <n v="0.62449075524913822"/>
    <n v="153.75944000000001"/>
    <x v="2"/>
  </r>
  <r>
    <s v="C3657"/>
    <x v="3"/>
    <x v="46"/>
    <x v="10"/>
    <x v="1"/>
    <x v="1"/>
    <d v="2022-02-04T00:00:00"/>
    <n v="365745437"/>
    <d v="2022-02-04T00:00:00"/>
    <n v="0"/>
    <n v="1057"/>
    <n v="154.06"/>
    <n v="90.93"/>
    <n v="162841.42000000001"/>
    <n v="63.129999999999995"/>
    <n v="162.84142"/>
    <n v="96113.010000000009"/>
    <n v="96.113010000000003"/>
    <n v="66728.41"/>
    <n v="0.59022458782292619"/>
    <n v="66.728409999999997"/>
    <x v="1"/>
  </r>
  <r>
    <s v="C7729"/>
    <x v="3"/>
    <x v="39"/>
    <x v="11"/>
    <x v="1"/>
    <x v="1"/>
    <d v="2020-12-25T00:00:00"/>
    <n v="772954547"/>
    <d v="2021-02-03T00:00:00"/>
    <n v="40"/>
    <n v="3282"/>
    <n v="668.27"/>
    <n v="502.54"/>
    <n v="2193262.14"/>
    <n v="165.72999999999996"/>
    <n v="2193.2621400000003"/>
    <n v="1649336.28"/>
    <n v="1649.33628"/>
    <n v="543925.8600000001"/>
    <n v="0.75200143654510887"/>
    <n v="543.92586000000006"/>
    <x v="0"/>
  </r>
  <r>
    <s v="C2026"/>
    <x v="0"/>
    <x v="74"/>
    <x v="10"/>
    <x v="1"/>
    <x v="2"/>
    <d v="2020-03-13T00:00:00"/>
    <n v="202620351"/>
    <d v="2020-04-11T00:00:00"/>
    <n v="29"/>
    <n v="8719"/>
    <n v="154.06"/>
    <n v="90.93"/>
    <n v="1343249.1400000001"/>
    <n v="63.129999999999995"/>
    <n v="1343.2491400000001"/>
    <n v="792818.67"/>
    <n v="792.81867"/>
    <n v="550430.47000000009"/>
    <n v="0.59022458782292608"/>
    <n v="550.43047000000013"/>
    <x v="0"/>
  </r>
  <r>
    <s v="C8512"/>
    <x v="2"/>
    <x v="164"/>
    <x v="7"/>
    <x v="0"/>
    <x v="3"/>
    <d v="2020-04-12T00:00:00"/>
    <n v="851287925"/>
    <d v="2020-05-06T00:00:00"/>
    <n v="24"/>
    <n v="3869"/>
    <n v="9.33"/>
    <n v="6.92"/>
    <n v="36097.769999999997"/>
    <n v="2.41"/>
    <n v="36.097769999999997"/>
    <n v="26773.48"/>
    <n v="26.773479999999999"/>
    <n v="9324.2899999999972"/>
    <n v="0.74169346195069674"/>
    <n v="9.3242899999999977"/>
    <x v="0"/>
  </r>
  <r>
    <s v="C2830"/>
    <x v="3"/>
    <x v="17"/>
    <x v="10"/>
    <x v="0"/>
    <x v="0"/>
    <d v="2021-06-05T00:00:00"/>
    <n v="283068597"/>
    <d v="2021-06-13T00:00:00"/>
    <n v="8"/>
    <n v="5143"/>
    <n v="154.06"/>
    <n v="90.93"/>
    <n v="792330.58"/>
    <n v="63.129999999999995"/>
    <n v="792.33057999999994"/>
    <n v="467652.99000000005"/>
    <n v="467.65299000000005"/>
    <n v="324677.58999999991"/>
    <n v="0.59022458782292619"/>
    <n v="324.6775899999999"/>
    <x v="2"/>
  </r>
  <r>
    <s v="C6323"/>
    <x v="0"/>
    <x v="85"/>
    <x v="4"/>
    <x v="0"/>
    <x v="2"/>
    <d v="2022-10-23T00:00:00"/>
    <n v="632386195"/>
    <d v="2022-12-12T00:00:00"/>
    <n v="50"/>
    <n v="5983"/>
    <n v="47.45"/>
    <n v="31.79"/>
    <n v="283893.35000000003"/>
    <n v="15.660000000000004"/>
    <n v="283.89335000000005"/>
    <n v="190199.57"/>
    <n v="190.19956999999999"/>
    <n v="93693.780000000028"/>
    <n v="0.66996838777660683"/>
    <n v="93.693780000000032"/>
    <x v="1"/>
  </r>
  <r>
    <s v="C9539"/>
    <x v="5"/>
    <x v="150"/>
    <x v="0"/>
    <x v="1"/>
    <x v="0"/>
    <d v="2021-02-20T00:00:00"/>
    <n v="953977048"/>
    <d v="2021-03-22T00:00:00"/>
    <n v="30"/>
    <n v="1863"/>
    <n v="152.58000000000001"/>
    <n v="97.44"/>
    <n v="284256.54000000004"/>
    <n v="55.140000000000015"/>
    <n v="284.25654000000003"/>
    <n v="181530.72"/>
    <n v="181.53072"/>
    <n v="102725.82000000004"/>
    <n v="0.63861580810066843"/>
    <n v="102.72582000000004"/>
    <x v="2"/>
  </r>
  <r>
    <s v="C3728"/>
    <x v="0"/>
    <x v="44"/>
    <x v="5"/>
    <x v="1"/>
    <x v="3"/>
    <d v="2020-09-04T00:00:00"/>
    <n v="372889983"/>
    <d v="2020-09-25T00:00:00"/>
    <n v="21"/>
    <n v="5287"/>
    <n v="437.2"/>
    <n v="263.33"/>
    <n v="2311476.4"/>
    <n v="173.87"/>
    <n v="2311.4764"/>
    <n v="1392225.71"/>
    <n v="1392.2257099999999"/>
    <n v="919250.69"/>
    <n v="0.60231015553522416"/>
    <n v="919.25068999999996"/>
    <x v="0"/>
  </r>
  <r>
    <s v="C3344"/>
    <x v="0"/>
    <x v="165"/>
    <x v="9"/>
    <x v="0"/>
    <x v="2"/>
    <d v="2020-05-15T00:00:00"/>
    <n v="334486329"/>
    <d v="2020-05-22T00:00:00"/>
    <n v="7"/>
    <n v="793"/>
    <n v="109.28"/>
    <n v="35.840000000000003"/>
    <n v="86659.040000000008"/>
    <n v="73.44"/>
    <n v="86.659040000000005"/>
    <n v="28421.120000000003"/>
    <n v="28.421120000000002"/>
    <n v="58237.920000000006"/>
    <n v="0.32796486090775989"/>
    <n v="58.237920000000003"/>
    <x v="0"/>
  </r>
  <r>
    <s v="C5544"/>
    <x v="3"/>
    <x v="32"/>
    <x v="10"/>
    <x v="0"/>
    <x v="2"/>
    <d v="2020-12-29T00:00:00"/>
    <n v="554439914"/>
    <d v="2021-01-08T00:00:00"/>
    <n v="10"/>
    <n v="9946"/>
    <n v="154.06"/>
    <n v="90.93"/>
    <n v="1532280.76"/>
    <n v="63.129999999999995"/>
    <n v="1532.2807600000001"/>
    <n v="904389.78"/>
    <n v="904.38977999999997"/>
    <n v="627890.98"/>
    <n v="0.59022458782292608"/>
    <n v="627.89098000000001"/>
    <x v="0"/>
  </r>
  <r>
    <s v="C9836"/>
    <x v="3"/>
    <x v="30"/>
    <x v="8"/>
    <x v="1"/>
    <x v="3"/>
    <d v="2020-02-28T00:00:00"/>
    <n v="983676612"/>
    <d v="2020-04-18T00:00:00"/>
    <n v="50"/>
    <n v="624"/>
    <n v="651.21"/>
    <n v="524.96"/>
    <n v="406355.04000000004"/>
    <n v="126.25"/>
    <n v="406.35504000000003"/>
    <n v="327575.04000000004"/>
    <n v="327.57504000000006"/>
    <n v="78780"/>
    <n v="0.80613012699436437"/>
    <n v="78.78"/>
    <x v="0"/>
  </r>
  <r>
    <s v="C5258"/>
    <x v="3"/>
    <x v="6"/>
    <x v="2"/>
    <x v="1"/>
    <x v="2"/>
    <d v="2022-04-06T00:00:00"/>
    <n v="525869882"/>
    <d v="2022-05-22T00:00:00"/>
    <n v="46"/>
    <n v="5439"/>
    <n v="205.7"/>
    <n v="117.11"/>
    <n v="1118802.3"/>
    <n v="88.589999999999989"/>
    <n v="1118.8023000000001"/>
    <n v="636961.29"/>
    <n v="636.96129000000008"/>
    <n v="481841.01"/>
    <n v="0.56932425862907154"/>
    <n v="481.84100999999998"/>
    <x v="1"/>
  </r>
  <r>
    <s v="C7922"/>
    <x v="0"/>
    <x v="58"/>
    <x v="7"/>
    <x v="0"/>
    <x v="1"/>
    <d v="2020-12-28T00:00:00"/>
    <n v="792240703"/>
    <d v="2021-01-29T00:00:00"/>
    <n v="32"/>
    <n v="484"/>
    <n v="9.33"/>
    <n v="6.92"/>
    <n v="4515.72"/>
    <n v="2.41"/>
    <n v="4.51572"/>
    <n v="3349.2799999999997"/>
    <n v="3.3492799999999998"/>
    <n v="1166.4400000000005"/>
    <n v="0.74169346195069663"/>
    <n v="1.1664400000000006"/>
    <x v="0"/>
  </r>
  <r>
    <s v="C5000"/>
    <x v="0"/>
    <x v="66"/>
    <x v="2"/>
    <x v="0"/>
    <x v="1"/>
    <d v="2021-12-30T00:00:00"/>
    <n v="500025403"/>
    <d v="2022-02-15T00:00:00"/>
    <n v="47"/>
    <n v="7483"/>
    <n v="205.7"/>
    <n v="117.11"/>
    <n v="1539253.0999999999"/>
    <n v="88.589999999999989"/>
    <n v="1539.2530999999999"/>
    <n v="876334.13"/>
    <n v="876.33412999999996"/>
    <n v="662918.96999999986"/>
    <n v="0.56932425862907143"/>
    <n v="662.91896999999983"/>
    <x v="2"/>
  </r>
  <r>
    <s v="C2367"/>
    <x v="3"/>
    <x v="9"/>
    <x v="7"/>
    <x v="1"/>
    <x v="3"/>
    <d v="2021-04-25T00:00:00"/>
    <n v="236772811"/>
    <d v="2021-05-11T00:00:00"/>
    <n v="16"/>
    <n v="5191"/>
    <n v="9.33"/>
    <n v="6.92"/>
    <n v="48432.03"/>
    <n v="2.41"/>
    <n v="48.432029999999997"/>
    <n v="35921.72"/>
    <n v="35.921720000000001"/>
    <n v="12510.309999999998"/>
    <n v="0.74169346195069674"/>
    <n v="12.510309999999997"/>
    <x v="2"/>
  </r>
  <r>
    <s v="C2103"/>
    <x v="0"/>
    <x v="165"/>
    <x v="11"/>
    <x v="1"/>
    <x v="2"/>
    <d v="2021-02-11T00:00:00"/>
    <n v="210344254"/>
    <d v="2021-03-15T00:00:00"/>
    <n v="32"/>
    <n v="4394"/>
    <n v="668.27"/>
    <n v="502.54"/>
    <n v="2936378.38"/>
    <n v="165.72999999999996"/>
    <n v="2936.3783800000001"/>
    <n v="2208160.7600000002"/>
    <n v="2208.1607600000002"/>
    <n v="728217.61999999965"/>
    <n v="0.75200143654510909"/>
    <n v="728.21761999999967"/>
    <x v="2"/>
  </r>
  <r>
    <s v="C6989"/>
    <x v="3"/>
    <x v="127"/>
    <x v="9"/>
    <x v="1"/>
    <x v="0"/>
    <d v="2022-07-12T00:00:00"/>
    <n v="698913562"/>
    <d v="2022-08-02T00:00:00"/>
    <n v="21"/>
    <n v="2909"/>
    <n v="109.28"/>
    <n v="35.840000000000003"/>
    <n v="317895.52"/>
    <n v="73.44"/>
    <n v="317.89552000000003"/>
    <n v="104258.56000000001"/>
    <n v="104.25856000000002"/>
    <n v="213636.96000000002"/>
    <n v="0.32796486090775989"/>
    <n v="213.63696000000002"/>
    <x v="1"/>
  </r>
  <r>
    <s v="C7009"/>
    <x v="1"/>
    <x v="160"/>
    <x v="10"/>
    <x v="1"/>
    <x v="2"/>
    <d v="2021-05-17T00:00:00"/>
    <n v="700967061"/>
    <d v="2021-06-13T00:00:00"/>
    <n v="27"/>
    <n v="585"/>
    <n v="154.06"/>
    <n v="90.93"/>
    <n v="90125.1"/>
    <n v="63.129999999999995"/>
    <n v="90.125100000000003"/>
    <n v="53194.05"/>
    <n v="53.194050000000004"/>
    <n v="36931.050000000003"/>
    <n v="0.59022458782292619"/>
    <n v="36.931050000000006"/>
    <x v="2"/>
  </r>
  <r>
    <s v="C1853"/>
    <x v="3"/>
    <x v="166"/>
    <x v="9"/>
    <x v="0"/>
    <x v="3"/>
    <d v="2021-01-08T00:00:00"/>
    <n v="185303580"/>
    <d v="2021-02-07T00:00:00"/>
    <n v="30"/>
    <n v="4302"/>
    <n v="109.28"/>
    <n v="35.840000000000003"/>
    <n v="470122.56"/>
    <n v="73.44"/>
    <n v="470.12256000000002"/>
    <n v="154183.68000000002"/>
    <n v="154.18368000000001"/>
    <n v="315938.88"/>
    <n v="0.32796486090775989"/>
    <n v="315.93887999999998"/>
    <x v="2"/>
  </r>
  <r>
    <s v="C5410"/>
    <x v="2"/>
    <x v="144"/>
    <x v="6"/>
    <x v="1"/>
    <x v="1"/>
    <d v="2022-05-20T00:00:00"/>
    <n v="541034448"/>
    <d v="2022-06-11T00:00:00"/>
    <n v="22"/>
    <n v="2971"/>
    <n v="81.73"/>
    <n v="56.67"/>
    <n v="242819.83000000002"/>
    <n v="25.060000000000002"/>
    <n v="242.81983000000002"/>
    <n v="168366.57"/>
    <n v="168.36657"/>
    <n v="74453.260000000009"/>
    <n v="0.69338064358252771"/>
    <n v="74.453260000000014"/>
    <x v="1"/>
  </r>
  <r>
    <s v="C5275"/>
    <x v="0"/>
    <x v="60"/>
    <x v="3"/>
    <x v="0"/>
    <x v="3"/>
    <d v="2022-06-25T00:00:00"/>
    <n v="527583491"/>
    <d v="2022-07-31T00:00:00"/>
    <n v="36"/>
    <n v="2534"/>
    <n v="255.28"/>
    <n v="159.41999999999999"/>
    <n v="646879.52"/>
    <n v="95.860000000000014"/>
    <n v="646.87952000000007"/>
    <n v="403970.27999999997"/>
    <n v="403.97027999999995"/>
    <n v="242909.24000000005"/>
    <n v="0.624490755249138"/>
    <n v="242.90924000000004"/>
    <x v="1"/>
  </r>
  <r>
    <s v="C3246"/>
    <x v="2"/>
    <x v="34"/>
    <x v="6"/>
    <x v="0"/>
    <x v="0"/>
    <d v="2021-08-09T00:00:00"/>
    <n v="324687039"/>
    <d v="2021-08-25T00:00:00"/>
    <n v="16"/>
    <n v="965"/>
    <n v="81.73"/>
    <n v="56.67"/>
    <n v="78869.45"/>
    <n v="25.060000000000002"/>
    <n v="78.869450000000001"/>
    <n v="54686.55"/>
    <n v="54.686550000000004"/>
    <n v="24182.899999999994"/>
    <n v="0.69338064358252793"/>
    <n v="24.182899999999993"/>
    <x v="2"/>
  </r>
  <r>
    <s v="C1823"/>
    <x v="0"/>
    <x v="58"/>
    <x v="5"/>
    <x v="1"/>
    <x v="2"/>
    <d v="2021-11-13T00:00:00"/>
    <n v="182393920"/>
    <d v="2021-12-31T00:00:00"/>
    <n v="48"/>
    <n v="3269"/>
    <n v="437.2"/>
    <n v="263.33"/>
    <n v="1429206.8"/>
    <n v="173.87"/>
    <n v="1429.2068000000002"/>
    <n v="860825.7699999999"/>
    <n v="860.82576999999992"/>
    <n v="568381.03000000014"/>
    <n v="0.60231015553522405"/>
    <n v="568.38103000000012"/>
    <x v="2"/>
  </r>
  <r>
    <s v="C8710"/>
    <x v="5"/>
    <x v="48"/>
    <x v="7"/>
    <x v="0"/>
    <x v="0"/>
    <d v="2020-01-29T00:00:00"/>
    <n v="871065461"/>
    <d v="2020-02-23T00:00:00"/>
    <n v="25"/>
    <n v="6482"/>
    <n v="9.33"/>
    <n v="6.92"/>
    <n v="60477.06"/>
    <n v="2.41"/>
    <n v="60.477059999999994"/>
    <n v="44855.44"/>
    <n v="44.855440000000002"/>
    <n v="15621.619999999995"/>
    <n v="0.74169346195069674"/>
    <n v="15.621619999999995"/>
    <x v="0"/>
  </r>
  <r>
    <s v="C5313"/>
    <x v="3"/>
    <x v="108"/>
    <x v="8"/>
    <x v="0"/>
    <x v="1"/>
    <d v="2020-07-31T00:00:00"/>
    <n v="531375491"/>
    <d v="2020-09-03T00:00:00"/>
    <n v="34"/>
    <n v="4671"/>
    <n v="651.21"/>
    <n v="524.96"/>
    <n v="3041801.91"/>
    <n v="126.25"/>
    <n v="3041.8019100000001"/>
    <n v="2452088.16"/>
    <n v="2452.0881600000002"/>
    <n v="589713.75"/>
    <n v="0.80613012699436437"/>
    <n v="589.71375"/>
    <x v="0"/>
  </r>
  <r>
    <s v="C5243"/>
    <x v="2"/>
    <x v="164"/>
    <x v="2"/>
    <x v="0"/>
    <x v="3"/>
    <d v="2022-06-01T00:00:00"/>
    <n v="524310338"/>
    <d v="2022-06-23T00:00:00"/>
    <n v="22"/>
    <n v="3935"/>
    <n v="205.7"/>
    <n v="117.11"/>
    <n v="809429.5"/>
    <n v="88.589999999999989"/>
    <n v="809.42949999999996"/>
    <n v="460827.85"/>
    <n v="460.82784999999996"/>
    <n v="348601.65"/>
    <n v="0.56932425862907143"/>
    <n v="348.60165000000001"/>
    <x v="1"/>
  </r>
  <r>
    <s v="C4811"/>
    <x v="2"/>
    <x v="144"/>
    <x v="0"/>
    <x v="0"/>
    <x v="1"/>
    <d v="2020-09-23T00:00:00"/>
    <n v="481168830"/>
    <d v="2020-10-20T00:00:00"/>
    <n v="27"/>
    <n v="7404"/>
    <n v="152.58000000000001"/>
    <n v="97.44"/>
    <n v="1129702.32"/>
    <n v="55.140000000000015"/>
    <n v="1129.7023200000001"/>
    <n v="721445.76"/>
    <n v="721.44576000000006"/>
    <n v="408256.56000000006"/>
    <n v="0.63861580810066854"/>
    <n v="408.25656000000004"/>
    <x v="0"/>
  </r>
  <r>
    <s v="C5535"/>
    <x v="3"/>
    <x v="101"/>
    <x v="11"/>
    <x v="1"/>
    <x v="2"/>
    <d v="2022-07-05T00:00:00"/>
    <n v="553562295"/>
    <d v="2022-08-22T00:00:00"/>
    <n v="48"/>
    <n v="239"/>
    <n v="668.27"/>
    <n v="502.54"/>
    <n v="159716.53"/>
    <n v="165.72999999999996"/>
    <n v="159.71653000000001"/>
    <n v="120107.06"/>
    <n v="120.10706"/>
    <n v="39609.47"/>
    <n v="0.75200143654510898"/>
    <n v="39.609470000000002"/>
    <x v="1"/>
  </r>
  <r>
    <s v="C9634"/>
    <x v="3"/>
    <x v="105"/>
    <x v="2"/>
    <x v="0"/>
    <x v="0"/>
    <d v="2022-04-11T00:00:00"/>
    <n v="963414561"/>
    <d v="2022-05-04T00:00:00"/>
    <n v="23"/>
    <n v="4633"/>
    <n v="205.7"/>
    <n v="117.11"/>
    <n v="953008.1"/>
    <n v="88.589999999999989"/>
    <n v="953.00810000000001"/>
    <n v="542570.63"/>
    <n v="542.57063000000005"/>
    <n v="410437.47"/>
    <n v="0.56932425862907154"/>
    <n v="410.43746999999996"/>
    <x v="1"/>
  </r>
  <r>
    <s v="C6529"/>
    <x v="2"/>
    <x v="164"/>
    <x v="2"/>
    <x v="1"/>
    <x v="3"/>
    <d v="2020-09-05T00:00:00"/>
    <n v="652961957"/>
    <d v="2020-09-07T00:00:00"/>
    <n v="2"/>
    <n v="4808"/>
    <n v="205.7"/>
    <n v="117.11"/>
    <n v="989005.6"/>
    <n v="88.589999999999989"/>
    <n v="989.00559999999996"/>
    <n v="563064.88"/>
    <n v="563.06488000000002"/>
    <n v="425940.72"/>
    <n v="0.56932425862907154"/>
    <n v="425.94072"/>
    <x v="0"/>
  </r>
  <r>
    <s v="C4347"/>
    <x v="3"/>
    <x v="52"/>
    <x v="0"/>
    <x v="1"/>
    <x v="0"/>
    <d v="2020-03-11T00:00:00"/>
    <n v="434753310"/>
    <d v="2020-04-07T00:00:00"/>
    <n v="27"/>
    <n v="2021"/>
    <n v="152.58000000000001"/>
    <n v="97.44"/>
    <n v="308364.18000000005"/>
    <n v="55.140000000000015"/>
    <n v="308.36418000000003"/>
    <n v="196926.24"/>
    <n v="196.92623999999998"/>
    <n v="111437.94000000006"/>
    <n v="0.63861580810066831"/>
    <n v="111.43794000000005"/>
    <x v="0"/>
  </r>
  <r>
    <s v="C7416"/>
    <x v="0"/>
    <x v="129"/>
    <x v="5"/>
    <x v="1"/>
    <x v="3"/>
    <d v="2020-10-29T00:00:00"/>
    <n v="741649949"/>
    <d v="2020-12-18T00:00:00"/>
    <n v="50"/>
    <n v="9556"/>
    <n v="437.2"/>
    <n v="263.33"/>
    <n v="4177883.1999999997"/>
    <n v="173.87"/>
    <n v="4177.8831999999993"/>
    <n v="2516381.48"/>
    <n v="2516.38148"/>
    <n v="1661501.7199999997"/>
    <n v="0.60231015553522427"/>
    <n v="1661.5017199999998"/>
    <x v="0"/>
  </r>
  <r>
    <s v="C2768"/>
    <x v="0"/>
    <x v="47"/>
    <x v="7"/>
    <x v="0"/>
    <x v="3"/>
    <d v="2021-08-01T00:00:00"/>
    <n v="276825702"/>
    <d v="2021-08-11T00:00:00"/>
    <n v="10"/>
    <n v="7732"/>
    <n v="9.33"/>
    <n v="6.92"/>
    <n v="72139.56"/>
    <n v="2.41"/>
    <n v="72.139560000000003"/>
    <n v="53505.440000000002"/>
    <n v="53.50544"/>
    <n v="18634.119999999995"/>
    <n v="0.74169346195069663"/>
    <n v="18.634119999999996"/>
    <x v="2"/>
  </r>
  <r>
    <s v="C9637"/>
    <x v="1"/>
    <x v="160"/>
    <x v="11"/>
    <x v="1"/>
    <x v="2"/>
    <d v="2021-11-06T00:00:00"/>
    <n v="963766896"/>
    <d v="2021-11-21T00:00:00"/>
    <n v="15"/>
    <n v="8896"/>
    <n v="668.27"/>
    <n v="502.54"/>
    <n v="5944929.9199999999"/>
    <n v="165.72999999999996"/>
    <n v="5944.9299199999996"/>
    <n v="4470595.84"/>
    <n v="4470.59584"/>
    <n v="1474334.08"/>
    <n v="0.75200143654510909"/>
    <n v="1474.3340800000001"/>
    <x v="2"/>
  </r>
  <r>
    <s v="C2962"/>
    <x v="1"/>
    <x v="118"/>
    <x v="8"/>
    <x v="1"/>
    <x v="3"/>
    <d v="2022-11-06T00:00:00"/>
    <n v="296272361"/>
    <d v="2022-11-11T00:00:00"/>
    <n v="5"/>
    <n v="2430"/>
    <n v="651.21"/>
    <n v="524.96"/>
    <n v="1582440.3"/>
    <n v="126.25"/>
    <n v="1582.4403"/>
    <n v="1275652.8"/>
    <n v="1275.6528000000001"/>
    <n v="306787.5"/>
    <n v="0.80613012699436437"/>
    <n v="306.78750000000002"/>
    <x v="1"/>
  </r>
  <r>
    <s v="C7884"/>
    <x v="5"/>
    <x v="55"/>
    <x v="3"/>
    <x v="0"/>
    <x v="0"/>
    <d v="2020-06-28T00:00:00"/>
    <n v="788453423"/>
    <d v="2020-08-04T00:00:00"/>
    <n v="37"/>
    <n v="9744"/>
    <n v="255.28"/>
    <n v="159.41999999999999"/>
    <n v="2487448.3199999998"/>
    <n v="95.860000000000014"/>
    <n v="2487.44832"/>
    <n v="1553388.48"/>
    <n v="1553.3884800000001"/>
    <n v="934059.83999999985"/>
    <n v="0.62449075524913822"/>
    <n v="934.05983999999989"/>
    <x v="0"/>
  </r>
  <r>
    <s v="C5247"/>
    <x v="0"/>
    <x v="120"/>
    <x v="2"/>
    <x v="0"/>
    <x v="2"/>
    <d v="2021-02-03T00:00:00"/>
    <n v="524733912"/>
    <d v="2021-02-08T00:00:00"/>
    <n v="5"/>
    <n v="9280"/>
    <n v="205.7"/>
    <n v="117.11"/>
    <n v="1908896"/>
    <n v="88.589999999999989"/>
    <n v="1908.896"/>
    <n v="1086780.8"/>
    <n v="1086.7808"/>
    <n v="822115.2"/>
    <n v="0.56932425862907143"/>
    <n v="822.11519999999996"/>
    <x v="2"/>
  </r>
  <r>
    <s v="C8098"/>
    <x v="1"/>
    <x v="68"/>
    <x v="7"/>
    <x v="1"/>
    <x v="2"/>
    <d v="2022-10-18T00:00:00"/>
    <n v="809850156"/>
    <d v="2022-11-04T00:00:00"/>
    <n v="17"/>
    <n v="1513"/>
    <n v="9.33"/>
    <n v="6.92"/>
    <n v="14116.29"/>
    <n v="2.41"/>
    <n v="14.116290000000001"/>
    <n v="10469.959999999999"/>
    <n v="10.469959999999999"/>
    <n v="3646.3300000000017"/>
    <n v="0.74169346195069652"/>
    <n v="3.6463300000000016"/>
    <x v="1"/>
  </r>
  <r>
    <s v="C3188"/>
    <x v="1"/>
    <x v="37"/>
    <x v="0"/>
    <x v="0"/>
    <x v="3"/>
    <d v="2022-09-18T00:00:00"/>
    <n v="318850982"/>
    <d v="2022-10-06T00:00:00"/>
    <n v="18"/>
    <n v="3946"/>
    <n v="152.58000000000001"/>
    <n v="97.44"/>
    <n v="602080.68000000005"/>
    <n v="55.140000000000015"/>
    <n v="602.08068000000003"/>
    <n v="384498.24"/>
    <n v="384.49824000000001"/>
    <n v="217582.44000000006"/>
    <n v="0.63861580810066854"/>
    <n v="217.58244000000005"/>
    <x v="1"/>
  </r>
  <r>
    <s v="C9470"/>
    <x v="3"/>
    <x v="25"/>
    <x v="7"/>
    <x v="0"/>
    <x v="1"/>
    <d v="2021-03-23T00:00:00"/>
    <n v="947097718"/>
    <d v="2021-04-10T00:00:00"/>
    <n v="18"/>
    <n v="6116"/>
    <n v="9.33"/>
    <n v="6.92"/>
    <n v="57062.28"/>
    <n v="2.41"/>
    <n v="57.062280000000001"/>
    <n v="42322.720000000001"/>
    <n v="42.322720000000004"/>
    <n v="14739.559999999998"/>
    <n v="0.74169346195069674"/>
    <n v="14.739559999999997"/>
    <x v="2"/>
  </r>
  <r>
    <s v="C1602"/>
    <x v="1"/>
    <x v="118"/>
    <x v="4"/>
    <x v="1"/>
    <x v="1"/>
    <d v="2020-07-14T00:00:00"/>
    <n v="160264194"/>
    <d v="2020-07-28T00:00:00"/>
    <n v="14"/>
    <n v="4591"/>
    <n v="47.45"/>
    <n v="31.79"/>
    <n v="217842.95"/>
    <n v="15.660000000000004"/>
    <n v="217.84295"/>
    <n v="145947.88999999998"/>
    <n v="145.94788999999997"/>
    <n v="71895.060000000027"/>
    <n v="0.66996838777660683"/>
    <n v="71.895060000000029"/>
    <x v="0"/>
  </r>
  <r>
    <s v="C4443"/>
    <x v="5"/>
    <x v="56"/>
    <x v="0"/>
    <x v="0"/>
    <x v="0"/>
    <d v="2020-05-23T00:00:00"/>
    <n v="444336736"/>
    <d v="2020-06-09T00:00:00"/>
    <n v="17"/>
    <n v="7969"/>
    <n v="152.58000000000001"/>
    <n v="97.44"/>
    <n v="1215910.02"/>
    <n v="55.140000000000015"/>
    <n v="1215.91002"/>
    <n v="776499.36"/>
    <n v="776.49936000000002"/>
    <n v="439410.66000000003"/>
    <n v="0.63861580810066854"/>
    <n v="439.41066000000001"/>
    <x v="0"/>
  </r>
  <r>
    <s v="C7556"/>
    <x v="5"/>
    <x v="28"/>
    <x v="10"/>
    <x v="1"/>
    <x v="3"/>
    <d v="2022-05-19T00:00:00"/>
    <n v="755614173"/>
    <d v="2022-06-14T00:00:00"/>
    <n v="26"/>
    <n v="1880"/>
    <n v="154.06"/>
    <n v="90.93"/>
    <n v="289632.8"/>
    <n v="63.129999999999995"/>
    <n v="289.63279999999997"/>
    <n v="170948.40000000002"/>
    <n v="170.94840000000002"/>
    <n v="118684.39999999997"/>
    <n v="0.59022458782292631"/>
    <n v="118.68439999999997"/>
    <x v="1"/>
  </r>
  <r>
    <s v="C5707"/>
    <x v="3"/>
    <x v="95"/>
    <x v="10"/>
    <x v="0"/>
    <x v="2"/>
    <d v="2022-10-06T00:00:00"/>
    <n v="570707833"/>
    <d v="2022-10-07T00:00:00"/>
    <n v="1"/>
    <n v="3985"/>
    <n v="154.06"/>
    <n v="90.93"/>
    <n v="613929.1"/>
    <n v="63.129999999999995"/>
    <n v="613.92909999999995"/>
    <n v="362356.05000000005"/>
    <n v="362.35605000000004"/>
    <n v="251573.04999999993"/>
    <n v="0.59022458782292619"/>
    <n v="251.57304999999994"/>
    <x v="1"/>
  </r>
  <r>
    <s v="C3365"/>
    <x v="0"/>
    <x v="167"/>
    <x v="4"/>
    <x v="0"/>
    <x v="1"/>
    <d v="2022-07-02T00:00:00"/>
    <n v="336541545"/>
    <d v="2022-08-18T00:00:00"/>
    <n v="47"/>
    <n v="8977"/>
    <n v="47.45"/>
    <n v="31.79"/>
    <n v="425958.65"/>
    <n v="15.660000000000004"/>
    <n v="425.95865000000003"/>
    <n v="285378.83"/>
    <n v="285.37882999999999"/>
    <n v="140579.82"/>
    <n v="0.66996838777660683"/>
    <n v="140.57982000000001"/>
    <x v="1"/>
  </r>
  <r>
    <s v="C1203"/>
    <x v="3"/>
    <x v="25"/>
    <x v="0"/>
    <x v="0"/>
    <x v="0"/>
    <d v="2020-02-03T00:00:00"/>
    <n v="120351636"/>
    <d v="2020-02-26T00:00:00"/>
    <n v="23"/>
    <n v="3578"/>
    <n v="152.58000000000001"/>
    <n v="97.44"/>
    <n v="545931.24"/>
    <n v="55.140000000000015"/>
    <n v="545.93124"/>
    <n v="348640.32"/>
    <n v="348.64032000000003"/>
    <n v="197290.91999999998"/>
    <n v="0.63861580810066854"/>
    <n v="197.29091999999997"/>
    <x v="0"/>
  </r>
  <r>
    <s v="C9596"/>
    <x v="3"/>
    <x v="134"/>
    <x v="2"/>
    <x v="1"/>
    <x v="0"/>
    <d v="2021-07-30T00:00:00"/>
    <n v="959686934"/>
    <d v="2021-09-02T00:00:00"/>
    <n v="34"/>
    <n v="1545"/>
    <n v="205.7"/>
    <n v="117.11"/>
    <n v="317806.5"/>
    <n v="88.589999999999989"/>
    <n v="317.80650000000003"/>
    <n v="180934.95"/>
    <n v="180.93495000000001"/>
    <n v="136871.54999999999"/>
    <n v="0.56932425862907143"/>
    <n v="136.87154999999998"/>
    <x v="2"/>
  </r>
  <r>
    <s v="C8124"/>
    <x v="0"/>
    <x v="168"/>
    <x v="7"/>
    <x v="1"/>
    <x v="3"/>
    <d v="2021-12-25T00:00:00"/>
    <n v="812408769"/>
    <d v="2022-02-08T00:00:00"/>
    <n v="45"/>
    <n v="8663"/>
    <n v="9.33"/>
    <n v="6.92"/>
    <n v="80825.789999999994"/>
    <n v="2.41"/>
    <n v="80.825789999999998"/>
    <n v="59947.96"/>
    <n v="59.947960000000002"/>
    <n v="20877.829999999994"/>
    <n v="0.74169346195069674"/>
    <n v="20.877829999999996"/>
    <x v="2"/>
  </r>
  <r>
    <s v="C4066"/>
    <x v="3"/>
    <x v="110"/>
    <x v="7"/>
    <x v="1"/>
    <x v="2"/>
    <d v="2021-01-03T00:00:00"/>
    <n v="406690967"/>
    <d v="2021-01-11T00:00:00"/>
    <n v="8"/>
    <n v="7749"/>
    <n v="9.33"/>
    <n v="6.92"/>
    <n v="72298.17"/>
    <n v="2.41"/>
    <n v="72.298169999999999"/>
    <n v="53623.08"/>
    <n v="53.623080000000002"/>
    <n v="18675.089999999997"/>
    <n v="0.74169346195069674"/>
    <n v="18.675089999999997"/>
    <x v="2"/>
  </r>
  <r>
    <s v="C9910"/>
    <x v="0"/>
    <x v="129"/>
    <x v="10"/>
    <x v="1"/>
    <x v="2"/>
    <d v="2021-08-14T00:00:00"/>
    <n v="991019856"/>
    <d v="2021-09-25T00:00:00"/>
    <n v="42"/>
    <n v="3653"/>
    <n v="154.06"/>
    <n v="90.93"/>
    <n v="562781.18000000005"/>
    <n v="63.129999999999995"/>
    <n v="562.78118000000006"/>
    <n v="332167.29000000004"/>
    <n v="332.16729000000004"/>
    <n v="230613.89"/>
    <n v="0.59022458782292608"/>
    <n v="230.61389000000003"/>
    <x v="2"/>
  </r>
  <r>
    <s v="C2841"/>
    <x v="3"/>
    <x v="6"/>
    <x v="10"/>
    <x v="0"/>
    <x v="1"/>
    <d v="2020-01-15T00:00:00"/>
    <n v="284194266"/>
    <d v="2020-01-16T00:00:00"/>
    <n v="1"/>
    <n v="8254"/>
    <n v="154.06"/>
    <n v="90.93"/>
    <n v="1271611.24"/>
    <n v="63.129999999999995"/>
    <n v="1271.61124"/>
    <n v="750536.22000000009"/>
    <n v="750.53622000000007"/>
    <n v="521075.0199999999"/>
    <n v="0.59022458782292619"/>
    <n v="521.07501999999988"/>
    <x v="0"/>
  </r>
  <r>
    <s v="C1253"/>
    <x v="0"/>
    <x v="139"/>
    <x v="8"/>
    <x v="1"/>
    <x v="1"/>
    <d v="2021-06-20T00:00:00"/>
    <n v="125325524"/>
    <d v="2021-06-24T00:00:00"/>
    <n v="4"/>
    <n v="5463"/>
    <n v="651.21"/>
    <n v="524.96"/>
    <n v="3557560.23"/>
    <n v="126.25"/>
    <n v="3557.56023"/>
    <n v="2867856.48"/>
    <n v="2867.8564799999999"/>
    <n v="689703.75"/>
    <n v="0.80613012699436426"/>
    <n v="689.70375000000001"/>
    <x v="2"/>
  </r>
  <r>
    <s v="C6238"/>
    <x v="1"/>
    <x v="10"/>
    <x v="5"/>
    <x v="0"/>
    <x v="3"/>
    <d v="2021-07-02T00:00:00"/>
    <n v="623837459"/>
    <d v="2021-07-10T00:00:00"/>
    <n v="8"/>
    <n v="6222"/>
    <n v="437.2"/>
    <n v="263.33"/>
    <n v="2720258.4"/>
    <n v="173.87"/>
    <n v="2720.2583999999997"/>
    <n v="1638439.26"/>
    <n v="1638.4392600000001"/>
    <n v="1081819.1399999999"/>
    <n v="0.60231015553522427"/>
    <n v="1081.8191399999998"/>
    <x v="2"/>
  </r>
  <r>
    <s v="C6094"/>
    <x v="0"/>
    <x v="147"/>
    <x v="11"/>
    <x v="0"/>
    <x v="2"/>
    <d v="2021-11-08T00:00:00"/>
    <n v="609466397"/>
    <d v="2021-12-10T00:00:00"/>
    <n v="32"/>
    <n v="3506"/>
    <n v="668.27"/>
    <n v="502.54"/>
    <n v="2342954.62"/>
    <n v="165.72999999999996"/>
    <n v="2342.95462"/>
    <n v="1761905.24"/>
    <n v="1761.90524"/>
    <n v="581049.38000000012"/>
    <n v="0.75200143654510909"/>
    <n v="581.04938000000016"/>
    <x v="2"/>
  </r>
  <r>
    <s v="C7822"/>
    <x v="5"/>
    <x v="137"/>
    <x v="7"/>
    <x v="0"/>
    <x v="3"/>
    <d v="2020-05-10T00:00:00"/>
    <n v="782261168"/>
    <d v="2020-06-15T00:00:00"/>
    <n v="36"/>
    <n v="7318"/>
    <n v="9.33"/>
    <n v="6.92"/>
    <n v="68276.94"/>
    <n v="2.41"/>
    <n v="68.276939999999996"/>
    <n v="50640.56"/>
    <n v="50.640560000000001"/>
    <n v="17636.380000000005"/>
    <n v="0.74169346195069674"/>
    <n v="17.636380000000006"/>
    <x v="0"/>
  </r>
  <r>
    <s v="C5625"/>
    <x v="3"/>
    <x v="134"/>
    <x v="4"/>
    <x v="0"/>
    <x v="2"/>
    <d v="2020-12-15T00:00:00"/>
    <n v="562583100"/>
    <d v="2021-01-24T00:00:00"/>
    <n v="40"/>
    <n v="9696"/>
    <n v="47.45"/>
    <n v="31.79"/>
    <n v="460075.2"/>
    <n v="15.660000000000004"/>
    <n v="460.0752"/>
    <n v="308235.83999999997"/>
    <n v="308.23583999999994"/>
    <n v="151839.36000000004"/>
    <n v="0.66996838777660683"/>
    <n v="151.83936000000006"/>
    <x v="0"/>
  </r>
  <r>
    <s v="C3411"/>
    <x v="5"/>
    <x v="28"/>
    <x v="0"/>
    <x v="0"/>
    <x v="1"/>
    <d v="2020-11-09T00:00:00"/>
    <n v="341106021"/>
    <d v="2020-11-12T00:00:00"/>
    <n v="3"/>
    <n v="9707"/>
    <n v="152.58000000000001"/>
    <n v="97.44"/>
    <n v="1481094.06"/>
    <n v="55.140000000000015"/>
    <n v="1481.0940600000001"/>
    <n v="945850.08"/>
    <n v="945.85007999999993"/>
    <n v="535243.9800000001"/>
    <n v="0.63861580810066843"/>
    <n v="535.24398000000008"/>
    <x v="0"/>
  </r>
  <r>
    <s v="C1288"/>
    <x v="5"/>
    <x v="57"/>
    <x v="4"/>
    <x v="1"/>
    <x v="1"/>
    <d v="2020-07-11T00:00:00"/>
    <n v="128816258"/>
    <d v="2020-07-12T00:00:00"/>
    <n v="1"/>
    <n v="8448"/>
    <n v="47.45"/>
    <n v="31.79"/>
    <n v="400857.60000000003"/>
    <n v="15.660000000000004"/>
    <n v="400.85760000000005"/>
    <n v="268561.91999999998"/>
    <n v="268.56191999999999"/>
    <n v="132295.68000000005"/>
    <n v="0.66996838777660683"/>
    <n v="132.29568000000006"/>
    <x v="0"/>
  </r>
  <r>
    <s v="C9070"/>
    <x v="3"/>
    <x v="52"/>
    <x v="2"/>
    <x v="0"/>
    <x v="2"/>
    <d v="2022-04-04T00:00:00"/>
    <n v="907012641"/>
    <d v="2022-05-19T00:00:00"/>
    <n v="45"/>
    <n v="4051"/>
    <n v="205.7"/>
    <n v="117.11"/>
    <n v="833290.7"/>
    <n v="88.589999999999989"/>
    <n v="833.2906999999999"/>
    <n v="474412.61"/>
    <n v="474.41260999999997"/>
    <n v="358878.08999999997"/>
    <n v="0.56932425862907154"/>
    <n v="358.87808999999999"/>
    <x v="1"/>
  </r>
  <r>
    <s v="C5773"/>
    <x v="5"/>
    <x v="169"/>
    <x v="3"/>
    <x v="1"/>
    <x v="0"/>
    <d v="2020-03-05T00:00:00"/>
    <n v="577306497"/>
    <d v="2020-03-12T00:00:00"/>
    <n v="7"/>
    <n v="6676"/>
    <n v="255.28"/>
    <n v="159.41999999999999"/>
    <n v="1704249.28"/>
    <n v="95.860000000000014"/>
    <n v="1704.24928"/>
    <n v="1064287.92"/>
    <n v="1064.28792"/>
    <n v="639961.3600000001"/>
    <n v="0.62449075524913822"/>
    <n v="639.96136000000013"/>
    <x v="0"/>
  </r>
  <r>
    <s v="C7021"/>
    <x v="3"/>
    <x v="170"/>
    <x v="8"/>
    <x v="1"/>
    <x v="2"/>
    <d v="2020-03-23T00:00:00"/>
    <n v="702194440"/>
    <d v="2020-03-30T00:00:00"/>
    <n v="7"/>
    <n v="3794"/>
    <n v="651.21"/>
    <n v="524.96"/>
    <n v="2470690.7400000002"/>
    <n v="126.25"/>
    <n v="2470.69074"/>
    <n v="1991698.2400000002"/>
    <n v="1991.6982400000002"/>
    <n v="478992.5"/>
    <n v="0.80613012699436437"/>
    <n v="478.99250000000001"/>
    <x v="0"/>
  </r>
  <r>
    <s v="C9115"/>
    <x v="0"/>
    <x v="47"/>
    <x v="2"/>
    <x v="0"/>
    <x v="3"/>
    <d v="2022-08-14T00:00:00"/>
    <n v="911573684"/>
    <d v="2022-09-19T00:00:00"/>
    <n v="36"/>
    <n v="3765"/>
    <n v="205.7"/>
    <n v="117.11"/>
    <n v="774460.5"/>
    <n v="88.589999999999989"/>
    <n v="774.46050000000002"/>
    <n v="440919.15"/>
    <n v="440.91915"/>
    <n v="333541.34999999998"/>
    <n v="0.56932425862907143"/>
    <n v="333.54134999999997"/>
    <x v="1"/>
  </r>
  <r>
    <s v="C4226"/>
    <x v="3"/>
    <x v="14"/>
    <x v="4"/>
    <x v="0"/>
    <x v="3"/>
    <d v="2021-09-19T00:00:00"/>
    <n v="422620713"/>
    <d v="2021-10-05T00:00:00"/>
    <n v="16"/>
    <n v="1715"/>
    <n v="47.45"/>
    <n v="31.79"/>
    <n v="81376.75"/>
    <n v="15.660000000000004"/>
    <n v="81.376750000000001"/>
    <n v="54519.85"/>
    <n v="54.519849999999998"/>
    <n v="26856.9"/>
    <n v="0.66996838777660694"/>
    <n v="26.856900000000003"/>
    <x v="2"/>
  </r>
  <r>
    <s v="C1885"/>
    <x v="5"/>
    <x v="137"/>
    <x v="11"/>
    <x v="1"/>
    <x v="0"/>
    <d v="2020-10-18T00:00:00"/>
    <n v="188509356"/>
    <d v="2020-10-31T00:00:00"/>
    <n v="13"/>
    <n v="2963"/>
    <n v="668.27"/>
    <n v="502.54"/>
    <n v="1980084.01"/>
    <n v="165.72999999999996"/>
    <n v="1980.08401"/>
    <n v="1489026.02"/>
    <n v="1489.02602"/>
    <n v="491057.99"/>
    <n v="0.75200143654510898"/>
    <n v="491.05799000000002"/>
    <x v="0"/>
  </r>
  <r>
    <s v="C1490"/>
    <x v="2"/>
    <x v="171"/>
    <x v="8"/>
    <x v="1"/>
    <x v="0"/>
    <d v="2021-03-04T00:00:00"/>
    <n v="149069297"/>
    <d v="2021-03-22T00:00:00"/>
    <n v="18"/>
    <n v="1772"/>
    <n v="651.21"/>
    <n v="524.96"/>
    <n v="1153944.1200000001"/>
    <n v="126.25"/>
    <n v="1153.9441200000001"/>
    <n v="930229.12000000011"/>
    <n v="930.22912000000008"/>
    <n v="223715"/>
    <n v="0.80613012699436437"/>
    <n v="223.715"/>
    <x v="2"/>
  </r>
  <r>
    <s v="C3516"/>
    <x v="3"/>
    <x v="107"/>
    <x v="4"/>
    <x v="1"/>
    <x v="2"/>
    <d v="2022-06-16T00:00:00"/>
    <n v="351650750"/>
    <d v="2022-07-09T00:00:00"/>
    <n v="23"/>
    <n v="126"/>
    <n v="47.45"/>
    <n v="31.79"/>
    <n v="5978.7000000000007"/>
    <n v="15.660000000000004"/>
    <n v="5.9787000000000008"/>
    <n v="4005.54"/>
    <n v="4.0055399999999999"/>
    <n v="1973.1600000000008"/>
    <n v="0.66996838777660683"/>
    <n v="1.9731600000000007"/>
    <x v="1"/>
  </r>
  <r>
    <s v="C8248"/>
    <x v="3"/>
    <x v="97"/>
    <x v="2"/>
    <x v="1"/>
    <x v="2"/>
    <d v="2020-11-06T00:00:00"/>
    <n v="824894130"/>
    <d v="2020-12-20T00:00:00"/>
    <n v="44"/>
    <n v="3359"/>
    <n v="205.7"/>
    <n v="117.11"/>
    <n v="690946.29999999993"/>
    <n v="88.589999999999989"/>
    <n v="690.94629999999995"/>
    <n v="393372.49"/>
    <n v="393.37248999999997"/>
    <n v="297573.80999999994"/>
    <n v="0.56932425862907143"/>
    <n v="297.57380999999992"/>
    <x v="0"/>
  </r>
  <r>
    <s v="C6235"/>
    <x v="2"/>
    <x v="41"/>
    <x v="4"/>
    <x v="1"/>
    <x v="1"/>
    <d v="2021-08-21T00:00:00"/>
    <n v="623535764"/>
    <d v="2021-09-01T00:00:00"/>
    <n v="11"/>
    <n v="6944"/>
    <n v="47.45"/>
    <n v="31.79"/>
    <n v="329492.80000000005"/>
    <n v="15.660000000000004"/>
    <n v="329.49280000000005"/>
    <n v="220749.75999999998"/>
    <n v="220.74975999999998"/>
    <n v="108743.04000000007"/>
    <n v="0.66996838777660683"/>
    <n v="108.74304000000006"/>
    <x v="2"/>
  </r>
  <r>
    <s v="C6726"/>
    <x v="3"/>
    <x v="14"/>
    <x v="10"/>
    <x v="1"/>
    <x v="2"/>
    <d v="2020-07-05T00:00:00"/>
    <n v="672624480"/>
    <d v="2020-08-22T00:00:00"/>
    <n v="48"/>
    <n v="3386"/>
    <n v="154.06"/>
    <n v="90.93"/>
    <n v="521647.16000000003"/>
    <n v="63.129999999999995"/>
    <n v="521.64715999999999"/>
    <n v="307888.98000000004"/>
    <n v="307.88898000000006"/>
    <n v="213758.18"/>
    <n v="0.59022458782292631"/>
    <n v="213.75817999999998"/>
    <x v="0"/>
  </r>
  <r>
    <s v="C6175"/>
    <x v="3"/>
    <x v="42"/>
    <x v="5"/>
    <x v="1"/>
    <x v="2"/>
    <d v="2022-02-15T00:00:00"/>
    <n v="617521607"/>
    <d v="2022-03-24T00:00:00"/>
    <n v="37"/>
    <n v="7221"/>
    <n v="437.2"/>
    <n v="263.33"/>
    <n v="3157021.1999999997"/>
    <n v="173.87"/>
    <n v="3157.0211999999997"/>
    <n v="1901505.93"/>
    <n v="1901.50593"/>
    <n v="1255515.2699999998"/>
    <n v="0.60231015553522427"/>
    <n v="1255.5152699999999"/>
    <x v="1"/>
  </r>
  <r>
    <s v="C1739"/>
    <x v="5"/>
    <x v="82"/>
    <x v="7"/>
    <x v="0"/>
    <x v="0"/>
    <d v="2021-07-19T00:00:00"/>
    <n v="173900973"/>
    <d v="2021-07-19T00:00:00"/>
    <n v="0"/>
    <n v="17"/>
    <n v="9.33"/>
    <n v="6.92"/>
    <n v="158.61000000000001"/>
    <n v="2.41"/>
    <n v="0.15861"/>
    <n v="117.64"/>
    <n v="0.11763999999999999"/>
    <n v="40.970000000000013"/>
    <n v="0.74169346195069663"/>
    <n v="4.0970000000000013E-2"/>
    <x v="2"/>
  </r>
  <r>
    <s v="C4777"/>
    <x v="0"/>
    <x v="61"/>
    <x v="10"/>
    <x v="1"/>
    <x v="3"/>
    <d v="2022-10-24T00:00:00"/>
    <n v="477748906"/>
    <d v="2022-11-18T00:00:00"/>
    <n v="25"/>
    <n v="5373"/>
    <n v="154.06"/>
    <n v="90.93"/>
    <n v="827764.38"/>
    <n v="63.129999999999995"/>
    <n v="827.76437999999996"/>
    <n v="488566.89"/>
    <n v="488.56689"/>
    <n v="339197.49"/>
    <n v="0.59022458782292619"/>
    <n v="339.19749000000002"/>
    <x v="1"/>
  </r>
  <r>
    <s v="C9353"/>
    <x v="0"/>
    <x v="80"/>
    <x v="3"/>
    <x v="0"/>
    <x v="2"/>
    <d v="2020-05-11T00:00:00"/>
    <n v="935364234"/>
    <d v="2020-06-14T00:00:00"/>
    <n v="34"/>
    <n v="3918"/>
    <n v="255.28"/>
    <n v="159.41999999999999"/>
    <n v="1000187.04"/>
    <n v="95.860000000000014"/>
    <n v="1000.18704"/>
    <n v="624607.55999999994"/>
    <n v="624.60755999999992"/>
    <n v="375579.4800000001"/>
    <n v="0.62449075524913811"/>
    <n v="375.5794800000001"/>
    <x v="0"/>
  </r>
  <r>
    <s v="C5733"/>
    <x v="5"/>
    <x v="48"/>
    <x v="0"/>
    <x v="1"/>
    <x v="0"/>
    <d v="2020-06-15T00:00:00"/>
    <n v="573358285"/>
    <d v="2020-06-29T00:00:00"/>
    <n v="14"/>
    <n v="8313"/>
    <n v="152.58000000000001"/>
    <n v="97.44"/>
    <n v="1268397.54"/>
    <n v="55.140000000000015"/>
    <n v="1268.3975399999999"/>
    <n v="810018.72"/>
    <n v="810.01871999999992"/>
    <n v="458378.82000000007"/>
    <n v="0.63861580810066843"/>
    <n v="458.37882000000008"/>
    <x v="0"/>
  </r>
  <r>
    <s v="C5984"/>
    <x v="3"/>
    <x v="51"/>
    <x v="0"/>
    <x v="0"/>
    <x v="3"/>
    <d v="2021-02-01T00:00:00"/>
    <n v="598490369"/>
    <d v="2021-02-07T00:00:00"/>
    <n v="6"/>
    <n v="5455"/>
    <n v="152.58000000000001"/>
    <n v="97.44"/>
    <n v="832323.9"/>
    <n v="55.140000000000015"/>
    <n v="832.32389999999998"/>
    <n v="531535.19999999995"/>
    <n v="531.53519999999992"/>
    <n v="300788.70000000007"/>
    <n v="0.63861580810066843"/>
    <n v="300.78870000000006"/>
    <x v="2"/>
  </r>
  <r>
    <s v="C2904"/>
    <x v="2"/>
    <x v="34"/>
    <x v="9"/>
    <x v="0"/>
    <x v="0"/>
    <d v="2020-06-15T00:00:00"/>
    <n v="290413558"/>
    <d v="2020-07-19T00:00:00"/>
    <n v="34"/>
    <n v="8680"/>
    <n v="109.28"/>
    <n v="35.840000000000003"/>
    <n v="948550.4"/>
    <n v="73.44"/>
    <n v="948.55039999999997"/>
    <n v="311091.20000000001"/>
    <n v="311.09120000000001"/>
    <n v="637459.19999999995"/>
    <n v="0.32796486090775989"/>
    <n v="637.45920000000001"/>
    <x v="0"/>
  </r>
  <r>
    <s v="C4722"/>
    <x v="3"/>
    <x v="46"/>
    <x v="5"/>
    <x v="1"/>
    <x v="2"/>
    <d v="2020-01-13T00:00:00"/>
    <n v="472285783"/>
    <d v="2020-01-27T00:00:00"/>
    <n v="14"/>
    <n v="8713"/>
    <n v="437.2"/>
    <n v="263.33"/>
    <n v="3809323.6"/>
    <n v="173.87"/>
    <n v="3809.3236000000002"/>
    <n v="2294394.29"/>
    <n v="2294.3942900000002"/>
    <n v="1514929.31"/>
    <n v="0.60231015553522416"/>
    <n v="1514.92931"/>
    <x v="0"/>
  </r>
  <r>
    <s v="C5222"/>
    <x v="3"/>
    <x v="32"/>
    <x v="1"/>
    <x v="0"/>
    <x v="2"/>
    <d v="2020-12-16T00:00:00"/>
    <n v="522280871"/>
    <d v="2021-01-12T00:00:00"/>
    <n v="27"/>
    <n v="3371"/>
    <n v="421.89"/>
    <n v="364.69"/>
    <n v="1422191.19"/>
    <n v="57.199999999999989"/>
    <n v="1422.19119"/>
    <n v="1229369.99"/>
    <n v="1229.3699899999999"/>
    <n v="192821.19999999995"/>
    <n v="0.86441963544999878"/>
    <n v="192.82119999999995"/>
    <x v="0"/>
  </r>
  <r>
    <s v="C7908"/>
    <x v="1"/>
    <x v="135"/>
    <x v="11"/>
    <x v="0"/>
    <x v="3"/>
    <d v="2020-07-12T00:00:00"/>
    <n v="790897452"/>
    <d v="2020-07-17T00:00:00"/>
    <n v="5"/>
    <n v="2986"/>
    <n v="668.27"/>
    <n v="502.54"/>
    <n v="1995454.22"/>
    <n v="165.72999999999996"/>
    <n v="1995.4542200000001"/>
    <n v="1500584.4400000002"/>
    <n v="1500.5844400000001"/>
    <n v="494869.7799999998"/>
    <n v="0.75200143654510898"/>
    <n v="494.86977999999982"/>
    <x v="0"/>
  </r>
  <r>
    <s v="C5674"/>
    <x v="3"/>
    <x v="63"/>
    <x v="1"/>
    <x v="0"/>
    <x v="1"/>
    <d v="2020-08-06T00:00:00"/>
    <n v="567429101"/>
    <d v="2020-09-19T00:00:00"/>
    <n v="44"/>
    <n v="3735"/>
    <n v="421.89"/>
    <n v="364.69"/>
    <n v="1575759.15"/>
    <n v="57.199999999999989"/>
    <n v="1575.7591499999999"/>
    <n v="1362117.15"/>
    <n v="1362.1171499999998"/>
    <n v="213642"/>
    <n v="0.86441963544999878"/>
    <n v="213.642"/>
    <x v="0"/>
  </r>
  <r>
    <s v="C2279"/>
    <x v="3"/>
    <x v="78"/>
    <x v="3"/>
    <x v="0"/>
    <x v="2"/>
    <d v="2021-12-29T00:00:00"/>
    <n v="227903926"/>
    <d v="2022-01-10T00:00:00"/>
    <n v="12"/>
    <n v="691"/>
    <n v="255.28"/>
    <n v="159.41999999999999"/>
    <n v="176398.48"/>
    <n v="95.860000000000014"/>
    <n v="176.39848000000001"/>
    <n v="110159.21999999999"/>
    <n v="110.15921999999999"/>
    <n v="66239.260000000024"/>
    <n v="0.62449075524913811"/>
    <n v="66.23926000000003"/>
    <x v="2"/>
  </r>
  <r>
    <s v="C8520"/>
    <x v="3"/>
    <x v="132"/>
    <x v="4"/>
    <x v="0"/>
    <x v="2"/>
    <d v="2022-02-23T00:00:00"/>
    <n v="852058255"/>
    <d v="2022-02-28T00:00:00"/>
    <n v="5"/>
    <n v="1827"/>
    <n v="47.45"/>
    <n v="31.79"/>
    <n v="86691.150000000009"/>
    <n v="15.660000000000004"/>
    <n v="86.691150000000007"/>
    <n v="58080.33"/>
    <n v="58.080330000000004"/>
    <n v="28610.820000000007"/>
    <n v="0.66996838777660694"/>
    <n v="28.610820000000007"/>
    <x v="1"/>
  </r>
  <r>
    <s v="C8899"/>
    <x v="1"/>
    <x v="135"/>
    <x v="2"/>
    <x v="1"/>
    <x v="0"/>
    <d v="2020-04-25T00:00:00"/>
    <n v="889940917"/>
    <d v="2020-04-30T00:00:00"/>
    <n v="5"/>
    <n v="2149"/>
    <n v="205.7"/>
    <n v="117.11"/>
    <n v="442049.3"/>
    <n v="88.589999999999989"/>
    <n v="442.04930000000002"/>
    <n v="251669.38999999998"/>
    <n v="251.66938999999999"/>
    <n v="190379.91"/>
    <n v="0.56932425862907143"/>
    <n v="190.37991"/>
    <x v="0"/>
  </r>
  <r>
    <s v="C2119"/>
    <x v="3"/>
    <x v="9"/>
    <x v="4"/>
    <x v="0"/>
    <x v="2"/>
    <d v="2021-11-16T00:00:00"/>
    <n v="211913239"/>
    <d v="2021-11-27T00:00:00"/>
    <n v="11"/>
    <n v="8692"/>
    <n v="47.45"/>
    <n v="31.79"/>
    <n v="412435.4"/>
    <n v="15.660000000000004"/>
    <n v="412.43540000000002"/>
    <n v="276318.68"/>
    <n v="276.31867999999997"/>
    <n v="136116.72000000003"/>
    <n v="0.66996838777660683"/>
    <n v="136.11672000000004"/>
    <x v="2"/>
  </r>
  <r>
    <s v="C5586"/>
    <x v="3"/>
    <x v="63"/>
    <x v="2"/>
    <x v="0"/>
    <x v="0"/>
    <d v="2022-08-10T00:00:00"/>
    <n v="558649051"/>
    <d v="2022-08-15T00:00:00"/>
    <n v="5"/>
    <n v="5523"/>
    <n v="205.7"/>
    <n v="117.11"/>
    <n v="1136081.0999999999"/>
    <n v="88.589999999999989"/>
    <n v="1136.0810999999999"/>
    <n v="646798.53"/>
    <n v="646.79853000000003"/>
    <n v="489282.56999999983"/>
    <n v="0.56932425862907154"/>
    <n v="489.28256999999985"/>
    <x v="1"/>
  </r>
  <r>
    <s v="C8406"/>
    <x v="1"/>
    <x v="111"/>
    <x v="5"/>
    <x v="0"/>
    <x v="3"/>
    <d v="2022-05-27T00:00:00"/>
    <n v="840668952"/>
    <d v="2022-07-10T00:00:00"/>
    <n v="44"/>
    <n v="1479"/>
    <n v="437.2"/>
    <n v="263.33"/>
    <n v="646618.79999999993"/>
    <n v="173.87"/>
    <n v="646.61879999999996"/>
    <n v="389465.06999999995"/>
    <n v="389.46506999999997"/>
    <n v="257153.72999999998"/>
    <n v="0.60231015553522416"/>
    <n v="257.15373"/>
    <x v="1"/>
  </r>
  <r>
    <s v="C5588"/>
    <x v="3"/>
    <x v="134"/>
    <x v="11"/>
    <x v="1"/>
    <x v="0"/>
    <d v="2020-09-29T00:00:00"/>
    <n v="558863198"/>
    <d v="2020-10-23T00:00:00"/>
    <n v="24"/>
    <n v="8894"/>
    <n v="668.27"/>
    <n v="502.54"/>
    <n v="5943593.3799999999"/>
    <n v="165.72999999999996"/>
    <n v="5943.5933800000003"/>
    <n v="4469590.76"/>
    <n v="4469.59076"/>
    <n v="1474002.62"/>
    <n v="0.75200143654510898"/>
    <n v="1474.0026200000002"/>
    <x v="0"/>
  </r>
  <r>
    <s v="C8676"/>
    <x v="0"/>
    <x v="75"/>
    <x v="3"/>
    <x v="0"/>
    <x v="3"/>
    <d v="2022-07-12T00:00:00"/>
    <n v="867641246"/>
    <d v="2022-07-27T00:00:00"/>
    <n v="15"/>
    <n v="3180"/>
    <n v="255.28"/>
    <n v="159.41999999999999"/>
    <n v="811790.4"/>
    <n v="95.860000000000014"/>
    <n v="811.79039999999998"/>
    <n v="506955.6"/>
    <n v="506.9556"/>
    <n v="304834.80000000005"/>
    <n v="0.62449075524913822"/>
    <n v="304.83480000000003"/>
    <x v="1"/>
  </r>
  <r>
    <s v="C7092"/>
    <x v="3"/>
    <x v="78"/>
    <x v="2"/>
    <x v="1"/>
    <x v="3"/>
    <d v="2022-09-04T00:00:00"/>
    <n v="709239423"/>
    <d v="2022-09-24T00:00:00"/>
    <n v="20"/>
    <n v="8561"/>
    <n v="205.7"/>
    <n v="117.11"/>
    <n v="1760997.7"/>
    <n v="88.589999999999989"/>
    <n v="1760.9976999999999"/>
    <n v="1002578.71"/>
    <n v="1002.57871"/>
    <n v="758418.99"/>
    <n v="0.56932425862907154"/>
    <n v="758.41899000000001"/>
    <x v="1"/>
  </r>
  <r>
    <s v="C8962"/>
    <x v="0"/>
    <x v="62"/>
    <x v="2"/>
    <x v="1"/>
    <x v="0"/>
    <d v="2020-10-20T00:00:00"/>
    <n v="896206557"/>
    <d v="2020-11-16T00:00:00"/>
    <n v="27"/>
    <n v="6291"/>
    <n v="205.7"/>
    <n v="117.11"/>
    <n v="1294058.7"/>
    <n v="88.589999999999989"/>
    <n v="1294.0587"/>
    <n v="736739.01"/>
    <n v="736.73901000000001"/>
    <n v="557319.68999999994"/>
    <n v="0.56932425862907143"/>
    <n v="557.31968999999992"/>
    <x v="0"/>
  </r>
  <r>
    <s v="C9614"/>
    <x v="3"/>
    <x v="132"/>
    <x v="3"/>
    <x v="1"/>
    <x v="0"/>
    <d v="2022-08-26T00:00:00"/>
    <n v="961403977"/>
    <d v="2022-10-05T00:00:00"/>
    <n v="40"/>
    <n v="9656"/>
    <n v="255.28"/>
    <n v="159.41999999999999"/>
    <n v="2464983.6800000002"/>
    <n v="95.860000000000014"/>
    <n v="2464.9836800000003"/>
    <n v="1539359.5199999998"/>
    <n v="1539.3595199999997"/>
    <n v="925624.16000000038"/>
    <n v="0.624490755249138"/>
    <n v="925.62416000000042"/>
    <x v="1"/>
  </r>
  <r>
    <s v="C5080"/>
    <x v="5"/>
    <x v="28"/>
    <x v="0"/>
    <x v="1"/>
    <x v="1"/>
    <d v="2021-06-27T00:00:00"/>
    <n v="508005511"/>
    <d v="2021-08-15T00:00:00"/>
    <n v="49"/>
    <n v="8975"/>
    <n v="152.58000000000001"/>
    <n v="97.44"/>
    <n v="1369405.5"/>
    <n v="55.140000000000015"/>
    <n v="1369.4055000000001"/>
    <n v="874524"/>
    <n v="874.524"/>
    <n v="494881.5"/>
    <n v="0.63861580810066843"/>
    <n v="494.88150000000002"/>
    <x v="2"/>
  </r>
  <r>
    <s v="C4096"/>
    <x v="0"/>
    <x v="21"/>
    <x v="5"/>
    <x v="1"/>
    <x v="3"/>
    <d v="2020-12-20T00:00:00"/>
    <n v="409678733"/>
    <d v="2021-01-02T00:00:00"/>
    <n v="13"/>
    <n v="1896"/>
    <n v="437.2"/>
    <n v="263.33"/>
    <n v="828931.2"/>
    <n v="173.87"/>
    <n v="828.93119999999999"/>
    <n v="499273.68"/>
    <n v="499.27368000000001"/>
    <n v="329657.51999999996"/>
    <n v="0.60231015553522416"/>
    <n v="329.65751999999998"/>
    <x v="0"/>
  </r>
  <r>
    <s v="C7726"/>
    <x v="5"/>
    <x v="150"/>
    <x v="5"/>
    <x v="1"/>
    <x v="2"/>
    <d v="2021-08-10T00:00:00"/>
    <n v="772660577"/>
    <d v="2021-08-26T00:00:00"/>
    <n v="16"/>
    <n v="6290"/>
    <n v="437.2"/>
    <n v="263.33"/>
    <n v="2749988"/>
    <n v="173.87"/>
    <n v="2749.9879999999998"/>
    <n v="1656345.7"/>
    <n v="1656.3456999999999"/>
    <n v="1093642.3"/>
    <n v="0.60231015553522416"/>
    <n v="1093.6423"/>
    <x v="2"/>
  </r>
  <r>
    <s v="C6328"/>
    <x v="0"/>
    <x v="64"/>
    <x v="4"/>
    <x v="1"/>
    <x v="0"/>
    <d v="2022-01-29T00:00:00"/>
    <n v="632866847"/>
    <d v="2022-02-12T00:00:00"/>
    <n v="14"/>
    <n v="8219"/>
    <n v="47.45"/>
    <n v="31.79"/>
    <n v="389991.55000000005"/>
    <n v="15.660000000000004"/>
    <n v="389.99155000000007"/>
    <n v="261282.00999999998"/>
    <n v="261.28200999999996"/>
    <n v="128709.54000000007"/>
    <n v="0.66996838777660672"/>
    <n v="128.70954000000006"/>
    <x v="1"/>
  </r>
  <r>
    <s v="C3950"/>
    <x v="5"/>
    <x v="150"/>
    <x v="0"/>
    <x v="1"/>
    <x v="2"/>
    <d v="2020-07-10T00:00:00"/>
    <n v="395033872"/>
    <d v="2020-07-23T00:00:00"/>
    <n v="13"/>
    <n v="8156"/>
    <n v="152.58000000000001"/>
    <n v="97.44"/>
    <n v="1244442.4800000002"/>
    <n v="55.140000000000015"/>
    <n v="1244.4424800000002"/>
    <n v="794720.64"/>
    <n v="794.72064"/>
    <n v="449721.8400000002"/>
    <n v="0.63861580810066843"/>
    <n v="449.72184000000021"/>
    <x v="0"/>
  </r>
  <r>
    <s v="C5342"/>
    <x v="3"/>
    <x v="25"/>
    <x v="6"/>
    <x v="0"/>
    <x v="1"/>
    <d v="2022-08-20T00:00:00"/>
    <n v="534210479"/>
    <d v="2022-08-29T00:00:00"/>
    <n v="9"/>
    <n v="3607"/>
    <n v="81.73"/>
    <n v="56.67"/>
    <n v="294800.11"/>
    <n v="25.060000000000002"/>
    <n v="294.80010999999996"/>
    <n v="204408.69"/>
    <n v="204.40869000000001"/>
    <n v="90391.419999999984"/>
    <n v="0.69338064358252793"/>
    <n v="90.391419999999982"/>
    <x v="1"/>
  </r>
  <r>
    <s v="C2457"/>
    <x v="3"/>
    <x v="143"/>
    <x v="7"/>
    <x v="0"/>
    <x v="1"/>
    <d v="2020-03-18T00:00:00"/>
    <n v="245757997"/>
    <d v="2020-03-30T00:00:00"/>
    <n v="12"/>
    <n v="4107"/>
    <n v="9.33"/>
    <n v="6.92"/>
    <n v="38318.31"/>
    <n v="2.41"/>
    <n v="38.318309999999997"/>
    <n v="28420.44"/>
    <n v="28.420439999999999"/>
    <n v="9897.869999999999"/>
    <n v="0.74169346195069674"/>
    <n v="9.8978699999999993"/>
    <x v="0"/>
  </r>
  <r>
    <s v="C5953"/>
    <x v="0"/>
    <x v="172"/>
    <x v="8"/>
    <x v="0"/>
    <x v="3"/>
    <d v="2021-03-05T00:00:00"/>
    <n v="595350253"/>
    <d v="2021-03-24T00:00:00"/>
    <n v="19"/>
    <n v="6225"/>
    <n v="651.21"/>
    <n v="524.96"/>
    <n v="4053782.25"/>
    <n v="126.25"/>
    <n v="4053.7822500000002"/>
    <n v="3267876"/>
    <n v="3267.8760000000002"/>
    <n v="785906.25"/>
    <n v="0.80613012699436437"/>
    <n v="785.90625"/>
    <x v="2"/>
  </r>
  <r>
    <s v="C6229"/>
    <x v="3"/>
    <x v="125"/>
    <x v="1"/>
    <x v="0"/>
    <x v="1"/>
    <d v="2022-09-02T00:00:00"/>
    <n v="622926795"/>
    <d v="2022-09-26T00:00:00"/>
    <n v="24"/>
    <n v="6736"/>
    <n v="421.89"/>
    <n v="364.69"/>
    <n v="2841851.04"/>
    <n v="57.199999999999989"/>
    <n v="2841.85104"/>
    <n v="2456551.84"/>
    <n v="2456.5518399999996"/>
    <n v="385299.20000000019"/>
    <n v="0.86441963544999867"/>
    <n v="385.29920000000021"/>
    <x v="1"/>
  </r>
  <r>
    <s v="C5338"/>
    <x v="5"/>
    <x v="15"/>
    <x v="11"/>
    <x v="0"/>
    <x v="2"/>
    <d v="2021-01-17T00:00:00"/>
    <n v="533821237"/>
    <d v="2021-02-21T00:00:00"/>
    <n v="35"/>
    <n v="8421"/>
    <n v="668.27"/>
    <n v="502.54"/>
    <n v="5627501.6699999999"/>
    <n v="165.72999999999996"/>
    <n v="5627.5016699999996"/>
    <n v="4231889.34"/>
    <n v="4231.8893399999997"/>
    <n v="1395612.33"/>
    <n v="0.75200143654510898"/>
    <n v="1395.6123300000002"/>
    <x v="2"/>
  </r>
  <r>
    <s v="C6485"/>
    <x v="3"/>
    <x v="97"/>
    <x v="6"/>
    <x v="1"/>
    <x v="3"/>
    <d v="2021-05-14T00:00:00"/>
    <n v="648580729"/>
    <d v="2021-06-04T00:00:00"/>
    <n v="21"/>
    <n v="8306"/>
    <n v="81.73"/>
    <n v="56.67"/>
    <n v="678849.38"/>
    <n v="25.060000000000002"/>
    <n v="678.84938"/>
    <n v="470701.02"/>
    <n v="470.70102000000003"/>
    <n v="208148.36"/>
    <n v="0.69338064358252793"/>
    <n v="208.14836"/>
    <x v="2"/>
  </r>
  <r>
    <s v="C1344"/>
    <x v="3"/>
    <x v="173"/>
    <x v="2"/>
    <x v="0"/>
    <x v="0"/>
    <d v="2022-02-16T00:00:00"/>
    <n v="134441602"/>
    <d v="2022-04-05T00:00:00"/>
    <n v="48"/>
    <n v="3112"/>
    <n v="205.7"/>
    <n v="117.11"/>
    <n v="640138.39999999991"/>
    <n v="88.589999999999989"/>
    <n v="640.13839999999993"/>
    <n v="364446.32"/>
    <n v="364.44632000000001"/>
    <n v="275692.0799999999"/>
    <n v="0.56932425862907154"/>
    <n v="275.69207999999992"/>
    <x v="1"/>
  </r>
  <r>
    <s v="C9289"/>
    <x v="2"/>
    <x v="164"/>
    <x v="5"/>
    <x v="0"/>
    <x v="3"/>
    <d v="2020-10-21T00:00:00"/>
    <n v="928952682"/>
    <d v="2020-11-05T00:00:00"/>
    <n v="15"/>
    <n v="6597"/>
    <n v="437.2"/>
    <n v="263.33"/>
    <n v="2884208.4"/>
    <n v="173.87"/>
    <n v="2884.2084"/>
    <n v="1737188.01"/>
    <n v="1737.1880100000001"/>
    <n v="1147020.3899999999"/>
    <n v="0.60231015553522416"/>
    <n v="1147.0203899999999"/>
    <x v="0"/>
  </r>
  <r>
    <s v="C9899"/>
    <x v="3"/>
    <x v="142"/>
    <x v="8"/>
    <x v="0"/>
    <x v="2"/>
    <d v="2020-12-27T00:00:00"/>
    <n v="989975297"/>
    <d v="2021-02-07T00:00:00"/>
    <n v="42"/>
    <n v="4545"/>
    <n v="651.21"/>
    <n v="524.96"/>
    <n v="2959749.45"/>
    <n v="126.25"/>
    <n v="2959.7494500000003"/>
    <n v="2385943.2000000002"/>
    <n v="2385.9432000000002"/>
    <n v="573806.25"/>
    <n v="0.80613012699436437"/>
    <n v="573.80624999999998"/>
    <x v="0"/>
  </r>
  <r>
    <s v="C1456"/>
    <x v="3"/>
    <x v="98"/>
    <x v="6"/>
    <x v="0"/>
    <x v="3"/>
    <d v="2022-05-21T00:00:00"/>
    <n v="145683276"/>
    <d v="2022-06-18T00:00:00"/>
    <n v="28"/>
    <n v="9774"/>
    <n v="81.73"/>
    <n v="56.67"/>
    <n v="798829.02"/>
    <n v="25.060000000000002"/>
    <n v="798.82902000000001"/>
    <n v="553892.58000000007"/>
    <n v="553.89258000000007"/>
    <n v="244936.43999999994"/>
    <n v="0.69338064358252793"/>
    <n v="244.93643999999995"/>
    <x v="1"/>
  </r>
  <r>
    <s v="C5445"/>
    <x v="2"/>
    <x v="153"/>
    <x v="5"/>
    <x v="1"/>
    <x v="2"/>
    <d v="2022-03-29T00:00:00"/>
    <n v="544562947"/>
    <d v="2022-05-11T00:00:00"/>
    <n v="43"/>
    <n v="7132"/>
    <n v="437.2"/>
    <n v="263.33"/>
    <n v="3118110.4"/>
    <n v="173.87"/>
    <n v="3118.1104"/>
    <n v="1878069.5599999998"/>
    <n v="1878.0695599999999"/>
    <n v="1240040.8400000001"/>
    <n v="0.60231015553522416"/>
    <n v="1240.0408400000001"/>
    <x v="1"/>
  </r>
  <r>
    <s v="C8054"/>
    <x v="1"/>
    <x v="135"/>
    <x v="0"/>
    <x v="0"/>
    <x v="0"/>
    <d v="2022-06-30T00:00:00"/>
    <n v="805413138"/>
    <d v="2022-08-10T00:00:00"/>
    <n v="41"/>
    <n v="8501"/>
    <n v="152.58000000000001"/>
    <n v="97.44"/>
    <n v="1297082.58"/>
    <n v="55.140000000000015"/>
    <n v="1297.08258"/>
    <n v="828337.44"/>
    <n v="828.3374399999999"/>
    <n v="468745.14000000013"/>
    <n v="0.63861580810066843"/>
    <n v="468.74514000000011"/>
    <x v="1"/>
  </r>
  <r>
    <s v="C9673"/>
    <x v="5"/>
    <x v="26"/>
    <x v="4"/>
    <x v="0"/>
    <x v="3"/>
    <d v="2022-08-19T00:00:00"/>
    <n v="967345178"/>
    <d v="2022-09-29T00:00:00"/>
    <n v="41"/>
    <n v="7789"/>
    <n v="47.45"/>
    <n v="31.79"/>
    <n v="369588.05000000005"/>
    <n v="15.660000000000004"/>
    <n v="369.58805000000007"/>
    <n v="247612.31"/>
    <n v="247.61231000000001"/>
    <n v="121975.74000000005"/>
    <n v="0.66996838777660683"/>
    <n v="121.97574000000004"/>
    <x v="1"/>
  </r>
  <r>
    <s v="C2397"/>
    <x v="5"/>
    <x v="26"/>
    <x v="9"/>
    <x v="1"/>
    <x v="1"/>
    <d v="2021-02-07T00:00:00"/>
    <n v="239782893"/>
    <d v="2021-03-28T00:00:00"/>
    <n v="49"/>
    <n v="5941"/>
    <n v="109.28"/>
    <n v="35.840000000000003"/>
    <n v="649232.48"/>
    <n v="73.44"/>
    <n v="649.23248000000001"/>
    <n v="212925.44000000003"/>
    <n v="212.92544000000004"/>
    <n v="436307.03999999992"/>
    <n v="0.32796486090775995"/>
    <n v="436.30703999999992"/>
    <x v="2"/>
  </r>
  <r>
    <s v="C1524"/>
    <x v="3"/>
    <x v="30"/>
    <x v="6"/>
    <x v="0"/>
    <x v="0"/>
    <d v="2022-06-27T00:00:00"/>
    <n v="152462613"/>
    <d v="2022-08-01T00:00:00"/>
    <n v="35"/>
    <n v="5930"/>
    <n v="81.73"/>
    <n v="56.67"/>
    <n v="484658.9"/>
    <n v="25.060000000000002"/>
    <n v="484.65890000000002"/>
    <n v="336053.10000000003"/>
    <n v="336.05310000000003"/>
    <n v="148605.79999999999"/>
    <n v="0.69338064358252782"/>
    <n v="148.60579999999999"/>
    <x v="1"/>
  </r>
  <r>
    <s v="C5054"/>
    <x v="3"/>
    <x v="106"/>
    <x v="9"/>
    <x v="1"/>
    <x v="0"/>
    <d v="2021-10-01T00:00:00"/>
    <n v="505433166"/>
    <d v="2021-10-09T00:00:00"/>
    <n v="8"/>
    <n v="7760"/>
    <n v="109.28"/>
    <n v="35.840000000000003"/>
    <n v="848012.80000000005"/>
    <n v="73.44"/>
    <n v="848.01280000000008"/>
    <n v="278118.40000000002"/>
    <n v="278.11840000000001"/>
    <n v="569894.40000000002"/>
    <n v="0.32796486090775984"/>
    <n v="569.89440000000002"/>
    <x v="2"/>
  </r>
  <r>
    <s v="C7190"/>
    <x v="0"/>
    <x v="53"/>
    <x v="7"/>
    <x v="0"/>
    <x v="3"/>
    <d v="2022-11-04T00:00:00"/>
    <n v="719055879"/>
    <d v="2022-12-14T00:00:00"/>
    <n v="40"/>
    <n v="3468"/>
    <n v="9.33"/>
    <n v="6.92"/>
    <n v="32356.44"/>
    <n v="2.41"/>
    <n v="32.356439999999999"/>
    <n v="23998.560000000001"/>
    <n v="23.998560000000001"/>
    <n v="8357.8799999999974"/>
    <n v="0.74169346195069674"/>
    <n v="8.357879999999998"/>
    <x v="1"/>
  </r>
  <r>
    <s v="C1112"/>
    <x v="5"/>
    <x v="117"/>
    <x v="8"/>
    <x v="0"/>
    <x v="2"/>
    <d v="2022-08-07T00:00:00"/>
    <n v="111265599"/>
    <d v="2022-09-07T00:00:00"/>
    <n v="31"/>
    <n v="4818"/>
    <n v="651.21"/>
    <n v="524.96"/>
    <n v="3137529.7800000003"/>
    <n v="126.25"/>
    <n v="3137.5297800000003"/>
    <n v="2529257.2800000003"/>
    <n v="2529.2572800000003"/>
    <n v="608272.5"/>
    <n v="0.80613012699436437"/>
    <n v="608.27250000000004"/>
    <x v="1"/>
  </r>
  <r>
    <s v="C2821"/>
    <x v="4"/>
    <x v="148"/>
    <x v="3"/>
    <x v="0"/>
    <x v="3"/>
    <d v="2021-02-28T00:00:00"/>
    <n v="282137763"/>
    <d v="2021-03-25T00:00:00"/>
    <n v="25"/>
    <n v="9689"/>
    <n v="255.28"/>
    <n v="159.41999999999999"/>
    <n v="2473407.92"/>
    <n v="95.860000000000014"/>
    <n v="2473.4079200000001"/>
    <n v="1544620.38"/>
    <n v="1544.6203799999998"/>
    <n v="928787.54"/>
    <n v="0.62449075524913811"/>
    <n v="928.78754000000004"/>
    <x v="2"/>
  </r>
  <r>
    <s v="C4982"/>
    <x v="3"/>
    <x v="106"/>
    <x v="11"/>
    <x v="1"/>
    <x v="1"/>
    <d v="2021-05-11T00:00:00"/>
    <n v="498232400"/>
    <d v="2021-06-27T00:00:00"/>
    <n v="47"/>
    <n v="6894"/>
    <n v="668.27"/>
    <n v="502.54"/>
    <n v="4607053.38"/>
    <n v="165.72999999999996"/>
    <n v="4607.0533800000003"/>
    <n v="3464510.7600000002"/>
    <n v="3464.5107600000001"/>
    <n v="1142542.6199999996"/>
    <n v="0.75200143654510898"/>
    <n v="1142.5426199999997"/>
    <x v="2"/>
  </r>
  <r>
    <s v="C5314"/>
    <x v="0"/>
    <x v="126"/>
    <x v="2"/>
    <x v="0"/>
    <x v="2"/>
    <d v="2022-01-02T00:00:00"/>
    <n v="531473338"/>
    <d v="2022-01-11T00:00:00"/>
    <n v="9"/>
    <n v="3626"/>
    <n v="205.7"/>
    <n v="117.11"/>
    <n v="745868.2"/>
    <n v="88.589999999999989"/>
    <n v="745.8682"/>
    <n v="424640.86"/>
    <n v="424.64085999999998"/>
    <n v="321227.33999999997"/>
    <n v="0.56932425862907143"/>
    <n v="321.22733999999997"/>
    <x v="1"/>
  </r>
  <r>
    <s v="C3886"/>
    <x v="4"/>
    <x v="130"/>
    <x v="3"/>
    <x v="1"/>
    <x v="1"/>
    <d v="2020-06-18T00:00:00"/>
    <n v="388651931"/>
    <d v="2020-08-07T00:00:00"/>
    <n v="50"/>
    <n v="9598"/>
    <n v="255.28"/>
    <n v="159.41999999999999"/>
    <n v="2450177.44"/>
    <n v="95.860000000000014"/>
    <n v="2450.1774399999999"/>
    <n v="1530113.16"/>
    <n v="1530.1131599999999"/>
    <n v="920064.28"/>
    <n v="0.62449075524913822"/>
    <n v="920.06428000000005"/>
    <x v="0"/>
  </r>
  <r>
    <s v="C5579"/>
    <x v="3"/>
    <x v="86"/>
    <x v="8"/>
    <x v="1"/>
    <x v="2"/>
    <d v="2020-10-08T00:00:00"/>
    <n v="557999742"/>
    <d v="2020-10-28T00:00:00"/>
    <n v="20"/>
    <n v="3378"/>
    <n v="651.21"/>
    <n v="524.96"/>
    <n v="2199787.3800000004"/>
    <n v="126.25"/>
    <n v="2199.7873800000002"/>
    <n v="1773314.8800000001"/>
    <n v="1773.3148800000001"/>
    <n v="426472.50000000023"/>
    <n v="0.80613012699436437"/>
    <n v="426.47250000000025"/>
    <x v="0"/>
  </r>
  <r>
    <s v="C2940"/>
    <x v="3"/>
    <x v="146"/>
    <x v="1"/>
    <x v="0"/>
    <x v="0"/>
    <d v="2021-05-08T00:00:00"/>
    <n v="294081532"/>
    <d v="2021-05-24T00:00:00"/>
    <n v="16"/>
    <n v="4115"/>
    <n v="421.89"/>
    <n v="364.69"/>
    <n v="1736077.3499999999"/>
    <n v="57.199999999999989"/>
    <n v="1736.0773499999998"/>
    <n v="1500699.35"/>
    <n v="1500.6993500000001"/>
    <n v="235377.99999999977"/>
    <n v="0.864419635449999"/>
    <n v="235.37799999999976"/>
    <x v="2"/>
  </r>
  <r>
    <s v="C1781"/>
    <x v="2"/>
    <x v="171"/>
    <x v="9"/>
    <x v="0"/>
    <x v="2"/>
    <d v="2022-03-30T00:00:00"/>
    <n v="178100669"/>
    <d v="2022-05-09T00:00:00"/>
    <n v="40"/>
    <n v="2801"/>
    <n v="109.28"/>
    <n v="35.840000000000003"/>
    <n v="306093.28000000003"/>
    <n v="73.44"/>
    <n v="306.09328000000005"/>
    <n v="100387.84000000001"/>
    <n v="100.38784000000001"/>
    <n v="205705.44"/>
    <n v="0.32796486090775989"/>
    <n v="205.70544000000001"/>
    <x v="1"/>
  </r>
  <r>
    <s v="C2514"/>
    <x v="3"/>
    <x v="87"/>
    <x v="11"/>
    <x v="0"/>
    <x v="2"/>
    <d v="2020-10-21T00:00:00"/>
    <n v="251482903"/>
    <d v="2020-11-06T00:00:00"/>
    <n v="16"/>
    <n v="8234"/>
    <n v="668.27"/>
    <n v="502.54"/>
    <n v="5502535.1799999997"/>
    <n v="165.72999999999996"/>
    <n v="5502.5351799999999"/>
    <n v="4137914.3600000003"/>
    <n v="4137.9143600000007"/>
    <n v="1364620.8199999994"/>
    <n v="0.7520014365451092"/>
    <n v="1364.6208199999994"/>
    <x v="0"/>
  </r>
  <r>
    <s v="C8486"/>
    <x v="5"/>
    <x v="137"/>
    <x v="1"/>
    <x v="0"/>
    <x v="3"/>
    <d v="2021-12-04T00:00:00"/>
    <n v="848652064"/>
    <d v="2021-12-20T00:00:00"/>
    <n v="16"/>
    <n v="3860"/>
    <n v="421.89"/>
    <n v="364.69"/>
    <n v="1628495.4"/>
    <n v="57.199999999999989"/>
    <n v="1628.4954"/>
    <n v="1407703.4"/>
    <n v="1407.7033999999999"/>
    <n v="220792"/>
    <n v="0.86441963544999878"/>
    <n v="220.792"/>
    <x v="2"/>
  </r>
  <r>
    <s v="C1243"/>
    <x v="0"/>
    <x v="69"/>
    <x v="2"/>
    <x v="1"/>
    <x v="0"/>
    <d v="2022-04-25T00:00:00"/>
    <n v="124344480"/>
    <d v="2022-05-16T00:00:00"/>
    <n v="21"/>
    <n v="5150"/>
    <n v="205.7"/>
    <n v="117.11"/>
    <n v="1059355"/>
    <n v="88.589999999999989"/>
    <n v="1059.355"/>
    <n v="603116.5"/>
    <n v="603.11649999999997"/>
    <n v="456238.5"/>
    <n v="0.56932425862907143"/>
    <n v="456.23849999999999"/>
    <x v="1"/>
  </r>
  <r>
    <s v="C8036"/>
    <x v="5"/>
    <x v="72"/>
    <x v="6"/>
    <x v="1"/>
    <x v="3"/>
    <d v="2020-07-08T00:00:00"/>
    <n v="803608977"/>
    <d v="2020-07-10T00:00:00"/>
    <n v="2"/>
    <n v="4609"/>
    <n v="81.73"/>
    <n v="56.67"/>
    <n v="376693.57"/>
    <n v="25.060000000000002"/>
    <n v="376.69357000000002"/>
    <n v="261192.03"/>
    <n v="261.19202999999999"/>
    <n v="115501.54000000001"/>
    <n v="0.69338064358252771"/>
    <n v="115.50154000000001"/>
    <x v="0"/>
  </r>
  <r>
    <s v="C7318"/>
    <x v="3"/>
    <x v="141"/>
    <x v="9"/>
    <x v="0"/>
    <x v="1"/>
    <d v="2021-03-14T00:00:00"/>
    <n v="731806886"/>
    <d v="2021-04-28T00:00:00"/>
    <n v="45"/>
    <n v="6775"/>
    <n v="109.28"/>
    <n v="35.840000000000003"/>
    <n v="740372"/>
    <n v="73.44"/>
    <n v="740.37199999999996"/>
    <n v="242816.00000000003"/>
    <n v="242.81600000000003"/>
    <n v="497556"/>
    <n v="0.32796486090775995"/>
    <n v="497.55599999999998"/>
    <x v="2"/>
  </r>
  <r>
    <s v="C4180"/>
    <x v="3"/>
    <x v="30"/>
    <x v="2"/>
    <x v="0"/>
    <x v="1"/>
    <d v="2022-01-27T00:00:00"/>
    <n v="418010747"/>
    <d v="2022-02-07T00:00:00"/>
    <n v="11"/>
    <n v="7524"/>
    <n v="205.7"/>
    <n v="117.11"/>
    <n v="1547686.7999999998"/>
    <n v="88.589999999999989"/>
    <n v="1547.6867999999997"/>
    <n v="881135.64"/>
    <n v="881.13563999999997"/>
    <n v="666551.1599999998"/>
    <n v="0.56932425862907154"/>
    <n v="666.55115999999975"/>
    <x v="1"/>
  </r>
  <r>
    <s v="C7183"/>
    <x v="0"/>
    <x v="116"/>
    <x v="9"/>
    <x v="1"/>
    <x v="3"/>
    <d v="2020-09-26T00:00:00"/>
    <n v="718301856"/>
    <d v="2020-11-12T00:00:00"/>
    <n v="47"/>
    <n v="336"/>
    <n v="109.28"/>
    <n v="35.840000000000003"/>
    <n v="36718.080000000002"/>
    <n v="73.44"/>
    <n v="36.71808"/>
    <n v="12042.240000000002"/>
    <n v="12.042240000000001"/>
    <n v="24675.84"/>
    <n v="0.32796486090775989"/>
    <n v="24.675840000000001"/>
    <x v="0"/>
  </r>
  <r>
    <s v="C4520"/>
    <x v="3"/>
    <x v="81"/>
    <x v="9"/>
    <x v="1"/>
    <x v="2"/>
    <d v="2021-09-07T00:00:00"/>
    <n v="452096688"/>
    <d v="2021-09-18T00:00:00"/>
    <n v="11"/>
    <n v="4311"/>
    <n v="109.28"/>
    <n v="35.840000000000003"/>
    <n v="471106.08"/>
    <n v="73.44"/>
    <n v="471.10608000000002"/>
    <n v="154506.24000000002"/>
    <n v="154.50624000000002"/>
    <n v="316599.83999999997"/>
    <n v="0.32796486090775989"/>
    <n v="316.59983999999997"/>
    <x v="2"/>
  </r>
  <r>
    <s v="C5163"/>
    <x v="0"/>
    <x v="53"/>
    <x v="6"/>
    <x v="0"/>
    <x v="1"/>
    <d v="2021-07-31T00:00:00"/>
    <n v="516319072"/>
    <d v="2021-08-31T00:00:00"/>
    <n v="31"/>
    <n v="9142"/>
    <n v="81.73"/>
    <n v="56.67"/>
    <n v="747175.66"/>
    <n v="25.060000000000002"/>
    <n v="747.17565999999999"/>
    <n v="518077.14"/>
    <n v="518.07713999999999"/>
    <n v="229098.52000000002"/>
    <n v="0.69338064358252782"/>
    <n v="229.09852000000001"/>
    <x v="2"/>
  </r>
  <r>
    <s v="C5282"/>
    <x v="0"/>
    <x v="75"/>
    <x v="11"/>
    <x v="1"/>
    <x v="3"/>
    <d v="2020-05-10T00:00:00"/>
    <n v="528205335"/>
    <d v="2020-06-24T00:00:00"/>
    <n v="45"/>
    <n v="6551"/>
    <n v="668.27"/>
    <n v="502.54"/>
    <n v="4377836.7699999996"/>
    <n v="165.72999999999996"/>
    <n v="4377.8367699999999"/>
    <n v="3292139.54"/>
    <n v="3292.1395400000001"/>
    <n v="1085697.2299999995"/>
    <n v="0.75200143654510909"/>
    <n v="1085.6972299999995"/>
    <x v="0"/>
  </r>
  <r>
    <s v="C1753"/>
    <x v="5"/>
    <x v="38"/>
    <x v="8"/>
    <x v="0"/>
    <x v="2"/>
    <d v="2022-08-19T00:00:00"/>
    <n v="175304305"/>
    <d v="2022-09-18T00:00:00"/>
    <n v="30"/>
    <n v="5294"/>
    <n v="651.21"/>
    <n v="524.96"/>
    <n v="3447505.74"/>
    <n v="126.25"/>
    <n v="3447.5057400000001"/>
    <n v="2779138.24"/>
    <n v="2779.1382400000002"/>
    <n v="668367.5"/>
    <n v="0.80613012699436437"/>
    <n v="668.36749999999995"/>
    <x v="1"/>
  </r>
  <r>
    <s v="C5654"/>
    <x v="5"/>
    <x v="45"/>
    <x v="4"/>
    <x v="1"/>
    <x v="3"/>
    <d v="2021-12-28T00:00:00"/>
    <n v="565477311"/>
    <d v="2022-01-22T00:00:00"/>
    <n v="25"/>
    <n v="6157"/>
    <n v="47.45"/>
    <n v="31.79"/>
    <n v="292149.65000000002"/>
    <n v="15.660000000000004"/>
    <n v="292.14965000000001"/>
    <n v="195731.03"/>
    <n v="195.73103"/>
    <n v="96418.620000000024"/>
    <n v="0.66996838777660694"/>
    <n v="96.418620000000018"/>
    <x v="2"/>
  </r>
  <r>
    <s v="C1768"/>
    <x v="3"/>
    <x v="174"/>
    <x v="1"/>
    <x v="0"/>
    <x v="2"/>
    <d v="2022-06-05T00:00:00"/>
    <n v="176898181"/>
    <d v="2022-06-16T00:00:00"/>
    <n v="11"/>
    <n v="6958"/>
    <n v="421.89"/>
    <n v="364.69"/>
    <n v="2935510.62"/>
    <n v="57.199999999999989"/>
    <n v="2935.51062"/>
    <n v="2537513.02"/>
    <n v="2537.5130199999999"/>
    <n v="397997.60000000009"/>
    <n v="0.86441963544999878"/>
    <n v="397.99760000000009"/>
    <x v="1"/>
  </r>
  <r>
    <s v="C7080"/>
    <x v="0"/>
    <x v="175"/>
    <x v="2"/>
    <x v="0"/>
    <x v="2"/>
    <d v="2022-08-14T00:00:00"/>
    <n v="708053243"/>
    <d v="2022-09-12T00:00:00"/>
    <n v="29"/>
    <n v="7544"/>
    <n v="205.7"/>
    <n v="117.11"/>
    <n v="1551800.7999999998"/>
    <n v="88.589999999999989"/>
    <n v="1551.8007999999998"/>
    <n v="883477.84"/>
    <n v="883.47784000000001"/>
    <n v="668322.95999999985"/>
    <n v="0.56932425862907154"/>
    <n v="668.32295999999985"/>
    <x v="1"/>
  </r>
  <r>
    <s v="C3277"/>
    <x v="3"/>
    <x v="141"/>
    <x v="0"/>
    <x v="1"/>
    <x v="1"/>
    <d v="2020-03-20T00:00:00"/>
    <n v="327741324"/>
    <d v="2020-03-29T00:00:00"/>
    <n v="9"/>
    <n v="4796"/>
    <n v="152.58000000000001"/>
    <n v="97.44"/>
    <n v="731773.68"/>
    <n v="55.140000000000015"/>
    <n v="731.77368000000001"/>
    <n v="467322.24"/>
    <n v="467.32223999999997"/>
    <n v="264451.44000000006"/>
    <n v="0.63861580810066843"/>
    <n v="264.45144000000005"/>
    <x v="0"/>
  </r>
  <r>
    <s v="C4250"/>
    <x v="5"/>
    <x v="26"/>
    <x v="6"/>
    <x v="0"/>
    <x v="2"/>
    <d v="2021-11-07T00:00:00"/>
    <n v="425073754"/>
    <d v="2021-12-22T00:00:00"/>
    <n v="45"/>
    <n v="7625"/>
    <n v="81.73"/>
    <n v="56.67"/>
    <n v="623191.25"/>
    <n v="25.060000000000002"/>
    <n v="623.19124999999997"/>
    <n v="432108.75"/>
    <n v="432.10874999999999"/>
    <n v="191082.5"/>
    <n v="0.69338064358252782"/>
    <n v="191.08250000000001"/>
    <x v="2"/>
  </r>
  <r>
    <s v="C6594"/>
    <x v="0"/>
    <x v="120"/>
    <x v="7"/>
    <x v="1"/>
    <x v="3"/>
    <d v="2021-09-08T00:00:00"/>
    <n v="659474360"/>
    <d v="2021-09-25T00:00:00"/>
    <n v="17"/>
    <n v="1973"/>
    <n v="9.33"/>
    <n v="6.92"/>
    <n v="18408.09"/>
    <n v="2.41"/>
    <n v="18.408090000000001"/>
    <n v="13653.16"/>
    <n v="13.65316"/>
    <n v="4754.93"/>
    <n v="0.74169346195069663"/>
    <n v="4.7549299999999999"/>
    <x v="2"/>
  </r>
  <r>
    <s v="C5287"/>
    <x v="2"/>
    <x v="161"/>
    <x v="5"/>
    <x v="1"/>
    <x v="0"/>
    <d v="2021-10-19T00:00:00"/>
    <n v="528737914"/>
    <d v="2021-12-01T00:00:00"/>
    <n v="43"/>
    <n v="4153"/>
    <n v="437.2"/>
    <n v="263.33"/>
    <n v="1815691.5999999999"/>
    <n v="173.87"/>
    <n v="1815.6915999999999"/>
    <n v="1093609.49"/>
    <n v="1093.6094900000001"/>
    <n v="722082.10999999987"/>
    <n v="0.60231015553522427"/>
    <n v="722.08210999999983"/>
    <x v="2"/>
  </r>
  <r>
    <s v="C4171"/>
    <x v="1"/>
    <x v="68"/>
    <x v="3"/>
    <x v="0"/>
    <x v="3"/>
    <d v="2021-12-14T00:00:00"/>
    <n v="417172610"/>
    <d v="2021-12-19T00:00:00"/>
    <n v="5"/>
    <n v="9501"/>
    <n v="255.28"/>
    <n v="159.41999999999999"/>
    <n v="2425415.2799999998"/>
    <n v="95.860000000000014"/>
    <n v="2425.4152799999997"/>
    <n v="1514649.42"/>
    <n v="1514.64942"/>
    <n v="910765.85999999987"/>
    <n v="0.62449075524913822"/>
    <n v="910.76585999999986"/>
    <x v="2"/>
  </r>
  <r>
    <s v="C4892"/>
    <x v="3"/>
    <x v="14"/>
    <x v="5"/>
    <x v="0"/>
    <x v="0"/>
    <d v="2020-11-04T00:00:00"/>
    <n v="489209020"/>
    <d v="2020-12-05T00:00:00"/>
    <n v="31"/>
    <n v="6675"/>
    <n v="437.2"/>
    <n v="263.33"/>
    <n v="2918310"/>
    <n v="173.87"/>
    <n v="2918.31"/>
    <n v="1757727.75"/>
    <n v="1757.72775"/>
    <n v="1160582.25"/>
    <n v="0.60231015553522416"/>
    <n v="1160.5822499999999"/>
    <x v="0"/>
  </r>
  <r>
    <s v="C1314"/>
    <x v="0"/>
    <x v="172"/>
    <x v="11"/>
    <x v="1"/>
    <x v="3"/>
    <d v="2021-05-25T00:00:00"/>
    <n v="131419074"/>
    <d v="2021-07-03T00:00:00"/>
    <n v="39"/>
    <n v="8679"/>
    <n v="668.27"/>
    <n v="502.54"/>
    <n v="5799915.3300000001"/>
    <n v="165.72999999999996"/>
    <n v="5799.9153299999998"/>
    <n v="4361544.66"/>
    <n v="4361.5446600000005"/>
    <n v="1438370.67"/>
    <n v="0.75200143654510909"/>
    <n v="1438.37067"/>
    <x v="2"/>
  </r>
  <r>
    <s v="C3954"/>
    <x v="0"/>
    <x v="176"/>
    <x v="4"/>
    <x v="1"/>
    <x v="0"/>
    <d v="2022-01-07T00:00:00"/>
    <n v="395414102"/>
    <d v="2022-02-04T00:00:00"/>
    <n v="28"/>
    <n v="674"/>
    <n v="47.45"/>
    <n v="31.79"/>
    <n v="31981.300000000003"/>
    <n v="15.660000000000004"/>
    <n v="31.981300000000005"/>
    <n v="21426.46"/>
    <n v="21.426459999999999"/>
    <n v="10554.840000000004"/>
    <n v="0.66996838777660683"/>
    <n v="10.554840000000004"/>
    <x v="1"/>
  </r>
  <r>
    <s v="C6031"/>
    <x v="2"/>
    <x v="67"/>
    <x v="2"/>
    <x v="0"/>
    <x v="3"/>
    <d v="2020-02-05T00:00:00"/>
    <n v="603117930"/>
    <d v="2020-03-12T00:00:00"/>
    <n v="36"/>
    <n v="4853"/>
    <n v="205.7"/>
    <n v="117.11"/>
    <n v="998262.1"/>
    <n v="88.589999999999989"/>
    <n v="998.26210000000003"/>
    <n v="568334.82999999996"/>
    <n v="568.33483000000001"/>
    <n v="429927.27"/>
    <n v="0.56932425862907143"/>
    <n v="429.92727000000002"/>
    <x v="0"/>
  </r>
  <r>
    <s v="C5967"/>
    <x v="5"/>
    <x v="31"/>
    <x v="7"/>
    <x v="1"/>
    <x v="3"/>
    <d v="2021-12-27T00:00:00"/>
    <n v="596766889"/>
    <d v="2022-01-11T00:00:00"/>
    <n v="15"/>
    <n v="5439"/>
    <n v="9.33"/>
    <n v="6.92"/>
    <n v="50745.87"/>
    <n v="2.41"/>
    <n v="50.745870000000004"/>
    <n v="37637.879999999997"/>
    <n v="37.637879999999996"/>
    <n v="13107.990000000005"/>
    <n v="0.74169346195069652"/>
    <n v="13.107990000000004"/>
    <x v="2"/>
  </r>
  <r>
    <s v="C2889"/>
    <x v="5"/>
    <x v="26"/>
    <x v="6"/>
    <x v="0"/>
    <x v="2"/>
    <d v="2021-08-06T00:00:00"/>
    <n v="288909804"/>
    <d v="2021-08-10T00:00:00"/>
    <n v="4"/>
    <n v="3686"/>
    <n v="81.73"/>
    <n v="56.67"/>
    <n v="301256.78000000003"/>
    <n v="25.060000000000002"/>
    <n v="301.25678000000005"/>
    <n v="208885.62"/>
    <n v="208.88561999999999"/>
    <n v="92371.160000000033"/>
    <n v="0.69338064358252771"/>
    <n v="92.371160000000032"/>
    <x v="2"/>
  </r>
  <r>
    <s v="C1124"/>
    <x v="0"/>
    <x v="21"/>
    <x v="2"/>
    <x v="1"/>
    <x v="2"/>
    <d v="2021-10-16T00:00:00"/>
    <n v="112408006"/>
    <d v="2021-10-23T00:00:00"/>
    <n v="7"/>
    <n v="2882"/>
    <n v="205.7"/>
    <n v="117.11"/>
    <n v="592827.4"/>
    <n v="88.589999999999989"/>
    <n v="592.82740000000001"/>
    <n v="337511.02"/>
    <n v="337.51102000000003"/>
    <n v="255316.38"/>
    <n v="0.56932425862907154"/>
    <n v="255.31638000000001"/>
    <x v="2"/>
  </r>
  <r>
    <s v="C5704"/>
    <x v="3"/>
    <x v="177"/>
    <x v="6"/>
    <x v="0"/>
    <x v="0"/>
    <d v="2021-07-27T00:00:00"/>
    <n v="570435321"/>
    <d v="2021-08-11T00:00:00"/>
    <n v="15"/>
    <n v="3343"/>
    <n v="81.73"/>
    <n v="56.67"/>
    <n v="273223.39"/>
    <n v="25.060000000000002"/>
    <n v="273.22338999999999"/>
    <n v="189447.81"/>
    <n v="189.44781"/>
    <n v="83775.580000000016"/>
    <n v="0.69338064358252782"/>
    <n v="83.775580000000019"/>
    <x v="2"/>
  </r>
  <r>
    <s v="C8864"/>
    <x v="3"/>
    <x v="49"/>
    <x v="3"/>
    <x v="1"/>
    <x v="0"/>
    <d v="2020-04-28T00:00:00"/>
    <n v="886478078"/>
    <d v="2020-05-29T00:00:00"/>
    <n v="31"/>
    <n v="7418"/>
    <n v="255.28"/>
    <n v="159.41999999999999"/>
    <n v="1893667.04"/>
    <n v="95.860000000000014"/>
    <n v="1893.66704"/>
    <n v="1182577.5599999998"/>
    <n v="1182.5775599999997"/>
    <n v="711089.48000000021"/>
    <n v="0.624490755249138"/>
    <n v="711.08948000000021"/>
    <x v="0"/>
  </r>
  <r>
    <s v="C3543"/>
    <x v="1"/>
    <x v="135"/>
    <x v="2"/>
    <x v="1"/>
    <x v="1"/>
    <d v="2022-02-17T00:00:00"/>
    <n v="354335105"/>
    <d v="2022-04-07T00:00:00"/>
    <n v="49"/>
    <n v="4487"/>
    <n v="205.7"/>
    <n v="117.11"/>
    <n v="922975.89999999991"/>
    <n v="88.589999999999989"/>
    <n v="922.97589999999991"/>
    <n v="525472.56999999995"/>
    <n v="525.47256999999991"/>
    <n v="397503.32999999996"/>
    <n v="0.56932425862907143"/>
    <n v="397.50332999999995"/>
    <x v="1"/>
  </r>
  <r>
    <s v="C5881"/>
    <x v="5"/>
    <x v="150"/>
    <x v="1"/>
    <x v="1"/>
    <x v="0"/>
    <d v="2020-01-18T00:00:00"/>
    <n v="588117730"/>
    <d v="2020-02-11T00:00:00"/>
    <n v="24"/>
    <n v="5960"/>
    <n v="421.89"/>
    <n v="364.69"/>
    <n v="2514464.4"/>
    <n v="57.199999999999989"/>
    <n v="2514.4643999999998"/>
    <n v="2173552.4"/>
    <n v="2173.5524"/>
    <n v="340912"/>
    <n v="0.86441963544999889"/>
    <n v="340.91199999999998"/>
    <x v="0"/>
  </r>
  <r>
    <s v="C5722"/>
    <x v="3"/>
    <x v="131"/>
    <x v="4"/>
    <x v="1"/>
    <x v="0"/>
    <d v="2020-05-21T00:00:00"/>
    <n v="572249782"/>
    <d v="2020-05-21T00:00:00"/>
    <n v="0"/>
    <n v="282"/>
    <n v="47.45"/>
    <n v="31.79"/>
    <n v="13380.900000000001"/>
    <n v="15.660000000000004"/>
    <n v="13.380900000000002"/>
    <n v="8964.7800000000007"/>
    <n v="8.9647800000000011"/>
    <n v="4416.1200000000008"/>
    <n v="0.66996838777660694"/>
    <n v="4.4161200000000012"/>
    <x v="0"/>
  </r>
  <r>
    <s v="C7114"/>
    <x v="3"/>
    <x v="140"/>
    <x v="11"/>
    <x v="0"/>
    <x v="3"/>
    <d v="2021-04-16T00:00:00"/>
    <n v="711467587"/>
    <d v="2021-05-23T00:00:00"/>
    <n v="37"/>
    <n v="7924"/>
    <n v="668.27"/>
    <n v="502.54"/>
    <n v="5295371.4799999995"/>
    <n v="165.72999999999996"/>
    <n v="5295.3714799999998"/>
    <n v="3982126.96"/>
    <n v="3982.1269600000001"/>
    <n v="1313244.5199999996"/>
    <n v="0.75200143654510909"/>
    <n v="1313.2445199999995"/>
    <x v="2"/>
  </r>
  <r>
    <s v="C5808"/>
    <x v="2"/>
    <x v="156"/>
    <x v="8"/>
    <x v="1"/>
    <x v="0"/>
    <d v="2022-09-26T00:00:00"/>
    <n v="580819976"/>
    <d v="2022-10-24T00:00:00"/>
    <n v="28"/>
    <n v="6393"/>
    <n v="651.21"/>
    <n v="524.96"/>
    <n v="4163185.5300000003"/>
    <n v="126.25"/>
    <n v="4163.1855300000007"/>
    <n v="3356069.2800000003"/>
    <n v="3356.0692800000002"/>
    <n v="807116.25"/>
    <n v="0.80613012699436426"/>
    <n v="807.11625000000004"/>
    <x v="1"/>
  </r>
  <r>
    <s v="C2756"/>
    <x v="2"/>
    <x v="154"/>
    <x v="8"/>
    <x v="1"/>
    <x v="2"/>
    <d v="2022-03-27T00:00:00"/>
    <n v="275668275"/>
    <d v="2022-04-30T00:00:00"/>
    <n v="34"/>
    <n v="5223"/>
    <n v="651.21"/>
    <n v="524.96"/>
    <n v="3401269.83"/>
    <n v="126.25"/>
    <n v="3401.2698300000002"/>
    <n v="2741866.08"/>
    <n v="2741.8660800000002"/>
    <n v="659403.75"/>
    <n v="0.80613012699436437"/>
    <n v="659.40374999999995"/>
    <x v="1"/>
  </r>
  <r>
    <s v="C8616"/>
    <x v="3"/>
    <x v="84"/>
    <x v="2"/>
    <x v="0"/>
    <x v="1"/>
    <d v="2021-12-30T00:00:00"/>
    <n v="861686313"/>
    <d v="2021-12-30T00:00:00"/>
    <n v="0"/>
    <n v="983"/>
    <n v="205.7"/>
    <n v="117.11"/>
    <n v="202203.09999999998"/>
    <n v="88.589999999999989"/>
    <n v="202.20309999999998"/>
    <n v="115119.13"/>
    <n v="115.11913"/>
    <n v="87083.969999999972"/>
    <n v="0.56932425862907154"/>
    <n v="87.083969999999965"/>
    <x v="2"/>
  </r>
  <r>
    <s v="C3248"/>
    <x v="3"/>
    <x v="14"/>
    <x v="1"/>
    <x v="0"/>
    <x v="0"/>
    <d v="2021-10-08T00:00:00"/>
    <n v="324860417"/>
    <d v="2021-11-18T00:00:00"/>
    <n v="41"/>
    <n v="2271"/>
    <n v="421.89"/>
    <n v="364.69"/>
    <n v="958112.19"/>
    <n v="57.199999999999989"/>
    <n v="958.11218999999994"/>
    <n v="828210.99"/>
    <n v="828.21099000000004"/>
    <n v="129901.19999999995"/>
    <n v="0.86441963544999889"/>
    <n v="129.90119999999996"/>
    <x v="2"/>
  </r>
  <r>
    <s v="C3214"/>
    <x v="0"/>
    <x v="61"/>
    <x v="0"/>
    <x v="0"/>
    <x v="0"/>
    <d v="2020-04-12T00:00:00"/>
    <n v="321489417"/>
    <d v="2020-04-13T00:00:00"/>
    <n v="1"/>
    <n v="4718"/>
    <n v="152.58000000000001"/>
    <n v="97.44"/>
    <n v="719872.44000000006"/>
    <n v="55.140000000000015"/>
    <n v="719.8724400000001"/>
    <n v="459721.92"/>
    <n v="459.72192000000001"/>
    <n v="260150.52000000008"/>
    <n v="0.63861580810066843"/>
    <n v="260.15052000000009"/>
    <x v="0"/>
  </r>
  <r>
    <s v="C3281"/>
    <x v="0"/>
    <x v="168"/>
    <x v="5"/>
    <x v="1"/>
    <x v="3"/>
    <d v="2022-05-14T00:00:00"/>
    <n v="328184640"/>
    <d v="2022-06-29T00:00:00"/>
    <n v="46"/>
    <n v="5983"/>
    <n v="437.2"/>
    <n v="263.33"/>
    <n v="2615767.6"/>
    <n v="173.87"/>
    <n v="2615.7676000000001"/>
    <n v="1575503.39"/>
    <n v="1575.5033899999999"/>
    <n v="1040264.2100000002"/>
    <n v="0.60231015553522405"/>
    <n v="1040.2642100000003"/>
    <x v="1"/>
  </r>
  <r>
    <s v="C7918"/>
    <x v="3"/>
    <x v="178"/>
    <x v="8"/>
    <x v="0"/>
    <x v="3"/>
    <d v="2020-05-30T00:00:00"/>
    <n v="791869914"/>
    <d v="2020-06-22T00:00:00"/>
    <n v="23"/>
    <n v="760"/>
    <n v="651.21"/>
    <n v="524.96"/>
    <n v="494919.60000000003"/>
    <n v="126.25"/>
    <n v="494.91960000000006"/>
    <n v="398969.60000000003"/>
    <n v="398.96960000000001"/>
    <n v="95950"/>
    <n v="0.80613012699436426"/>
    <n v="95.95"/>
    <x v="0"/>
  </r>
  <r>
    <s v="C7294"/>
    <x v="2"/>
    <x v="151"/>
    <x v="1"/>
    <x v="0"/>
    <x v="0"/>
    <d v="2020-03-19T00:00:00"/>
    <n v="729468429"/>
    <d v="2020-04-13T00:00:00"/>
    <n v="25"/>
    <n v="4773"/>
    <n v="421.89"/>
    <n v="364.69"/>
    <n v="2013680.97"/>
    <n v="57.199999999999989"/>
    <n v="2013.6809699999999"/>
    <n v="1740665.3699999999"/>
    <n v="1740.6653699999999"/>
    <n v="273015.60000000009"/>
    <n v="0.86441963544999878"/>
    <n v="273.01560000000012"/>
    <x v="0"/>
  </r>
  <r>
    <s v="C9987"/>
    <x v="5"/>
    <x v="150"/>
    <x v="9"/>
    <x v="0"/>
    <x v="1"/>
    <d v="2020-03-05T00:00:00"/>
    <n v="998791825"/>
    <d v="2020-03-21T00:00:00"/>
    <n v="16"/>
    <n v="3551"/>
    <n v="109.28"/>
    <n v="35.840000000000003"/>
    <n v="388053.28"/>
    <n v="73.44"/>
    <n v="388.05328000000003"/>
    <n v="127267.84000000001"/>
    <n v="127.26784000000001"/>
    <n v="260785.44"/>
    <n v="0.32796486090775989"/>
    <n v="260.78543999999999"/>
    <x v="0"/>
  </r>
  <r>
    <s v="C6159"/>
    <x v="3"/>
    <x v="8"/>
    <x v="5"/>
    <x v="1"/>
    <x v="1"/>
    <d v="2021-01-30T00:00:00"/>
    <n v="615925586"/>
    <d v="2021-02-25T00:00:00"/>
    <n v="26"/>
    <n v="4923"/>
    <n v="437.2"/>
    <n v="263.33"/>
    <n v="2152335.6"/>
    <n v="173.87"/>
    <n v="2152.3355999999999"/>
    <n v="1296373.5899999999"/>
    <n v="1296.3735899999999"/>
    <n v="855962.01000000024"/>
    <n v="0.60231015553522416"/>
    <n v="855.96201000000019"/>
    <x v="2"/>
  </r>
  <r>
    <s v="C8293"/>
    <x v="3"/>
    <x v="89"/>
    <x v="7"/>
    <x v="1"/>
    <x v="3"/>
    <d v="2020-03-07T00:00:00"/>
    <n v="829356038"/>
    <d v="2020-03-29T00:00:00"/>
    <n v="22"/>
    <n v="3737"/>
    <n v="9.33"/>
    <n v="6.92"/>
    <n v="34866.21"/>
    <n v="2.41"/>
    <n v="34.866210000000002"/>
    <n v="25860.04"/>
    <n v="25.860040000000001"/>
    <n v="9006.1699999999983"/>
    <n v="0.74169346195069663"/>
    <n v="9.0061699999999991"/>
    <x v="0"/>
  </r>
  <r>
    <s v="C2578"/>
    <x v="3"/>
    <x v="25"/>
    <x v="6"/>
    <x v="0"/>
    <x v="1"/>
    <d v="2022-04-09T00:00:00"/>
    <n v="257882010"/>
    <d v="2022-04-17T00:00:00"/>
    <n v="8"/>
    <n v="1872"/>
    <n v="81.73"/>
    <n v="56.67"/>
    <n v="152998.56"/>
    <n v="25.060000000000002"/>
    <n v="152.99856"/>
    <n v="106086.24"/>
    <n v="106.08624"/>
    <n v="46912.319999999992"/>
    <n v="0.69338064358252782"/>
    <n v="46.912319999999994"/>
    <x v="1"/>
  </r>
  <r>
    <s v="C7406"/>
    <x v="3"/>
    <x v="89"/>
    <x v="1"/>
    <x v="0"/>
    <x v="3"/>
    <d v="2021-02-11T00:00:00"/>
    <n v="740614831"/>
    <d v="2021-02-15T00:00:00"/>
    <n v="4"/>
    <n v="3241"/>
    <n v="421.89"/>
    <n v="364.69"/>
    <n v="1367345.49"/>
    <n v="57.199999999999989"/>
    <n v="1367.3454899999999"/>
    <n v="1181960.29"/>
    <n v="1181.96029"/>
    <n v="185385.19999999995"/>
    <n v="0.86441963544999889"/>
    <n v="185.38519999999994"/>
    <x v="2"/>
  </r>
  <r>
    <s v="C5869"/>
    <x v="3"/>
    <x v="27"/>
    <x v="1"/>
    <x v="0"/>
    <x v="0"/>
    <d v="2020-11-19T00:00:00"/>
    <n v="586978328"/>
    <d v="2020-12-06T00:00:00"/>
    <n v="17"/>
    <n v="8786"/>
    <n v="421.89"/>
    <n v="364.69"/>
    <n v="3706725.54"/>
    <n v="57.199999999999989"/>
    <n v="3706.7255399999999"/>
    <n v="3204166.34"/>
    <n v="3204.1663399999998"/>
    <n v="502559.20000000019"/>
    <n v="0.86441963544999878"/>
    <n v="502.5592000000002"/>
    <x v="0"/>
  </r>
  <r>
    <s v="C4267"/>
    <x v="5"/>
    <x v="91"/>
    <x v="11"/>
    <x v="0"/>
    <x v="2"/>
    <d v="2020-06-09T00:00:00"/>
    <n v="426708829"/>
    <d v="2020-06-25T00:00:00"/>
    <n v="16"/>
    <n v="1480"/>
    <n v="668.27"/>
    <n v="502.54"/>
    <n v="989039.6"/>
    <n v="165.72999999999996"/>
    <n v="989.03959999999995"/>
    <n v="743759.20000000007"/>
    <n v="743.75920000000008"/>
    <n v="245280.39999999991"/>
    <n v="0.75200143654510909"/>
    <n v="245.2803999999999"/>
    <x v="0"/>
  </r>
  <r>
    <s v="C9598"/>
    <x v="3"/>
    <x v="178"/>
    <x v="8"/>
    <x v="0"/>
    <x v="3"/>
    <d v="2020-06-19T00:00:00"/>
    <n v="959855163"/>
    <d v="2020-06-28T00:00:00"/>
    <n v="9"/>
    <n v="1328"/>
    <n v="651.21"/>
    <n v="524.96"/>
    <n v="864806.88"/>
    <n v="126.25"/>
    <n v="864.80687999999998"/>
    <n v="697146.88"/>
    <n v="697.14688000000001"/>
    <n v="167660"/>
    <n v="0.80613012699436437"/>
    <n v="167.66"/>
    <x v="0"/>
  </r>
  <r>
    <s v="C9581"/>
    <x v="0"/>
    <x v="58"/>
    <x v="11"/>
    <x v="1"/>
    <x v="0"/>
    <d v="2022-05-29T00:00:00"/>
    <n v="958153140"/>
    <d v="2022-06-01T00:00:00"/>
    <n v="3"/>
    <n v="7661"/>
    <n v="668.27"/>
    <n v="502.54"/>
    <n v="5119616.47"/>
    <n v="165.72999999999996"/>
    <n v="5119.6164699999999"/>
    <n v="3849958.94"/>
    <n v="3849.95894"/>
    <n v="1269657.5299999998"/>
    <n v="0.75200143654510898"/>
    <n v="1269.6575299999997"/>
    <x v="1"/>
  </r>
  <r>
    <s v="C8249"/>
    <x v="3"/>
    <x v="30"/>
    <x v="5"/>
    <x v="0"/>
    <x v="0"/>
    <d v="2021-12-28T00:00:00"/>
    <n v="824964940"/>
    <d v="2022-02-05T00:00:00"/>
    <n v="39"/>
    <n v="4313"/>
    <n v="437.2"/>
    <n v="263.33"/>
    <n v="1885643.5999999999"/>
    <n v="173.87"/>
    <n v="1885.6435999999999"/>
    <n v="1135742.29"/>
    <n v="1135.7422900000001"/>
    <n v="749901.30999999982"/>
    <n v="0.60231015553522427"/>
    <n v="749.90130999999985"/>
    <x v="2"/>
  </r>
  <r>
    <s v="C3885"/>
    <x v="0"/>
    <x v="85"/>
    <x v="5"/>
    <x v="1"/>
    <x v="1"/>
    <d v="2020-03-30T00:00:00"/>
    <n v="388512885"/>
    <d v="2020-05-03T00:00:00"/>
    <n v="34"/>
    <n v="8451"/>
    <n v="437.2"/>
    <n v="263.33"/>
    <n v="3694777.1999999997"/>
    <n v="173.87"/>
    <n v="3694.7771999999995"/>
    <n v="2225401.83"/>
    <n v="2225.4018300000002"/>
    <n v="1469375.3699999996"/>
    <n v="0.60231015553522427"/>
    <n v="1469.3753699999997"/>
    <x v="0"/>
  </r>
  <r>
    <s v="C2504"/>
    <x v="0"/>
    <x v="60"/>
    <x v="8"/>
    <x v="0"/>
    <x v="0"/>
    <d v="2022-09-22T00:00:00"/>
    <n v="250408303"/>
    <d v="2022-10-07T00:00:00"/>
    <n v="15"/>
    <n v="236"/>
    <n v="651.21"/>
    <n v="524.96"/>
    <n v="153685.56"/>
    <n v="126.25"/>
    <n v="153.68556000000001"/>
    <n v="123890.56000000001"/>
    <n v="123.89056000000001"/>
    <n v="29794.999999999985"/>
    <n v="0.80613012699436437"/>
    <n v="29.794999999999984"/>
    <x v="1"/>
  </r>
  <r>
    <s v="C1825"/>
    <x v="3"/>
    <x v="27"/>
    <x v="0"/>
    <x v="0"/>
    <x v="0"/>
    <d v="2022-07-10T00:00:00"/>
    <n v="182575023"/>
    <d v="2022-08-24T00:00:00"/>
    <n v="45"/>
    <n v="6861"/>
    <n v="152.58000000000001"/>
    <n v="97.44"/>
    <n v="1046851.3800000001"/>
    <n v="55.140000000000015"/>
    <n v="1046.8513800000001"/>
    <n v="668535.84"/>
    <n v="668.53584000000001"/>
    <n v="378315.54000000015"/>
    <n v="0.63861580810066843"/>
    <n v="378.31554000000017"/>
    <x v="1"/>
  </r>
  <r>
    <s v="C4772"/>
    <x v="0"/>
    <x v="43"/>
    <x v="9"/>
    <x v="0"/>
    <x v="0"/>
    <d v="2021-09-18T00:00:00"/>
    <n v="477249372"/>
    <d v="2021-11-06T00:00:00"/>
    <n v="49"/>
    <n v="7549"/>
    <n v="109.28"/>
    <n v="35.840000000000003"/>
    <n v="824954.72"/>
    <n v="73.44"/>
    <n v="824.95471999999995"/>
    <n v="270556.16000000003"/>
    <n v="270.55616000000003"/>
    <n v="554398.55999999994"/>
    <n v="0.32796486090775995"/>
    <n v="554.39855999999997"/>
    <x v="2"/>
  </r>
  <r>
    <s v="C5969"/>
    <x v="3"/>
    <x v="86"/>
    <x v="2"/>
    <x v="0"/>
    <x v="1"/>
    <d v="2021-05-06T00:00:00"/>
    <n v="596980178"/>
    <d v="2021-06-17T00:00:00"/>
    <n v="42"/>
    <n v="8556"/>
    <n v="205.7"/>
    <n v="117.11"/>
    <n v="1759969.2"/>
    <n v="88.589999999999989"/>
    <n v="1759.9692"/>
    <n v="1001993.16"/>
    <n v="1001.99316"/>
    <n v="757976.03999999992"/>
    <n v="0.56932425862907143"/>
    <n v="757.9760399999999"/>
    <x v="2"/>
  </r>
  <r>
    <s v="C3133"/>
    <x v="3"/>
    <x v="134"/>
    <x v="5"/>
    <x v="1"/>
    <x v="2"/>
    <d v="2020-12-18T00:00:00"/>
    <n v="313368976"/>
    <d v="2021-02-02T00:00:00"/>
    <n v="46"/>
    <n v="1698"/>
    <n v="437.2"/>
    <n v="263.33"/>
    <n v="742365.6"/>
    <n v="173.87"/>
    <n v="742.36559999999997"/>
    <n v="447134.33999999997"/>
    <n v="447.13433999999995"/>
    <n v="295231.26"/>
    <n v="0.60231015553522416"/>
    <n v="295.23126000000002"/>
    <x v="0"/>
  </r>
  <r>
    <s v="C5366"/>
    <x v="3"/>
    <x v="146"/>
    <x v="0"/>
    <x v="0"/>
    <x v="2"/>
    <d v="2022-03-13T00:00:00"/>
    <n v="536687123"/>
    <d v="2022-03-15T00:00:00"/>
    <n v="2"/>
    <n v="6501"/>
    <n v="152.58000000000001"/>
    <n v="97.44"/>
    <n v="991922.58000000007"/>
    <n v="55.140000000000015"/>
    <n v="991.92258000000004"/>
    <n v="633457.43999999994"/>
    <n v="633.45743999999991"/>
    <n v="358465.14000000013"/>
    <n v="0.63861580810066843"/>
    <n v="358.46514000000013"/>
    <x v="1"/>
  </r>
  <r>
    <s v="C9383"/>
    <x v="2"/>
    <x v="79"/>
    <x v="7"/>
    <x v="1"/>
    <x v="2"/>
    <d v="2020-08-20T00:00:00"/>
    <n v="938382041"/>
    <d v="2020-09-29T00:00:00"/>
    <n v="40"/>
    <n v="6954"/>
    <n v="9.33"/>
    <n v="6.92"/>
    <n v="64880.82"/>
    <n v="2.41"/>
    <n v="64.88082"/>
    <n v="48121.68"/>
    <n v="48.121679999999998"/>
    <n v="16759.14"/>
    <n v="0.74169346195069663"/>
    <n v="16.759139999999999"/>
    <x v="0"/>
  </r>
  <r>
    <s v="C8825"/>
    <x v="3"/>
    <x v="105"/>
    <x v="11"/>
    <x v="0"/>
    <x v="3"/>
    <d v="2022-03-12T00:00:00"/>
    <n v="882565057"/>
    <d v="2022-04-19T00:00:00"/>
    <n v="38"/>
    <n v="9468"/>
    <n v="668.27"/>
    <n v="502.54"/>
    <n v="6327180.3599999994"/>
    <n v="165.72999999999996"/>
    <n v="6327.1803599999994"/>
    <n v="4758048.72"/>
    <n v="4758.0487199999998"/>
    <n v="1569131.6399999997"/>
    <n v="0.75200143654510909"/>
    <n v="1569.1316399999996"/>
    <x v="1"/>
  </r>
  <r>
    <s v="C7036"/>
    <x v="0"/>
    <x v="122"/>
    <x v="2"/>
    <x v="1"/>
    <x v="1"/>
    <d v="2020-04-27T00:00:00"/>
    <n v="703659999"/>
    <d v="2020-05-14T00:00:00"/>
    <n v="17"/>
    <n v="7485"/>
    <n v="205.7"/>
    <n v="117.11"/>
    <n v="1539664.5"/>
    <n v="88.589999999999989"/>
    <n v="1539.6645000000001"/>
    <n v="876568.35"/>
    <n v="876.56835000000001"/>
    <n v="663096.15"/>
    <n v="0.56932425862907143"/>
    <n v="663.09615000000008"/>
    <x v="0"/>
  </r>
  <r>
    <s v="C3564"/>
    <x v="1"/>
    <x v="33"/>
    <x v="6"/>
    <x v="1"/>
    <x v="0"/>
    <d v="2020-04-24T00:00:00"/>
    <n v="356403195"/>
    <d v="2020-05-03T00:00:00"/>
    <n v="9"/>
    <n v="6480"/>
    <n v="81.73"/>
    <n v="56.67"/>
    <n v="529610.4"/>
    <n v="25.060000000000002"/>
    <n v="529.61040000000003"/>
    <n v="367221.60000000003"/>
    <n v="367.22160000000002"/>
    <n v="162388.79999999999"/>
    <n v="0.69338064358252782"/>
    <n v="162.38879999999997"/>
    <x v="0"/>
  </r>
  <r>
    <s v="C7658"/>
    <x v="0"/>
    <x v="96"/>
    <x v="2"/>
    <x v="0"/>
    <x v="0"/>
    <d v="2020-09-15T00:00:00"/>
    <n v="765843474"/>
    <d v="2020-10-21T00:00:00"/>
    <n v="36"/>
    <n v="8958"/>
    <n v="205.7"/>
    <n v="117.11"/>
    <n v="1842660.5999999999"/>
    <n v="88.589999999999989"/>
    <n v="1842.6605999999999"/>
    <n v="1049071.3799999999"/>
    <n v="1049.0713799999999"/>
    <n v="793589.22"/>
    <n v="0.56932425862907143"/>
    <n v="793.58921999999995"/>
    <x v="0"/>
  </r>
  <r>
    <s v="C6773"/>
    <x v="3"/>
    <x v="174"/>
    <x v="1"/>
    <x v="1"/>
    <x v="0"/>
    <d v="2020-06-15T00:00:00"/>
    <n v="677342164"/>
    <d v="2020-07-15T00:00:00"/>
    <n v="30"/>
    <n v="9453"/>
    <n v="421.89"/>
    <n v="364.69"/>
    <n v="3988126.17"/>
    <n v="57.199999999999989"/>
    <n v="3988.12617"/>
    <n v="3447414.57"/>
    <n v="3447.4145699999999"/>
    <n v="540711.60000000009"/>
    <n v="0.86441963544999878"/>
    <n v="540.71160000000009"/>
    <x v="0"/>
  </r>
  <r>
    <s v="C7065"/>
    <x v="1"/>
    <x v="123"/>
    <x v="11"/>
    <x v="0"/>
    <x v="2"/>
    <d v="2020-04-30T00:00:00"/>
    <n v="706573092"/>
    <d v="2020-05-15T00:00:00"/>
    <n v="15"/>
    <n v="9535"/>
    <n v="668.27"/>
    <n v="502.54"/>
    <n v="6371954.4500000002"/>
    <n v="165.72999999999996"/>
    <n v="6371.9544500000002"/>
    <n v="4791718.9000000004"/>
    <n v="4791.7189000000008"/>
    <n v="1580235.5499999998"/>
    <n v="0.75200143654510909"/>
    <n v="1580.2355499999999"/>
    <x v="0"/>
  </r>
  <r>
    <s v="C1895"/>
    <x v="5"/>
    <x v="15"/>
    <x v="2"/>
    <x v="0"/>
    <x v="0"/>
    <d v="2021-07-06T00:00:00"/>
    <n v="189522588"/>
    <d v="2021-08-01T00:00:00"/>
    <n v="26"/>
    <n v="2800"/>
    <n v="205.7"/>
    <n v="117.11"/>
    <n v="575960"/>
    <n v="88.589999999999989"/>
    <n v="575.96"/>
    <n v="327908"/>
    <n v="327.90800000000002"/>
    <n v="248052"/>
    <n v="0.56932425862907143"/>
    <n v="248.05199999999999"/>
    <x v="2"/>
  </r>
  <r>
    <s v="C1620"/>
    <x v="3"/>
    <x v="110"/>
    <x v="0"/>
    <x v="1"/>
    <x v="2"/>
    <d v="2020-03-26T00:00:00"/>
    <n v="162085092"/>
    <d v="2020-05-02T00:00:00"/>
    <n v="37"/>
    <n v="3435"/>
    <n v="152.58000000000001"/>
    <n v="97.44"/>
    <n v="524112.30000000005"/>
    <n v="55.140000000000015"/>
    <n v="524.1123"/>
    <n v="334706.39999999997"/>
    <n v="334.70639999999997"/>
    <n v="189405.90000000008"/>
    <n v="0.63861580810066843"/>
    <n v="189.40590000000009"/>
    <x v="0"/>
  </r>
  <r>
    <s v="C5752"/>
    <x v="0"/>
    <x v="116"/>
    <x v="2"/>
    <x v="1"/>
    <x v="0"/>
    <d v="2020-09-18T00:00:00"/>
    <n v="575233256"/>
    <d v="2020-11-05T00:00:00"/>
    <n v="48"/>
    <n v="3158"/>
    <n v="205.7"/>
    <n v="117.11"/>
    <n v="649600.6"/>
    <n v="88.589999999999989"/>
    <n v="649.60059999999999"/>
    <n v="369833.38"/>
    <n v="369.83337999999998"/>
    <n v="279767.21999999997"/>
    <n v="0.56932425862907143"/>
    <n v="279.76721999999995"/>
    <x v="0"/>
  </r>
  <r>
    <s v="C2891"/>
    <x v="1"/>
    <x v="135"/>
    <x v="9"/>
    <x v="0"/>
    <x v="3"/>
    <d v="2022-08-31T00:00:00"/>
    <n v="289170300"/>
    <d v="2022-09-11T00:00:00"/>
    <n v="11"/>
    <n v="773"/>
    <n v="109.28"/>
    <n v="35.840000000000003"/>
    <n v="84473.44"/>
    <n v="73.44"/>
    <n v="84.473439999999997"/>
    <n v="27704.320000000003"/>
    <n v="27.704320000000003"/>
    <n v="56769.119999999995"/>
    <n v="0.32796486090775995"/>
    <n v="56.769119999999994"/>
    <x v="1"/>
  </r>
  <r>
    <s v="C7914"/>
    <x v="0"/>
    <x v="162"/>
    <x v="10"/>
    <x v="0"/>
    <x v="1"/>
    <d v="2022-02-16T00:00:00"/>
    <n v="791445052"/>
    <d v="2022-02-19T00:00:00"/>
    <n v="3"/>
    <n v="5033"/>
    <n v="154.06"/>
    <n v="90.93"/>
    <n v="775383.98"/>
    <n v="63.129999999999995"/>
    <n v="775.38397999999995"/>
    <n v="457650.69000000006"/>
    <n v="457.65069000000005"/>
    <n v="317733.28999999992"/>
    <n v="0.59022458782292619"/>
    <n v="317.7332899999999"/>
    <x v="1"/>
  </r>
  <r>
    <s v="C5627"/>
    <x v="0"/>
    <x v="158"/>
    <x v="11"/>
    <x v="1"/>
    <x v="3"/>
    <d v="2021-03-19T00:00:00"/>
    <n v="562765491"/>
    <d v="2021-04-11T00:00:00"/>
    <n v="23"/>
    <n v="3669"/>
    <n v="668.27"/>
    <n v="502.54"/>
    <n v="2451882.63"/>
    <n v="165.72999999999996"/>
    <n v="2451.8826300000001"/>
    <n v="1843819.26"/>
    <n v="1843.81926"/>
    <n v="608063.36999999988"/>
    <n v="0.75200143654510898"/>
    <n v="608.06336999999985"/>
    <x v="2"/>
  </r>
  <r>
    <s v="C9084"/>
    <x v="5"/>
    <x v="121"/>
    <x v="9"/>
    <x v="0"/>
    <x v="2"/>
    <d v="2020-08-25T00:00:00"/>
    <n v="908471333"/>
    <d v="2020-09-16T00:00:00"/>
    <n v="22"/>
    <n v="5711"/>
    <n v="109.28"/>
    <n v="35.840000000000003"/>
    <n v="624098.07999999996"/>
    <n v="73.44"/>
    <n v="624.09807999999998"/>
    <n v="204682.24000000002"/>
    <n v="204.68224000000001"/>
    <n v="419415.83999999997"/>
    <n v="0.32796486090775989"/>
    <n v="419.41583999999995"/>
    <x v="0"/>
  </r>
  <r>
    <s v="C5958"/>
    <x v="2"/>
    <x v="171"/>
    <x v="5"/>
    <x v="1"/>
    <x v="0"/>
    <d v="2020-01-31T00:00:00"/>
    <n v="595835196"/>
    <d v="2020-03-12T00:00:00"/>
    <n v="41"/>
    <n v="9730"/>
    <n v="437.2"/>
    <n v="263.33"/>
    <n v="4253956"/>
    <n v="173.87"/>
    <n v="4253.9560000000001"/>
    <n v="2562200.9"/>
    <n v="2562.2008999999998"/>
    <n v="1691755.1"/>
    <n v="0.60231015553522405"/>
    <n v="1691.7551000000001"/>
    <x v="0"/>
  </r>
  <r>
    <s v="C1139"/>
    <x v="0"/>
    <x v="147"/>
    <x v="0"/>
    <x v="0"/>
    <x v="1"/>
    <d v="2020-06-03T00:00:00"/>
    <n v="113968408"/>
    <d v="2020-06-26T00:00:00"/>
    <n v="23"/>
    <n v="4639"/>
    <n v="152.58000000000001"/>
    <n v="97.44"/>
    <n v="707818.62000000011"/>
    <n v="55.140000000000015"/>
    <n v="707.81862000000012"/>
    <n v="452024.16"/>
    <n v="452.02415999999999"/>
    <n v="255794.46000000014"/>
    <n v="0.63861580810066843"/>
    <n v="255.79446000000013"/>
    <x v="0"/>
  </r>
  <r>
    <s v="C9222"/>
    <x v="3"/>
    <x v="106"/>
    <x v="6"/>
    <x v="0"/>
    <x v="0"/>
    <d v="2021-07-23T00:00:00"/>
    <n v="922294795"/>
    <d v="2021-09-11T00:00:00"/>
    <n v="50"/>
    <n v="6380"/>
    <n v="81.73"/>
    <n v="56.67"/>
    <n v="521437.4"/>
    <n v="25.060000000000002"/>
    <n v="521.43740000000003"/>
    <n v="361554.60000000003"/>
    <n v="361.55460000000005"/>
    <n v="159882.79999999999"/>
    <n v="0.69338064358252793"/>
    <n v="159.88279999999997"/>
    <x v="2"/>
  </r>
  <r>
    <s v="C5005"/>
    <x v="3"/>
    <x v="142"/>
    <x v="7"/>
    <x v="1"/>
    <x v="0"/>
    <d v="2020-11-29T00:00:00"/>
    <n v="500550687"/>
    <d v="2020-12-16T00:00:00"/>
    <n v="17"/>
    <n v="2926"/>
    <n v="9.33"/>
    <n v="6.92"/>
    <n v="27299.58"/>
    <n v="2.41"/>
    <n v="27.299580000000002"/>
    <n v="20247.919999999998"/>
    <n v="20.247919999999997"/>
    <n v="7051.6600000000035"/>
    <n v="0.74169346195069652"/>
    <n v="7.0516600000000036"/>
    <x v="0"/>
  </r>
  <r>
    <s v="C8987"/>
    <x v="3"/>
    <x v="107"/>
    <x v="1"/>
    <x v="1"/>
    <x v="1"/>
    <d v="2020-08-08T00:00:00"/>
    <n v="898784911"/>
    <d v="2020-08-15T00:00:00"/>
    <n v="7"/>
    <n v="9283"/>
    <n v="421.89"/>
    <n v="364.69"/>
    <n v="3916404.8699999996"/>
    <n v="57.199999999999989"/>
    <n v="3916.4048699999998"/>
    <n v="3385417.27"/>
    <n v="3385.4172699999999"/>
    <n v="530987.59999999963"/>
    <n v="0.86441963544999878"/>
    <n v="530.98759999999959"/>
    <x v="0"/>
  </r>
  <r>
    <s v="C1873"/>
    <x v="2"/>
    <x v="88"/>
    <x v="0"/>
    <x v="0"/>
    <x v="2"/>
    <d v="2020-04-18T00:00:00"/>
    <n v="187358796"/>
    <d v="2020-05-06T00:00:00"/>
    <n v="18"/>
    <n v="2486"/>
    <n v="152.58000000000001"/>
    <n v="97.44"/>
    <n v="379313.88"/>
    <n v="55.140000000000015"/>
    <n v="379.31387999999998"/>
    <n v="242235.84"/>
    <n v="242.23584"/>
    <n v="137078.04"/>
    <n v="0.63861580810066854"/>
    <n v="137.07804000000002"/>
    <x v="0"/>
  </r>
  <r>
    <s v="C2185"/>
    <x v="0"/>
    <x v="116"/>
    <x v="8"/>
    <x v="0"/>
    <x v="1"/>
    <d v="2020-04-29T00:00:00"/>
    <n v="218533360"/>
    <d v="2020-05-02T00:00:00"/>
    <n v="3"/>
    <n v="7733"/>
    <n v="651.21"/>
    <n v="524.96"/>
    <n v="5035806.9300000006"/>
    <n v="126.25"/>
    <n v="5035.8069300000006"/>
    <n v="4059515.68"/>
    <n v="4059.51568"/>
    <n v="976291.25000000047"/>
    <n v="0.80613012699436426"/>
    <n v="976.29125000000045"/>
    <x v="0"/>
  </r>
  <r>
    <s v="C1534"/>
    <x v="3"/>
    <x v="49"/>
    <x v="8"/>
    <x v="0"/>
    <x v="3"/>
    <d v="2020-07-27T00:00:00"/>
    <n v="153419196"/>
    <d v="2020-08-07T00:00:00"/>
    <n v="11"/>
    <n v="9004"/>
    <n v="651.21"/>
    <n v="524.96"/>
    <n v="5863494.8400000008"/>
    <n v="126.25"/>
    <n v="5863.4948400000012"/>
    <n v="4726739.8400000008"/>
    <n v="4726.7398400000011"/>
    <n v="1136755"/>
    <n v="0.80613012699436437"/>
    <n v="1136.7550000000001"/>
    <x v="0"/>
  </r>
  <r>
    <s v="C9632"/>
    <x v="5"/>
    <x v="57"/>
    <x v="7"/>
    <x v="1"/>
    <x v="1"/>
    <d v="2020-08-12T00:00:00"/>
    <n v="963215005"/>
    <d v="2020-08-21T00:00:00"/>
    <n v="9"/>
    <n v="5580"/>
    <n v="9.33"/>
    <n v="6.92"/>
    <n v="52061.4"/>
    <n v="2.41"/>
    <n v="52.061399999999999"/>
    <n v="38613.599999999999"/>
    <n v="38.613599999999998"/>
    <n v="13447.800000000003"/>
    <n v="0.74169346195069663"/>
    <n v="13.447800000000003"/>
    <x v="0"/>
  </r>
  <r>
    <s v="C1698"/>
    <x v="1"/>
    <x v="33"/>
    <x v="10"/>
    <x v="0"/>
    <x v="1"/>
    <d v="2020-09-14T00:00:00"/>
    <n v="169844615"/>
    <d v="2020-10-19T00:00:00"/>
    <n v="35"/>
    <n v="9651"/>
    <n v="154.06"/>
    <n v="90.93"/>
    <n v="1486833.06"/>
    <n v="63.129999999999995"/>
    <n v="1486.8330600000002"/>
    <n v="877565.43"/>
    <n v="877.56543000000011"/>
    <n v="609267.63"/>
    <n v="0.59022458782292619"/>
    <n v="609.26763000000005"/>
    <x v="0"/>
  </r>
  <r>
    <s v="C3155"/>
    <x v="0"/>
    <x v="109"/>
    <x v="6"/>
    <x v="1"/>
    <x v="1"/>
    <d v="2021-06-26T00:00:00"/>
    <n v="315544354"/>
    <d v="2021-08-04T00:00:00"/>
    <n v="39"/>
    <n v="5441"/>
    <n v="81.73"/>
    <n v="56.67"/>
    <n v="444692.93"/>
    <n v="25.060000000000002"/>
    <n v="444.69292999999999"/>
    <n v="308341.47000000003"/>
    <n v="308.34147000000002"/>
    <n v="136351.45999999996"/>
    <n v="0.69338064358252793"/>
    <n v="136.35145999999997"/>
    <x v="2"/>
  </r>
  <r>
    <s v="C4128"/>
    <x v="3"/>
    <x v="84"/>
    <x v="10"/>
    <x v="0"/>
    <x v="0"/>
    <d v="2022-07-26T00:00:00"/>
    <n v="412863051"/>
    <d v="2022-08-05T00:00:00"/>
    <n v="10"/>
    <n v="4206"/>
    <n v="154.06"/>
    <n v="90.93"/>
    <n v="647976.36"/>
    <n v="63.129999999999995"/>
    <n v="647.97636"/>
    <n v="382451.58"/>
    <n v="382.45158000000004"/>
    <n v="265524.77999999997"/>
    <n v="0.59022458782292619"/>
    <n v="265.52477999999996"/>
    <x v="1"/>
  </r>
  <r>
    <s v="C8946"/>
    <x v="5"/>
    <x v="72"/>
    <x v="7"/>
    <x v="0"/>
    <x v="1"/>
    <d v="2021-02-10T00:00:00"/>
    <n v="894662034"/>
    <d v="2021-02-13T00:00:00"/>
    <n v="3"/>
    <n v="9232"/>
    <n v="9.33"/>
    <n v="6.92"/>
    <n v="86134.56"/>
    <n v="2.41"/>
    <n v="86.134559999999993"/>
    <n v="63885.440000000002"/>
    <n v="63.885440000000003"/>
    <n v="22249.119999999995"/>
    <n v="0.74169346195069674"/>
    <n v="22.249119999999994"/>
    <x v="2"/>
  </r>
  <r>
    <s v="C4641"/>
    <x v="3"/>
    <x v="86"/>
    <x v="6"/>
    <x v="0"/>
    <x v="0"/>
    <d v="2021-10-31T00:00:00"/>
    <n v="464115130"/>
    <d v="2021-11-09T00:00:00"/>
    <n v="9"/>
    <n v="836"/>
    <n v="81.73"/>
    <n v="56.67"/>
    <n v="68326.28"/>
    <n v="25.060000000000002"/>
    <n v="68.326279999999997"/>
    <n v="47376.12"/>
    <n v="47.37612"/>
    <n v="20950.159999999996"/>
    <n v="0.69338064358252782"/>
    <n v="20.950159999999997"/>
    <x v="2"/>
  </r>
  <r>
    <s v="C1447"/>
    <x v="0"/>
    <x v="172"/>
    <x v="4"/>
    <x v="1"/>
    <x v="2"/>
    <d v="2021-04-04T00:00:00"/>
    <n v="144708669"/>
    <d v="2021-05-05T00:00:00"/>
    <n v="31"/>
    <n v="1366"/>
    <n v="47.45"/>
    <n v="31.79"/>
    <n v="64816.700000000004"/>
    <n v="15.660000000000004"/>
    <n v="64.816699999999997"/>
    <n v="43425.14"/>
    <n v="43.425139999999999"/>
    <n v="21391.560000000005"/>
    <n v="0.66996838777660694"/>
    <n v="21.391560000000005"/>
    <x v="2"/>
  </r>
  <r>
    <s v="C1302"/>
    <x v="2"/>
    <x v="171"/>
    <x v="7"/>
    <x v="0"/>
    <x v="3"/>
    <d v="2020-08-11T00:00:00"/>
    <n v="130241477"/>
    <d v="2020-08-23T00:00:00"/>
    <n v="12"/>
    <n v="202"/>
    <n v="9.33"/>
    <n v="6.92"/>
    <n v="1884.66"/>
    <n v="2.41"/>
    <n v="1.88466"/>
    <n v="1397.84"/>
    <n v="1.39784"/>
    <n v="486.82000000000016"/>
    <n v="0.74169346195069663"/>
    <n v="0.48682000000000014"/>
    <x v="0"/>
  </r>
  <r>
    <s v="C2348"/>
    <x v="5"/>
    <x v="31"/>
    <x v="2"/>
    <x v="0"/>
    <x v="0"/>
    <d v="2021-07-10T00:00:00"/>
    <n v="234824883"/>
    <d v="2021-07-19T00:00:00"/>
    <n v="9"/>
    <n v="8756"/>
    <n v="205.7"/>
    <n v="117.11"/>
    <n v="1801109.2"/>
    <n v="88.589999999999989"/>
    <n v="1801.1091999999999"/>
    <n v="1025415.16"/>
    <n v="1025.41516"/>
    <n v="775694.03999999992"/>
    <n v="0.56932425862907154"/>
    <n v="775.69403999999997"/>
    <x v="2"/>
  </r>
  <r>
    <s v="C3428"/>
    <x v="5"/>
    <x v="13"/>
    <x v="2"/>
    <x v="0"/>
    <x v="1"/>
    <d v="2021-09-24T00:00:00"/>
    <n v="342882716"/>
    <d v="2021-10-09T00:00:00"/>
    <n v="15"/>
    <n v="5470"/>
    <n v="205.7"/>
    <n v="117.11"/>
    <n v="1125179"/>
    <n v="88.589999999999989"/>
    <n v="1125.1790000000001"/>
    <n v="640591.69999999995"/>
    <n v="640.59169999999995"/>
    <n v="484587.30000000005"/>
    <n v="0.56932425862907132"/>
    <n v="484.58730000000003"/>
    <x v="2"/>
  </r>
  <r>
    <s v="C8591"/>
    <x v="0"/>
    <x v="85"/>
    <x v="11"/>
    <x v="0"/>
    <x v="2"/>
    <d v="2022-03-28T00:00:00"/>
    <n v="859151303"/>
    <d v="2022-05-06T00:00:00"/>
    <n v="39"/>
    <n v="818"/>
    <n v="668.27"/>
    <n v="502.54"/>
    <n v="546644.86"/>
    <n v="165.72999999999996"/>
    <n v="546.64485999999999"/>
    <n v="411077.72000000003"/>
    <n v="411.07772000000006"/>
    <n v="135567.13999999996"/>
    <n v="0.75200143654510909"/>
    <n v="135.56713999999997"/>
    <x v="1"/>
  </r>
  <r>
    <s v="C4586"/>
    <x v="4"/>
    <x v="99"/>
    <x v="1"/>
    <x v="0"/>
    <x v="0"/>
    <d v="2020-02-26T00:00:00"/>
    <n v="458679473"/>
    <d v="2020-03-22T00:00:00"/>
    <n v="25"/>
    <n v="2304"/>
    <n v="421.89"/>
    <n v="364.69"/>
    <n v="972034.55999999994"/>
    <n v="57.199999999999989"/>
    <n v="972.03455999999994"/>
    <n v="840245.76000000001"/>
    <n v="840.24576000000002"/>
    <n v="131788.79999999993"/>
    <n v="0.86441963544999889"/>
    <n v="131.78879999999992"/>
    <x v="0"/>
  </r>
  <r>
    <s v="C1368"/>
    <x v="2"/>
    <x v="144"/>
    <x v="0"/>
    <x v="1"/>
    <x v="0"/>
    <d v="2021-07-30T00:00:00"/>
    <n v="136828553"/>
    <d v="2021-09-02T00:00:00"/>
    <n v="34"/>
    <n v="9464"/>
    <n v="152.58000000000001"/>
    <n v="97.44"/>
    <n v="1444017.12"/>
    <n v="55.140000000000015"/>
    <n v="1444.0171200000002"/>
    <n v="922172.16"/>
    <n v="922.17216000000008"/>
    <n v="521844.96000000008"/>
    <n v="0.63861580810066843"/>
    <n v="521.84496000000013"/>
    <x v="2"/>
  </r>
  <r>
    <s v="C9592"/>
    <x v="0"/>
    <x v="113"/>
    <x v="3"/>
    <x v="1"/>
    <x v="1"/>
    <d v="2020-02-19T00:00:00"/>
    <n v="959272372"/>
    <d v="2020-03-01T00:00:00"/>
    <n v="11"/>
    <n v="8867"/>
    <n v="255.28"/>
    <n v="159.41999999999999"/>
    <n v="2263567.7600000002"/>
    <n v="95.860000000000014"/>
    <n v="2263.5677600000004"/>
    <n v="1413577.14"/>
    <n v="1413.5771399999999"/>
    <n v="849990.62000000034"/>
    <n v="0.624490755249138"/>
    <n v="849.99062000000038"/>
    <x v="0"/>
  </r>
  <r>
    <s v="C9119"/>
    <x v="3"/>
    <x v="149"/>
    <x v="2"/>
    <x v="0"/>
    <x v="2"/>
    <d v="2021-04-18T00:00:00"/>
    <n v="911997258"/>
    <d v="2021-05-07T00:00:00"/>
    <n v="19"/>
    <n v="9110"/>
    <n v="205.7"/>
    <n v="117.11"/>
    <n v="1873927"/>
    <n v="88.589999999999989"/>
    <n v="1873.9269999999999"/>
    <n v="1066872.1000000001"/>
    <n v="1066.8721"/>
    <n v="807054.89999999991"/>
    <n v="0.56932425862907154"/>
    <n v="807.05489999999986"/>
    <x v="2"/>
  </r>
  <r>
    <s v="C7513"/>
    <x v="5"/>
    <x v="13"/>
    <x v="10"/>
    <x v="0"/>
    <x v="0"/>
    <d v="2020-12-04T00:00:00"/>
    <n v="751302039"/>
    <d v="2020-12-10T00:00:00"/>
    <n v="6"/>
    <n v="5824"/>
    <n v="154.06"/>
    <n v="90.93"/>
    <n v="897245.44000000006"/>
    <n v="63.129999999999995"/>
    <n v="897.24544000000003"/>
    <n v="529576.32000000007"/>
    <n v="529.57632000000001"/>
    <n v="367669.12"/>
    <n v="0.59022458782292608"/>
    <n v="367.66912000000002"/>
    <x v="0"/>
  </r>
  <r>
    <s v="C8537"/>
    <x v="1"/>
    <x v="59"/>
    <x v="0"/>
    <x v="1"/>
    <x v="2"/>
    <d v="2021-01-02T00:00:00"/>
    <n v="853798043"/>
    <d v="2021-02-05T00:00:00"/>
    <n v="34"/>
    <n v="6669"/>
    <n v="152.58000000000001"/>
    <n v="97.44"/>
    <n v="1017556.0200000001"/>
    <n v="55.140000000000015"/>
    <n v="1017.5560200000001"/>
    <n v="649827.36"/>
    <n v="649.82736"/>
    <n v="367728.66000000015"/>
    <n v="0.63861580810066843"/>
    <n v="367.72866000000016"/>
    <x v="2"/>
  </r>
  <r>
    <s v="C7664"/>
    <x v="3"/>
    <x v="98"/>
    <x v="1"/>
    <x v="1"/>
    <x v="0"/>
    <d v="2022-06-29T00:00:00"/>
    <n v="766409099"/>
    <d v="2022-07-03T00:00:00"/>
    <n v="4"/>
    <n v="6338"/>
    <n v="421.89"/>
    <n v="364.69"/>
    <n v="2673938.8199999998"/>
    <n v="57.199999999999989"/>
    <n v="2673.9388199999999"/>
    <n v="2311405.2200000002"/>
    <n v="2311.4052200000001"/>
    <n v="362533.59999999963"/>
    <n v="0.86441963544999889"/>
    <n v="362.53359999999964"/>
    <x v="1"/>
  </r>
  <r>
    <s v="C5563"/>
    <x v="1"/>
    <x v="54"/>
    <x v="7"/>
    <x v="1"/>
    <x v="2"/>
    <d v="2021-01-10T00:00:00"/>
    <n v="556371533"/>
    <d v="2021-02-09T00:00:00"/>
    <n v="30"/>
    <n v="1555"/>
    <n v="9.33"/>
    <n v="6.92"/>
    <n v="14508.15"/>
    <n v="2.41"/>
    <n v="14.508149999999999"/>
    <n v="10760.6"/>
    <n v="10.7606"/>
    <n v="3747.5499999999993"/>
    <n v="0.74169346195069674"/>
    <n v="3.7475499999999995"/>
    <x v="2"/>
  </r>
  <r>
    <s v="C3612"/>
    <x v="3"/>
    <x v="103"/>
    <x v="3"/>
    <x v="1"/>
    <x v="2"/>
    <d v="2022-08-29T00:00:00"/>
    <n v="361234176"/>
    <d v="2022-09-11T00:00:00"/>
    <n v="13"/>
    <n v="6075"/>
    <n v="255.28"/>
    <n v="159.41999999999999"/>
    <n v="1550826"/>
    <n v="95.860000000000014"/>
    <n v="1550.826"/>
    <n v="968476.49999999988"/>
    <n v="968.47649999999987"/>
    <n v="582349.50000000012"/>
    <n v="0.62449075524913811"/>
    <n v="582.34950000000015"/>
    <x v="1"/>
  </r>
  <r>
    <s v="C8388"/>
    <x v="0"/>
    <x v="85"/>
    <x v="7"/>
    <x v="1"/>
    <x v="2"/>
    <d v="2022-05-27T00:00:00"/>
    <n v="838858354"/>
    <d v="2022-06-16T00:00:00"/>
    <n v="20"/>
    <n v="5683"/>
    <n v="9.33"/>
    <n v="6.92"/>
    <n v="53022.39"/>
    <n v="2.41"/>
    <n v="53.022390000000001"/>
    <n v="39326.36"/>
    <n v="39.326360000000001"/>
    <n v="13696.029999999999"/>
    <n v="0.74169346195069663"/>
    <n v="13.696029999999999"/>
    <x v="1"/>
  </r>
  <r>
    <s v="C9174"/>
    <x v="5"/>
    <x v="29"/>
    <x v="4"/>
    <x v="0"/>
    <x v="1"/>
    <d v="2022-10-26T00:00:00"/>
    <n v="917417895"/>
    <d v="2022-10-28T00:00:00"/>
    <n v="2"/>
    <n v="3197"/>
    <n v="47.45"/>
    <n v="31.79"/>
    <n v="151697.65000000002"/>
    <n v="15.660000000000004"/>
    <n v="151.69765000000001"/>
    <n v="101632.62999999999"/>
    <n v="101.63262999999999"/>
    <n v="50065.020000000033"/>
    <n v="0.66996838777660683"/>
    <n v="50.065020000000032"/>
    <x v="1"/>
  </r>
  <r>
    <s v="C9453"/>
    <x v="5"/>
    <x v="124"/>
    <x v="1"/>
    <x v="0"/>
    <x v="2"/>
    <d v="2021-02-28T00:00:00"/>
    <n v="945399129"/>
    <d v="2021-03-29T00:00:00"/>
    <n v="29"/>
    <n v="3466"/>
    <n v="421.89"/>
    <n v="364.69"/>
    <n v="1462270.74"/>
    <n v="57.199999999999989"/>
    <n v="1462.2707399999999"/>
    <n v="1264015.54"/>
    <n v="1264.0155400000001"/>
    <n v="198255.19999999995"/>
    <n v="0.86441963544999889"/>
    <n v="198.25519999999995"/>
    <x v="2"/>
  </r>
  <r>
    <s v="C4416"/>
    <x v="2"/>
    <x v="79"/>
    <x v="1"/>
    <x v="0"/>
    <x v="3"/>
    <d v="2022-03-23T00:00:00"/>
    <n v="441600883"/>
    <d v="2022-03-27T00:00:00"/>
    <n v="4"/>
    <n v="8369"/>
    <n v="421.89"/>
    <n v="364.69"/>
    <n v="3530797.4099999997"/>
    <n v="57.199999999999989"/>
    <n v="3530.7974099999997"/>
    <n v="3052090.61"/>
    <n v="3052.0906099999997"/>
    <n v="478706.79999999981"/>
    <n v="0.86441963544999878"/>
    <n v="478.70679999999982"/>
    <x v="1"/>
  </r>
  <r>
    <s v="C3451"/>
    <x v="2"/>
    <x v="156"/>
    <x v="10"/>
    <x v="1"/>
    <x v="0"/>
    <d v="2022-08-20T00:00:00"/>
    <n v="345134484"/>
    <d v="2022-10-07T00:00:00"/>
    <n v="48"/>
    <n v="1818"/>
    <n v="154.06"/>
    <n v="90.93"/>
    <n v="280081.08"/>
    <n v="63.129999999999995"/>
    <n v="280.08108000000004"/>
    <n v="165310.74000000002"/>
    <n v="165.31074000000001"/>
    <n v="114770.34"/>
    <n v="0.59022458782292608"/>
    <n v="114.77033999999999"/>
    <x v="1"/>
  </r>
  <r>
    <s v="C7654"/>
    <x v="0"/>
    <x v="71"/>
    <x v="1"/>
    <x v="0"/>
    <x v="0"/>
    <d v="2020-11-04T00:00:00"/>
    <n v="765423762"/>
    <d v="2020-11-18T00:00:00"/>
    <n v="14"/>
    <n v="4756"/>
    <n v="421.89"/>
    <n v="364.69"/>
    <n v="2006508.8399999999"/>
    <n v="57.199999999999989"/>
    <n v="2006.50884"/>
    <n v="1734465.64"/>
    <n v="1734.4656399999999"/>
    <n v="272043.19999999995"/>
    <n v="0.86441963544999878"/>
    <n v="272.04319999999996"/>
    <x v="0"/>
  </r>
  <r>
    <s v="C5322"/>
    <x v="5"/>
    <x v="138"/>
    <x v="3"/>
    <x v="0"/>
    <x v="2"/>
    <d v="2021-06-06T00:00:00"/>
    <n v="532205045"/>
    <d v="2021-07-01T00:00:00"/>
    <n v="25"/>
    <n v="154"/>
    <n v="255.28"/>
    <n v="159.41999999999999"/>
    <n v="39313.120000000003"/>
    <n v="95.860000000000014"/>
    <n v="39.313120000000005"/>
    <n v="24550.679999999997"/>
    <n v="24.550679999999996"/>
    <n v="14762.440000000006"/>
    <n v="0.624490755249138"/>
    <n v="14.762440000000005"/>
    <x v="2"/>
  </r>
  <r>
    <s v="C5257"/>
    <x v="3"/>
    <x v="163"/>
    <x v="10"/>
    <x v="1"/>
    <x v="0"/>
    <d v="2021-06-10T00:00:00"/>
    <n v="525751435"/>
    <d v="2021-07-05T00:00:00"/>
    <n v="25"/>
    <n v="388"/>
    <n v="154.06"/>
    <n v="90.93"/>
    <n v="59775.28"/>
    <n v="63.129999999999995"/>
    <n v="59.775280000000002"/>
    <n v="35280.840000000004"/>
    <n v="35.280840000000005"/>
    <n v="24494.439999999995"/>
    <n v="0.59022458782292619"/>
    <n v="24.494439999999994"/>
    <x v="2"/>
  </r>
  <r>
    <s v="C5635"/>
    <x v="3"/>
    <x v="112"/>
    <x v="10"/>
    <x v="1"/>
    <x v="3"/>
    <d v="2022-01-08T00:00:00"/>
    <n v="563551700"/>
    <d v="2022-02-24T00:00:00"/>
    <n v="47"/>
    <n v="6326"/>
    <n v="154.06"/>
    <n v="90.93"/>
    <n v="974583.56"/>
    <n v="63.129999999999995"/>
    <n v="974.58356000000003"/>
    <n v="575223.18000000005"/>
    <n v="575.22318000000007"/>
    <n v="399360.38"/>
    <n v="0.59022458782292619"/>
    <n v="399.36038000000002"/>
    <x v="1"/>
  </r>
  <r>
    <s v="C3261"/>
    <x v="0"/>
    <x v="96"/>
    <x v="1"/>
    <x v="1"/>
    <x v="1"/>
    <d v="2022-05-14T00:00:00"/>
    <n v="326138007"/>
    <d v="2022-06-04T00:00:00"/>
    <n v="21"/>
    <n v="339"/>
    <n v="421.89"/>
    <n v="364.69"/>
    <n v="143020.71"/>
    <n v="57.199999999999989"/>
    <n v="143.02070999999998"/>
    <n v="123629.91"/>
    <n v="123.62991000000001"/>
    <n v="19390.799999999988"/>
    <n v="0.864419635449999"/>
    <n v="19.390799999999988"/>
    <x v="1"/>
  </r>
  <r>
    <s v="C7338"/>
    <x v="0"/>
    <x v="162"/>
    <x v="8"/>
    <x v="0"/>
    <x v="0"/>
    <d v="2021-05-29T00:00:00"/>
    <n v="733834207"/>
    <d v="2021-06-09T00:00:00"/>
    <n v="11"/>
    <n v="6704"/>
    <n v="651.21"/>
    <n v="524.96"/>
    <n v="4365711.84"/>
    <n v="126.25"/>
    <n v="4365.7118399999999"/>
    <n v="3519331.8400000003"/>
    <n v="3519.3318400000003"/>
    <n v="846379.99999999953"/>
    <n v="0.80613012699436437"/>
    <n v="846.37999999999954"/>
    <x v="2"/>
  </r>
  <r>
    <s v="C5649"/>
    <x v="5"/>
    <x v="179"/>
    <x v="11"/>
    <x v="1"/>
    <x v="0"/>
    <d v="2020-05-12T00:00:00"/>
    <n v="564926707"/>
    <d v="2020-05-19T00:00:00"/>
    <n v="7"/>
    <n v="3221"/>
    <n v="668.27"/>
    <n v="502.54"/>
    <n v="2152497.67"/>
    <n v="165.72999999999996"/>
    <n v="2152.4976699999997"/>
    <n v="1618681.34"/>
    <n v="1618.6813400000001"/>
    <n v="533816.32999999984"/>
    <n v="0.75200143654510909"/>
    <n v="533.81632999999988"/>
    <x v="0"/>
  </r>
  <r>
    <s v="C1116"/>
    <x v="0"/>
    <x v="60"/>
    <x v="9"/>
    <x v="0"/>
    <x v="0"/>
    <d v="2021-04-19T00:00:00"/>
    <n v="111651837"/>
    <d v="2021-05-25T00:00:00"/>
    <n v="36"/>
    <n v="9115"/>
    <n v="109.28"/>
    <n v="35.840000000000003"/>
    <n v="996087.2"/>
    <n v="73.44"/>
    <n v="996.08719999999994"/>
    <n v="326681.60000000003"/>
    <n v="326.68160000000006"/>
    <n v="669405.59999999986"/>
    <n v="0.32796486090775995"/>
    <n v="669.40559999999982"/>
    <x v="2"/>
  </r>
  <r>
    <s v="C6365"/>
    <x v="5"/>
    <x v="124"/>
    <x v="10"/>
    <x v="1"/>
    <x v="2"/>
    <d v="2022-05-28T00:00:00"/>
    <n v="636558425"/>
    <d v="2022-06-08T00:00:00"/>
    <n v="11"/>
    <n v="639"/>
    <n v="154.06"/>
    <n v="90.93"/>
    <n v="98444.34"/>
    <n v="63.129999999999995"/>
    <n v="98.444339999999997"/>
    <n v="58104.270000000004"/>
    <n v="58.104270000000007"/>
    <n v="40340.069999999992"/>
    <n v="0.59022458782292619"/>
    <n v="40.34006999999999"/>
    <x v="1"/>
  </r>
  <r>
    <s v="C3225"/>
    <x v="5"/>
    <x v="82"/>
    <x v="0"/>
    <x v="0"/>
    <x v="1"/>
    <d v="2022-04-09T00:00:00"/>
    <n v="322507798"/>
    <d v="2022-04-21T00:00:00"/>
    <n v="12"/>
    <n v="6079"/>
    <n v="152.58000000000001"/>
    <n v="97.44"/>
    <n v="927533.82000000007"/>
    <n v="55.140000000000015"/>
    <n v="927.53382000000011"/>
    <n v="592337.76"/>
    <n v="592.33776"/>
    <n v="335196.06000000006"/>
    <n v="0.63861580810066843"/>
    <n v="335.19606000000005"/>
    <x v="1"/>
  </r>
  <r>
    <s v="C1226"/>
    <x v="5"/>
    <x v="91"/>
    <x v="9"/>
    <x v="0"/>
    <x v="1"/>
    <d v="2021-04-25T00:00:00"/>
    <n v="122673785"/>
    <d v="2021-04-29T00:00:00"/>
    <n v="4"/>
    <n v="754"/>
    <n v="109.28"/>
    <n v="35.840000000000003"/>
    <n v="82397.119999999995"/>
    <n v="73.44"/>
    <n v="82.397120000000001"/>
    <n v="27023.360000000004"/>
    <n v="27.023360000000004"/>
    <n v="55373.759999999995"/>
    <n v="0.32796486090775995"/>
    <n v="55.373759999999997"/>
    <x v="2"/>
  </r>
  <r>
    <s v="C6105"/>
    <x v="0"/>
    <x v="80"/>
    <x v="10"/>
    <x v="0"/>
    <x v="2"/>
    <d v="2020-05-12T00:00:00"/>
    <n v="610542714"/>
    <d v="2020-05-29T00:00:00"/>
    <n v="17"/>
    <n v="2012"/>
    <n v="154.06"/>
    <n v="90.93"/>
    <n v="309968.72000000003"/>
    <n v="63.129999999999995"/>
    <n v="309.96872000000002"/>
    <n v="182951.16"/>
    <n v="182.95116000000002"/>
    <n v="127017.56000000003"/>
    <n v="0.59022458782292619"/>
    <n v="127.01756000000003"/>
    <x v="0"/>
  </r>
  <r>
    <s v="C6299"/>
    <x v="3"/>
    <x v="166"/>
    <x v="3"/>
    <x v="1"/>
    <x v="3"/>
    <d v="2022-01-23T00:00:00"/>
    <n v="629913413"/>
    <d v="2022-02-09T00:00:00"/>
    <n v="17"/>
    <n v="4232"/>
    <n v="255.28"/>
    <n v="159.41999999999999"/>
    <n v="1080344.96"/>
    <n v="95.860000000000014"/>
    <n v="1080.3449599999999"/>
    <n v="674665.44"/>
    <n v="674.66543999999999"/>
    <n v="405679.52"/>
    <n v="0.62449075524913822"/>
    <n v="405.67952000000002"/>
    <x v="1"/>
  </r>
  <r>
    <s v="C4448"/>
    <x v="3"/>
    <x v="40"/>
    <x v="9"/>
    <x v="1"/>
    <x v="1"/>
    <d v="2020-11-24T00:00:00"/>
    <n v="444897210"/>
    <d v="2021-01-01T00:00:00"/>
    <n v="38"/>
    <n v="3826"/>
    <n v="109.28"/>
    <n v="35.840000000000003"/>
    <n v="418105.28"/>
    <n v="73.44"/>
    <n v="418.10528000000005"/>
    <n v="137123.84000000003"/>
    <n v="137.12384000000003"/>
    <n v="280981.44"/>
    <n v="0.32796486090775989"/>
    <n v="280.98144000000002"/>
    <x v="0"/>
  </r>
  <r>
    <s v="C3899"/>
    <x v="1"/>
    <x v="118"/>
    <x v="0"/>
    <x v="0"/>
    <x v="1"/>
    <d v="2021-10-03T00:00:00"/>
    <n v="389917933"/>
    <d v="2021-11-18T00:00:00"/>
    <n v="46"/>
    <n v="4236"/>
    <n v="152.58000000000001"/>
    <n v="97.44"/>
    <n v="646328.88"/>
    <n v="55.140000000000015"/>
    <n v="646.32888000000003"/>
    <n v="412755.83999999997"/>
    <n v="412.75583999999998"/>
    <n v="233573.04000000004"/>
    <n v="0.63861580810066843"/>
    <n v="233.57304000000005"/>
    <x v="2"/>
  </r>
  <r>
    <s v="C4197"/>
    <x v="3"/>
    <x v="134"/>
    <x v="5"/>
    <x v="1"/>
    <x v="1"/>
    <d v="2021-05-07T00:00:00"/>
    <n v="419711911"/>
    <d v="2021-06-01T00:00:00"/>
    <n v="25"/>
    <n v="936"/>
    <n v="437.2"/>
    <n v="263.33"/>
    <n v="409219.2"/>
    <n v="173.87"/>
    <n v="409.2192"/>
    <n v="246476.87999999998"/>
    <n v="246.47687999999997"/>
    <n v="162742.32000000004"/>
    <n v="0.60231015553522405"/>
    <n v="162.74232000000003"/>
    <x v="2"/>
  </r>
  <r>
    <s v="C5593"/>
    <x v="3"/>
    <x v="92"/>
    <x v="9"/>
    <x v="0"/>
    <x v="3"/>
    <d v="2021-01-27T00:00:00"/>
    <n v="559327971"/>
    <d v="2021-03-15T00:00:00"/>
    <n v="47"/>
    <n v="6431"/>
    <n v="109.28"/>
    <n v="35.840000000000003"/>
    <n v="702779.68"/>
    <n v="73.44"/>
    <n v="702.7796800000001"/>
    <n v="230487.04000000001"/>
    <n v="230.48704000000001"/>
    <n v="472292.64"/>
    <n v="0.32796486090775984"/>
    <n v="472.29264000000001"/>
    <x v="2"/>
  </r>
  <r>
    <s v="C4541"/>
    <x v="0"/>
    <x v="69"/>
    <x v="8"/>
    <x v="1"/>
    <x v="1"/>
    <d v="2022-09-29T00:00:00"/>
    <n v="454127442"/>
    <d v="2022-11-12T00:00:00"/>
    <n v="44"/>
    <n v="5257"/>
    <n v="651.21"/>
    <n v="524.96"/>
    <n v="3423410.97"/>
    <n v="126.25"/>
    <n v="3423.4109700000004"/>
    <n v="2759714.72"/>
    <n v="2759.7147200000004"/>
    <n v="663696.25"/>
    <n v="0.80613012699436437"/>
    <n v="663.69624999999996"/>
    <x v="1"/>
  </r>
  <r>
    <s v="C7197"/>
    <x v="1"/>
    <x v="68"/>
    <x v="2"/>
    <x v="1"/>
    <x v="0"/>
    <d v="2021-06-01T00:00:00"/>
    <n v="719784152"/>
    <d v="2021-07-11T00:00:00"/>
    <n v="40"/>
    <n v="8981"/>
    <n v="205.7"/>
    <n v="117.11"/>
    <n v="1847391.7"/>
    <n v="88.589999999999989"/>
    <n v="1847.3916999999999"/>
    <n v="1051764.9099999999"/>
    <n v="1051.7649099999999"/>
    <n v="795626.79"/>
    <n v="0.56932425862907143"/>
    <n v="795.62679000000003"/>
    <x v="2"/>
  </r>
  <r>
    <s v="C6922"/>
    <x v="5"/>
    <x v="26"/>
    <x v="10"/>
    <x v="1"/>
    <x v="1"/>
    <d v="2021-02-16T00:00:00"/>
    <n v="692284429"/>
    <d v="2021-03-07T00:00:00"/>
    <n v="19"/>
    <n v="1201"/>
    <n v="154.06"/>
    <n v="90.93"/>
    <n v="185026.06"/>
    <n v="63.129999999999995"/>
    <n v="185.02606"/>
    <n v="109206.93000000001"/>
    <n v="109.20693000000001"/>
    <n v="75819.12999999999"/>
    <n v="0.59022458782292619"/>
    <n v="75.819129999999987"/>
    <x v="2"/>
  </r>
  <r>
    <s v="C6779"/>
    <x v="3"/>
    <x v="170"/>
    <x v="0"/>
    <x v="0"/>
    <x v="3"/>
    <d v="2022-01-12T00:00:00"/>
    <n v="677927100"/>
    <d v="2022-01-18T00:00:00"/>
    <n v="6"/>
    <n v="2549"/>
    <n v="152.58000000000001"/>
    <n v="97.44"/>
    <n v="388926.42000000004"/>
    <n v="55.140000000000015"/>
    <n v="388.92642000000006"/>
    <n v="248374.56"/>
    <n v="248.37456"/>
    <n v="140551.86000000004"/>
    <n v="0.63861580810066843"/>
    <n v="140.55186000000003"/>
    <x v="1"/>
  </r>
  <r>
    <s v="C6033"/>
    <x v="3"/>
    <x v="89"/>
    <x v="2"/>
    <x v="1"/>
    <x v="3"/>
    <d v="2021-10-27T00:00:00"/>
    <n v="603323495"/>
    <d v="2021-12-06T00:00:00"/>
    <n v="40"/>
    <n v="5684"/>
    <n v="205.7"/>
    <n v="117.11"/>
    <n v="1169198.8"/>
    <n v="88.589999999999989"/>
    <n v="1169.1988000000001"/>
    <n v="665653.24"/>
    <n v="665.65323999999998"/>
    <n v="503545.56000000006"/>
    <n v="0.56932425862907143"/>
    <n v="503.54556000000008"/>
    <x v="2"/>
  </r>
  <r>
    <s v="C4653"/>
    <x v="0"/>
    <x v="0"/>
    <x v="9"/>
    <x v="1"/>
    <x v="3"/>
    <d v="2020-01-11T00:00:00"/>
    <n v="465397441"/>
    <d v="2020-02-23T00:00:00"/>
    <n v="43"/>
    <n v="300"/>
    <n v="109.28"/>
    <n v="35.840000000000003"/>
    <n v="32784"/>
    <n v="73.44"/>
    <n v="32.783999999999999"/>
    <n v="10752.000000000002"/>
    <n v="10.752000000000002"/>
    <n v="22032"/>
    <n v="0.32796486090775995"/>
    <n v="22.032"/>
    <x v="0"/>
  </r>
  <r>
    <s v="C7813"/>
    <x v="2"/>
    <x v="144"/>
    <x v="3"/>
    <x v="1"/>
    <x v="1"/>
    <d v="2022-04-17T00:00:00"/>
    <n v="781385266"/>
    <d v="2022-04-22T00:00:00"/>
    <n v="5"/>
    <n v="8119"/>
    <n v="255.28"/>
    <n v="159.41999999999999"/>
    <n v="2072618.32"/>
    <n v="95.860000000000014"/>
    <n v="2072.61832"/>
    <n v="1294330.98"/>
    <n v="1294.33098"/>
    <n v="778287.34000000008"/>
    <n v="0.62449075524913822"/>
    <n v="778.28734000000009"/>
    <x v="1"/>
  </r>
  <r>
    <s v="C2456"/>
    <x v="3"/>
    <x v="17"/>
    <x v="3"/>
    <x v="1"/>
    <x v="0"/>
    <d v="2020-09-20T00:00:00"/>
    <n v="245610368"/>
    <d v="2020-10-22T00:00:00"/>
    <n v="32"/>
    <n v="421"/>
    <n v="255.28"/>
    <n v="159.41999999999999"/>
    <n v="107472.88"/>
    <n v="95.860000000000014"/>
    <n v="107.47288"/>
    <n v="67115.819999999992"/>
    <n v="67.115819999999999"/>
    <n v="40357.060000000012"/>
    <n v="0.62449075524913822"/>
    <n v="40.357060000000011"/>
    <x v="0"/>
  </r>
  <r>
    <s v="C7798"/>
    <x v="5"/>
    <x v="45"/>
    <x v="3"/>
    <x v="1"/>
    <x v="1"/>
    <d v="2020-03-07T00:00:00"/>
    <n v="779882800"/>
    <d v="2020-03-21T00:00:00"/>
    <n v="14"/>
    <n v="3506"/>
    <n v="255.28"/>
    <n v="159.41999999999999"/>
    <n v="895011.68"/>
    <n v="95.860000000000014"/>
    <n v="895.01168000000007"/>
    <n v="558926.5199999999"/>
    <n v="558.92651999999987"/>
    <n v="336085.16000000015"/>
    <n v="0.624490755249138"/>
    <n v="336.08516000000014"/>
    <x v="0"/>
  </r>
  <r>
    <s v="C9401"/>
    <x v="3"/>
    <x v="81"/>
    <x v="6"/>
    <x v="1"/>
    <x v="3"/>
    <d v="2021-09-19T00:00:00"/>
    <n v="940139424"/>
    <d v="2021-11-02T00:00:00"/>
    <n v="44"/>
    <n v="7002"/>
    <n v="81.73"/>
    <n v="56.67"/>
    <n v="572273.46000000008"/>
    <n v="25.060000000000002"/>
    <n v="572.27346000000011"/>
    <n v="396803.34"/>
    <n v="396.80334000000005"/>
    <n v="175470.12000000005"/>
    <n v="0.69338064358252782"/>
    <n v="175.47012000000007"/>
    <x v="2"/>
  </r>
  <r>
    <s v="C6951"/>
    <x v="1"/>
    <x v="118"/>
    <x v="11"/>
    <x v="0"/>
    <x v="1"/>
    <d v="2020-02-16T00:00:00"/>
    <n v="695179069"/>
    <d v="2020-02-16T00:00:00"/>
    <n v="0"/>
    <n v="7790"/>
    <n v="668.27"/>
    <n v="502.54"/>
    <n v="5205823.3"/>
    <n v="165.72999999999996"/>
    <n v="5205.8233"/>
    <n v="3914786.6"/>
    <n v="3914.7865999999999"/>
    <n v="1291036.6999999997"/>
    <n v="0.75200143654510898"/>
    <n v="1291.0366999999997"/>
    <x v="0"/>
  </r>
  <r>
    <s v="C5341"/>
    <x v="3"/>
    <x v="83"/>
    <x v="7"/>
    <x v="0"/>
    <x v="0"/>
    <d v="2022-01-12T00:00:00"/>
    <n v="534113061"/>
    <d v="2022-02-10T00:00:00"/>
    <n v="29"/>
    <n v="4779"/>
    <n v="9.33"/>
    <n v="6.92"/>
    <n v="44588.07"/>
    <n v="2.41"/>
    <n v="44.588070000000002"/>
    <n v="33070.68"/>
    <n v="33.070680000000003"/>
    <n v="11517.39"/>
    <n v="0.74169346195069674"/>
    <n v="11.517389999999999"/>
    <x v="1"/>
  </r>
  <r>
    <s v="C1163"/>
    <x v="3"/>
    <x v="132"/>
    <x v="5"/>
    <x v="1"/>
    <x v="3"/>
    <d v="2021-08-10T00:00:00"/>
    <n v="116365230"/>
    <d v="2021-08-20T00:00:00"/>
    <n v="10"/>
    <n v="3912"/>
    <n v="437.2"/>
    <n v="263.33"/>
    <n v="1710326.4"/>
    <n v="173.87"/>
    <n v="1710.3263999999999"/>
    <n v="1030146.96"/>
    <n v="1030.14696"/>
    <n v="680179.44"/>
    <n v="0.60231015553522416"/>
    <n v="680.17944"/>
    <x v="2"/>
  </r>
  <r>
    <s v="C5216"/>
    <x v="3"/>
    <x v="178"/>
    <x v="2"/>
    <x v="1"/>
    <x v="2"/>
    <d v="2021-12-28T00:00:00"/>
    <n v="521671903"/>
    <d v="2022-02-06T00:00:00"/>
    <n v="40"/>
    <n v="3164"/>
    <n v="205.7"/>
    <n v="117.11"/>
    <n v="650834.79999999993"/>
    <n v="88.589999999999989"/>
    <n v="650.83479999999997"/>
    <n v="370536.04"/>
    <n v="370.53603999999996"/>
    <n v="280298.75999999995"/>
    <n v="0.56932425862907143"/>
    <n v="280.29875999999996"/>
    <x v="2"/>
  </r>
  <r>
    <s v="C2000"/>
    <x v="1"/>
    <x v="5"/>
    <x v="4"/>
    <x v="0"/>
    <x v="3"/>
    <d v="2022-06-12T00:00:00"/>
    <n v="200081908"/>
    <d v="2022-06-12T00:00:00"/>
    <n v="0"/>
    <n v="7538"/>
    <n v="47.45"/>
    <n v="31.79"/>
    <n v="357678.10000000003"/>
    <n v="15.660000000000004"/>
    <n v="357.67810000000003"/>
    <n v="239633.02"/>
    <n v="239.63301999999999"/>
    <n v="118045.08000000005"/>
    <n v="0.66996838777660683"/>
    <n v="118.04508000000004"/>
    <x v="1"/>
  </r>
  <r>
    <s v="C5279"/>
    <x v="0"/>
    <x v="180"/>
    <x v="10"/>
    <x v="0"/>
    <x v="1"/>
    <d v="2021-03-07T00:00:00"/>
    <n v="527969729"/>
    <d v="2021-04-17T00:00:00"/>
    <n v="41"/>
    <n v="6830"/>
    <n v="154.06"/>
    <n v="90.93"/>
    <n v="1052229.8"/>
    <n v="63.129999999999995"/>
    <n v="1052.2298000000001"/>
    <n v="621051.9"/>
    <n v="621.05190000000005"/>
    <n v="431177.9"/>
    <n v="0.59022458782292608"/>
    <n v="431.17790000000002"/>
    <x v="2"/>
  </r>
  <r>
    <s v="C6791"/>
    <x v="5"/>
    <x v="55"/>
    <x v="4"/>
    <x v="1"/>
    <x v="3"/>
    <d v="2022-11-05T00:00:00"/>
    <n v="679107701"/>
    <d v="2022-11-07T00:00:00"/>
    <n v="2"/>
    <n v="1915"/>
    <n v="47.45"/>
    <n v="31.79"/>
    <n v="90866.75"/>
    <n v="15.660000000000004"/>
    <n v="90.866749999999996"/>
    <n v="60877.85"/>
    <n v="60.877849999999995"/>
    <n v="29988.9"/>
    <n v="0.66996838777660694"/>
    <n v="29.988900000000001"/>
    <x v="1"/>
  </r>
  <r>
    <s v="C9066"/>
    <x v="0"/>
    <x v="47"/>
    <x v="10"/>
    <x v="1"/>
    <x v="1"/>
    <d v="2022-10-12T00:00:00"/>
    <n v="906669318"/>
    <d v="2022-10-24T00:00:00"/>
    <n v="12"/>
    <n v="2454"/>
    <n v="154.06"/>
    <n v="90.93"/>
    <n v="378063.24"/>
    <n v="63.129999999999995"/>
    <n v="378.06324000000001"/>
    <n v="223142.22000000003"/>
    <n v="223.14222000000004"/>
    <n v="154921.01999999996"/>
    <n v="0.59022458782292619"/>
    <n v="154.92101999999997"/>
    <x v="1"/>
  </r>
  <r>
    <s v="C4622"/>
    <x v="3"/>
    <x v="104"/>
    <x v="0"/>
    <x v="1"/>
    <x v="3"/>
    <d v="2022-03-31T00:00:00"/>
    <n v="462265908"/>
    <d v="2022-04-19T00:00:00"/>
    <n v="19"/>
    <n v="3610"/>
    <n v="152.58000000000001"/>
    <n v="97.44"/>
    <n v="550813.80000000005"/>
    <n v="55.140000000000015"/>
    <n v="550.81380000000001"/>
    <n v="351758.39999999997"/>
    <n v="351.75839999999994"/>
    <n v="199055.40000000008"/>
    <n v="0.63861580810066843"/>
    <n v="199.05540000000008"/>
    <x v="1"/>
  </r>
  <r>
    <s v="C4678"/>
    <x v="0"/>
    <x v="147"/>
    <x v="0"/>
    <x v="1"/>
    <x v="3"/>
    <d v="2021-06-28T00:00:00"/>
    <n v="467821300"/>
    <d v="2021-07-09T00:00:00"/>
    <n v="11"/>
    <n v="7573"/>
    <n v="152.58000000000001"/>
    <n v="97.44"/>
    <n v="1155488.3400000001"/>
    <n v="55.140000000000015"/>
    <n v="1155.4883400000001"/>
    <n v="737913.12"/>
    <n v="737.91312000000005"/>
    <n v="417575.22000000009"/>
    <n v="0.63861580810066854"/>
    <n v="417.57522000000012"/>
    <x v="2"/>
  </r>
  <r>
    <s v="C7655"/>
    <x v="3"/>
    <x v="132"/>
    <x v="5"/>
    <x v="0"/>
    <x v="1"/>
    <d v="2021-02-26T00:00:00"/>
    <n v="765571820"/>
    <d v="2021-04-07T00:00:00"/>
    <n v="40"/>
    <n v="8569"/>
    <n v="437.2"/>
    <n v="263.33"/>
    <n v="3746366.8"/>
    <n v="173.87"/>
    <n v="3746.3667999999998"/>
    <n v="2256474.77"/>
    <n v="2256.4747699999998"/>
    <n v="1489892.0299999998"/>
    <n v="0.60231015553522416"/>
    <n v="1489.8920299999997"/>
    <x v="2"/>
  </r>
  <r>
    <s v="C3680"/>
    <x v="2"/>
    <x v="67"/>
    <x v="5"/>
    <x v="1"/>
    <x v="0"/>
    <d v="2020-11-09T00:00:00"/>
    <n v="368066298"/>
    <d v="2020-12-24T00:00:00"/>
    <n v="45"/>
    <n v="7852"/>
    <n v="437.2"/>
    <n v="263.33"/>
    <n v="3432894.4"/>
    <n v="173.87"/>
    <n v="3432.8944000000001"/>
    <n v="2067667.16"/>
    <n v="2067.66716"/>
    <n v="1365227.24"/>
    <n v="0.60231015553522416"/>
    <n v="1365.2272399999999"/>
    <x v="0"/>
  </r>
  <r>
    <s v="C1890"/>
    <x v="3"/>
    <x v="181"/>
    <x v="9"/>
    <x v="1"/>
    <x v="1"/>
    <d v="2022-04-10T00:00:00"/>
    <n v="189044940"/>
    <d v="2022-05-12T00:00:00"/>
    <n v="32"/>
    <n v="1454"/>
    <n v="109.28"/>
    <n v="35.840000000000003"/>
    <n v="158893.12"/>
    <n v="73.44"/>
    <n v="158.89311999999998"/>
    <n v="52111.360000000008"/>
    <n v="52.111360000000005"/>
    <n v="106781.75999999998"/>
    <n v="0.32796486090775995"/>
    <n v="106.78175999999998"/>
    <x v="1"/>
  </r>
  <r>
    <s v="C1341"/>
    <x v="1"/>
    <x v="111"/>
    <x v="2"/>
    <x v="0"/>
    <x v="0"/>
    <d v="2022-05-15T00:00:00"/>
    <n v="134189260"/>
    <d v="2022-05-24T00:00:00"/>
    <n v="9"/>
    <n v="8439"/>
    <n v="205.7"/>
    <n v="117.11"/>
    <n v="1735902.2999999998"/>
    <n v="88.589999999999989"/>
    <n v="1735.9022999999997"/>
    <n v="988291.29"/>
    <n v="988.29129"/>
    <n v="747611.00999999978"/>
    <n v="0.56932425862907154"/>
    <n v="747.61100999999974"/>
    <x v="1"/>
  </r>
  <r>
    <s v="C6373"/>
    <x v="3"/>
    <x v="50"/>
    <x v="6"/>
    <x v="0"/>
    <x v="3"/>
    <d v="2022-02-17T00:00:00"/>
    <n v="637397849"/>
    <d v="2022-02-21T00:00:00"/>
    <n v="4"/>
    <n v="9043"/>
    <n v="81.73"/>
    <n v="56.67"/>
    <n v="739084.39"/>
    <n v="25.060000000000002"/>
    <n v="739.08438999999998"/>
    <n v="512466.81"/>
    <n v="512.46681000000001"/>
    <n v="226617.58000000002"/>
    <n v="0.69338064358252782"/>
    <n v="226.61758"/>
    <x v="1"/>
  </r>
  <r>
    <s v="C6127"/>
    <x v="0"/>
    <x v="69"/>
    <x v="9"/>
    <x v="1"/>
    <x v="1"/>
    <d v="2020-04-26T00:00:00"/>
    <n v="612782037"/>
    <d v="2020-05-19T00:00:00"/>
    <n v="23"/>
    <n v="4677"/>
    <n v="109.28"/>
    <n v="35.840000000000003"/>
    <n v="511102.56"/>
    <n v="73.44"/>
    <n v="511.10255999999998"/>
    <n v="167623.68000000002"/>
    <n v="167.62368000000004"/>
    <n v="343478.88"/>
    <n v="0.32796486090775995"/>
    <n v="343.47888"/>
    <x v="0"/>
  </r>
  <r>
    <s v="C8447"/>
    <x v="5"/>
    <x v="56"/>
    <x v="8"/>
    <x v="0"/>
    <x v="0"/>
    <d v="2020-05-24T00:00:00"/>
    <n v="844765651"/>
    <d v="2020-06-01T00:00:00"/>
    <n v="8"/>
    <n v="3783"/>
    <n v="651.21"/>
    <n v="524.96"/>
    <n v="2463527.4300000002"/>
    <n v="126.25"/>
    <n v="2463.5274300000001"/>
    <n v="1985923.6800000002"/>
    <n v="1985.9236800000001"/>
    <n v="477603.75"/>
    <n v="0.80613012699436437"/>
    <n v="477.60374999999999"/>
    <x v="0"/>
  </r>
  <r>
    <s v="C8380"/>
    <x v="3"/>
    <x v="97"/>
    <x v="4"/>
    <x v="0"/>
    <x v="2"/>
    <d v="2020-07-02T00:00:00"/>
    <n v="838085019"/>
    <d v="2020-07-21T00:00:00"/>
    <n v="19"/>
    <n v="6836"/>
    <n v="47.45"/>
    <n v="31.79"/>
    <n v="324368.2"/>
    <n v="15.660000000000004"/>
    <n v="324.3682"/>
    <n v="217316.44"/>
    <n v="217.31644"/>
    <n v="107051.76000000001"/>
    <n v="0.66996838777660694"/>
    <n v="107.05176000000002"/>
    <x v="0"/>
  </r>
  <r>
    <s v="C1677"/>
    <x v="0"/>
    <x v="0"/>
    <x v="0"/>
    <x v="0"/>
    <x v="2"/>
    <d v="2020-08-11T00:00:00"/>
    <n v="167788970"/>
    <d v="2020-08-11T00:00:00"/>
    <n v="0"/>
    <n v="1340"/>
    <n v="152.58000000000001"/>
    <n v="97.44"/>
    <n v="204457.2"/>
    <n v="55.140000000000015"/>
    <n v="204.4572"/>
    <n v="130569.59999999999"/>
    <n v="130.56959999999998"/>
    <n v="73887.60000000002"/>
    <n v="0.63861580810066843"/>
    <n v="73.88760000000002"/>
    <x v="0"/>
  </r>
  <r>
    <s v="C7292"/>
    <x v="3"/>
    <x v="70"/>
    <x v="8"/>
    <x v="0"/>
    <x v="3"/>
    <d v="2021-02-05T00:00:00"/>
    <n v="729238831"/>
    <d v="2021-02-16T00:00:00"/>
    <n v="11"/>
    <n v="6830"/>
    <n v="651.21"/>
    <n v="524.96"/>
    <n v="4447764.3"/>
    <n v="126.25"/>
    <n v="4447.7642999999998"/>
    <n v="3585476.8000000003"/>
    <n v="3585.4768000000004"/>
    <n v="862287.49999999953"/>
    <n v="0.80613012699436448"/>
    <n v="862.28749999999957"/>
    <x v="2"/>
  </r>
  <r>
    <s v="C8881"/>
    <x v="3"/>
    <x v="51"/>
    <x v="3"/>
    <x v="1"/>
    <x v="2"/>
    <d v="2021-04-24T00:00:00"/>
    <n v="888108432"/>
    <d v="2021-06-13T00:00:00"/>
    <n v="50"/>
    <n v="9876"/>
    <n v="255.28"/>
    <n v="159.41999999999999"/>
    <n v="2521145.2799999998"/>
    <n v="95.860000000000014"/>
    <n v="2521.1452799999997"/>
    <n v="1574431.92"/>
    <n v="1574.43192"/>
    <n v="946713.35999999987"/>
    <n v="0.62449075524913822"/>
    <n v="946.71335999999985"/>
    <x v="2"/>
  </r>
  <r>
    <s v="C4303"/>
    <x v="2"/>
    <x v="67"/>
    <x v="0"/>
    <x v="1"/>
    <x v="1"/>
    <d v="2021-01-01T00:00:00"/>
    <n v="430384099"/>
    <d v="2021-01-27T00:00:00"/>
    <n v="26"/>
    <n v="9074"/>
    <n v="152.58000000000001"/>
    <n v="97.44"/>
    <n v="1384510.9200000002"/>
    <n v="55.140000000000015"/>
    <n v="1384.5109200000002"/>
    <n v="884170.55999999994"/>
    <n v="884.17055999999991"/>
    <n v="500340.36000000022"/>
    <n v="0.63861580810066831"/>
    <n v="500.3403600000002"/>
    <x v="2"/>
  </r>
  <r>
    <s v="C1123"/>
    <x v="3"/>
    <x v="81"/>
    <x v="2"/>
    <x v="0"/>
    <x v="1"/>
    <d v="2021-10-01T00:00:00"/>
    <n v="112364661"/>
    <d v="2021-11-09T00:00:00"/>
    <n v="39"/>
    <n v="55"/>
    <n v="205.7"/>
    <n v="117.11"/>
    <n v="11313.5"/>
    <n v="88.589999999999989"/>
    <n v="11.313499999999999"/>
    <n v="6441.05"/>
    <n v="6.4410500000000006"/>
    <n v="4872.45"/>
    <n v="0.56932425862907154"/>
    <n v="4.8724499999999997"/>
    <x v="2"/>
  </r>
  <r>
    <s v="C5721"/>
    <x v="0"/>
    <x v="120"/>
    <x v="9"/>
    <x v="0"/>
    <x v="2"/>
    <d v="2021-11-23T00:00:00"/>
    <n v="572198283"/>
    <d v="2021-12-06T00:00:00"/>
    <n v="13"/>
    <n v="5042"/>
    <n v="109.28"/>
    <n v="35.840000000000003"/>
    <n v="550989.76"/>
    <n v="73.44"/>
    <n v="550.98976000000005"/>
    <n v="180705.28000000003"/>
    <n v="180.70528000000002"/>
    <n v="370284.48"/>
    <n v="0.32796486090775989"/>
    <n v="370.28447999999997"/>
    <x v="2"/>
  </r>
  <r>
    <s v="C9642"/>
    <x v="5"/>
    <x v="137"/>
    <x v="2"/>
    <x v="0"/>
    <x v="2"/>
    <d v="2020-09-29T00:00:00"/>
    <n v="964211499"/>
    <d v="2020-11-07T00:00:00"/>
    <n v="39"/>
    <n v="464"/>
    <n v="205.7"/>
    <n v="117.11"/>
    <n v="95444.799999999988"/>
    <n v="88.589999999999989"/>
    <n v="95.444799999999987"/>
    <n v="54339.040000000001"/>
    <n v="54.339040000000004"/>
    <n v="41105.759999999987"/>
    <n v="0.56932425862907154"/>
    <n v="41.105759999999989"/>
    <x v="0"/>
  </r>
  <r>
    <s v="C7242"/>
    <x v="3"/>
    <x v="166"/>
    <x v="11"/>
    <x v="1"/>
    <x v="1"/>
    <d v="2022-06-04T00:00:00"/>
    <n v="724249923"/>
    <d v="2022-07-03T00:00:00"/>
    <n v="29"/>
    <n v="501"/>
    <n v="668.27"/>
    <n v="502.54"/>
    <n v="334803.27"/>
    <n v="165.72999999999996"/>
    <n v="334.80327"/>
    <n v="251772.54"/>
    <n v="251.77254000000002"/>
    <n v="83030.73000000001"/>
    <n v="0.75200143654510909"/>
    <n v="83.030730000000005"/>
    <x v="1"/>
  </r>
  <r>
    <s v="C5101"/>
    <x v="3"/>
    <x v="177"/>
    <x v="3"/>
    <x v="1"/>
    <x v="0"/>
    <d v="2021-12-11T00:00:00"/>
    <n v="510174882"/>
    <d v="2021-12-12T00:00:00"/>
    <n v="1"/>
    <n v="940"/>
    <n v="255.28"/>
    <n v="159.41999999999999"/>
    <n v="239963.2"/>
    <n v="95.860000000000014"/>
    <n v="239.9632"/>
    <n v="149854.79999999999"/>
    <n v="149.85479999999998"/>
    <n v="90108.400000000023"/>
    <n v="0.62449075524913811"/>
    <n v="90.108400000000017"/>
    <x v="2"/>
  </r>
  <r>
    <s v="C1501"/>
    <x v="3"/>
    <x v="141"/>
    <x v="4"/>
    <x v="0"/>
    <x v="1"/>
    <d v="2021-11-15T00:00:00"/>
    <n v="150160205"/>
    <d v="2021-11-22T00:00:00"/>
    <n v="7"/>
    <n v="4596"/>
    <n v="47.45"/>
    <n v="31.79"/>
    <n v="218080.2"/>
    <n v="15.660000000000004"/>
    <n v="218.08020000000002"/>
    <n v="146106.84"/>
    <n v="146.10684000000001"/>
    <n v="71973.360000000015"/>
    <n v="0.66996838777660694"/>
    <n v="71.973360000000014"/>
    <x v="2"/>
  </r>
  <r>
    <s v="C8926"/>
    <x v="0"/>
    <x v="85"/>
    <x v="4"/>
    <x v="1"/>
    <x v="2"/>
    <d v="2022-04-27T00:00:00"/>
    <n v="892692220"/>
    <d v="2022-05-11T00:00:00"/>
    <n v="14"/>
    <n v="6320"/>
    <n v="47.45"/>
    <n v="31.79"/>
    <n v="299884"/>
    <n v="15.660000000000004"/>
    <n v="299.88400000000001"/>
    <n v="200912.8"/>
    <n v="200.91279999999998"/>
    <n v="98971.200000000012"/>
    <n v="0.66996838777660683"/>
    <n v="98.97120000000001"/>
    <x v="1"/>
  </r>
  <r>
    <s v="C4565"/>
    <x v="2"/>
    <x v="136"/>
    <x v="11"/>
    <x v="1"/>
    <x v="2"/>
    <d v="2022-05-11T00:00:00"/>
    <n v="456569755"/>
    <d v="2022-06-09T00:00:00"/>
    <n v="29"/>
    <n v="7991"/>
    <n v="668.27"/>
    <n v="502.54"/>
    <n v="5340145.57"/>
    <n v="165.72999999999996"/>
    <n v="5340.1455700000006"/>
    <n v="4015797.14"/>
    <n v="4015.7971400000001"/>
    <n v="1324348.4300000002"/>
    <n v="0.75200143654510898"/>
    <n v="1324.3484300000002"/>
    <x v="1"/>
  </r>
  <r>
    <s v="C6809"/>
    <x v="4"/>
    <x v="148"/>
    <x v="8"/>
    <x v="1"/>
    <x v="2"/>
    <d v="2021-06-23T00:00:00"/>
    <n v="680904138"/>
    <d v="2021-07-11T00:00:00"/>
    <n v="18"/>
    <n v="3520"/>
    <n v="651.21"/>
    <n v="524.96"/>
    <n v="2292259.2000000002"/>
    <n v="126.25"/>
    <n v="2292.2592"/>
    <n v="1847859.2000000002"/>
    <n v="1847.8592000000001"/>
    <n v="444400"/>
    <n v="0.80613012699436437"/>
    <n v="444.4"/>
    <x v="2"/>
  </r>
  <r>
    <s v="C7751"/>
    <x v="2"/>
    <x v="67"/>
    <x v="11"/>
    <x v="1"/>
    <x v="2"/>
    <d v="2020-12-25T00:00:00"/>
    <n v="775119197"/>
    <d v="2021-02-02T00:00:00"/>
    <n v="39"/>
    <n v="3850"/>
    <n v="668.27"/>
    <n v="502.54"/>
    <n v="2572839.5"/>
    <n v="165.72999999999996"/>
    <n v="2572.8395"/>
    <n v="1934779"/>
    <n v="1934.779"/>
    <n v="638060.5"/>
    <n v="0.75200143654510898"/>
    <n v="638.06050000000005"/>
    <x v="0"/>
  </r>
  <r>
    <s v="C4624"/>
    <x v="3"/>
    <x v="18"/>
    <x v="8"/>
    <x v="1"/>
    <x v="3"/>
    <d v="2021-04-16T00:00:00"/>
    <n v="462449157"/>
    <d v="2021-05-31T00:00:00"/>
    <n v="45"/>
    <n v="7837"/>
    <n v="651.21"/>
    <n v="524.96"/>
    <n v="5103532.7700000005"/>
    <n v="126.25"/>
    <n v="5103.5327700000007"/>
    <n v="4114111.5200000005"/>
    <n v="4114.1115200000004"/>
    <n v="989421.25"/>
    <n v="0.80613012699436426"/>
    <n v="989.42124999999999"/>
    <x v="2"/>
  </r>
  <r>
    <s v="C1759"/>
    <x v="3"/>
    <x v="87"/>
    <x v="5"/>
    <x v="0"/>
    <x v="1"/>
    <d v="2021-01-03T00:00:00"/>
    <n v="175974214"/>
    <d v="2021-01-13T00:00:00"/>
    <n v="10"/>
    <n v="3535"/>
    <n v="437.2"/>
    <n v="263.33"/>
    <n v="1545502"/>
    <n v="173.87"/>
    <n v="1545.502"/>
    <n v="930871.54999999993"/>
    <n v="930.87154999999996"/>
    <n v="614630.45000000007"/>
    <n v="0.60231015553522416"/>
    <n v="614.63045000000011"/>
    <x v="2"/>
  </r>
  <r>
    <s v="C9002"/>
    <x v="5"/>
    <x v="72"/>
    <x v="5"/>
    <x v="0"/>
    <x v="3"/>
    <d v="2021-10-24T00:00:00"/>
    <n v="900200259"/>
    <d v="2021-11-10T00:00:00"/>
    <n v="17"/>
    <n v="8116"/>
    <n v="437.2"/>
    <n v="263.33"/>
    <n v="3548315.1999999997"/>
    <n v="173.87"/>
    <n v="3548.3151999999995"/>
    <n v="2137186.2799999998"/>
    <n v="2137.1862799999999"/>
    <n v="1411128.92"/>
    <n v="0.60231015553522416"/>
    <n v="1411.1289199999999"/>
    <x v="2"/>
  </r>
  <r>
    <s v="C9950"/>
    <x v="0"/>
    <x v="162"/>
    <x v="3"/>
    <x v="0"/>
    <x v="1"/>
    <d v="2021-10-22T00:00:00"/>
    <n v="995013129"/>
    <d v="2021-11-27T00:00:00"/>
    <n v="36"/>
    <n v="5351"/>
    <n v="255.28"/>
    <n v="159.41999999999999"/>
    <n v="1366003.28"/>
    <n v="95.860000000000014"/>
    <n v="1366.0032800000001"/>
    <n v="853056.41999999993"/>
    <n v="853.05641999999989"/>
    <n v="512946.8600000001"/>
    <n v="0.62449075524913811"/>
    <n v="512.94686000000013"/>
    <x v="2"/>
  </r>
  <r>
    <s v="C1485"/>
    <x v="3"/>
    <x v="63"/>
    <x v="6"/>
    <x v="1"/>
    <x v="0"/>
    <d v="2020-04-09T00:00:00"/>
    <n v="148510110"/>
    <d v="2020-05-14T00:00:00"/>
    <n v="35"/>
    <n v="6297"/>
    <n v="81.73"/>
    <n v="56.67"/>
    <n v="514653.81"/>
    <n v="25.060000000000002"/>
    <n v="514.65381000000002"/>
    <n v="356850.99"/>
    <n v="356.85098999999997"/>
    <n v="157802.82"/>
    <n v="0.69338064358252771"/>
    <n v="157.80282"/>
    <x v="0"/>
  </r>
  <r>
    <s v="C4773"/>
    <x v="3"/>
    <x v="112"/>
    <x v="4"/>
    <x v="1"/>
    <x v="2"/>
    <d v="2021-01-22T00:00:00"/>
    <n v="477304303"/>
    <d v="2021-01-23T00:00:00"/>
    <n v="1"/>
    <n v="3805"/>
    <n v="47.45"/>
    <n v="31.79"/>
    <n v="180547.25"/>
    <n v="15.660000000000004"/>
    <n v="180.54724999999999"/>
    <n v="120960.95"/>
    <n v="120.96095"/>
    <n v="59586.3"/>
    <n v="0.66996838777660694"/>
    <n v="59.586300000000001"/>
    <x v="2"/>
  </r>
  <r>
    <s v="C5073"/>
    <x v="0"/>
    <x v="168"/>
    <x v="0"/>
    <x v="0"/>
    <x v="1"/>
    <d v="2020-10-13T00:00:00"/>
    <n v="507386672"/>
    <d v="2020-10-22T00:00:00"/>
    <n v="9"/>
    <n v="5846"/>
    <n v="152.58000000000001"/>
    <n v="97.44"/>
    <n v="891982.68"/>
    <n v="55.140000000000015"/>
    <n v="891.98268000000007"/>
    <n v="569634.24"/>
    <n v="569.63423999999998"/>
    <n v="322348.44000000006"/>
    <n v="0.63861580810066843"/>
    <n v="322.34844000000004"/>
    <x v="0"/>
  </r>
  <r>
    <s v="C8516"/>
    <x v="3"/>
    <x v="141"/>
    <x v="0"/>
    <x v="0"/>
    <x v="0"/>
    <d v="2021-11-10T00:00:00"/>
    <n v="851636826"/>
    <d v="2021-11-10T00:00:00"/>
    <n v="0"/>
    <n v="7117"/>
    <n v="152.58000000000001"/>
    <n v="97.44"/>
    <n v="1085911.8600000001"/>
    <n v="55.140000000000015"/>
    <n v="1085.9118600000002"/>
    <n v="693480.48"/>
    <n v="693.48047999999994"/>
    <n v="392431.38000000012"/>
    <n v="0.63861580810066831"/>
    <n v="392.4313800000001"/>
    <x v="2"/>
  </r>
  <r>
    <s v="C5156"/>
    <x v="0"/>
    <x v="75"/>
    <x v="2"/>
    <x v="0"/>
    <x v="3"/>
    <d v="2021-07-25T00:00:00"/>
    <n v="515648305"/>
    <d v="2021-08-03T00:00:00"/>
    <n v="9"/>
    <n v="647"/>
    <n v="205.7"/>
    <n v="117.11"/>
    <n v="133087.9"/>
    <n v="88.589999999999989"/>
    <n v="133.08789999999999"/>
    <n v="75770.17"/>
    <n v="75.770169999999993"/>
    <n v="57317.729999999996"/>
    <n v="0.56932425862907143"/>
    <n v="57.317729999999997"/>
    <x v="2"/>
  </r>
  <r>
    <s v="C1526"/>
    <x v="1"/>
    <x v="22"/>
    <x v="4"/>
    <x v="1"/>
    <x v="1"/>
    <d v="2020-10-23T00:00:00"/>
    <n v="152694785"/>
    <d v="2020-11-16T00:00:00"/>
    <n v="24"/>
    <n v="4635"/>
    <n v="47.45"/>
    <n v="31.79"/>
    <n v="219930.75"/>
    <n v="15.660000000000004"/>
    <n v="219.93074999999999"/>
    <n v="147346.65"/>
    <n v="147.34664999999998"/>
    <n v="72584.100000000006"/>
    <n v="0.66996838777660694"/>
    <n v="72.584100000000007"/>
    <x v="0"/>
  </r>
  <r>
    <s v="C7384"/>
    <x v="0"/>
    <x v="109"/>
    <x v="2"/>
    <x v="1"/>
    <x v="1"/>
    <d v="2022-08-23T00:00:00"/>
    <n v="738479363"/>
    <d v="2022-09-07T00:00:00"/>
    <n v="15"/>
    <n v="1309"/>
    <n v="205.7"/>
    <n v="117.11"/>
    <n v="269261.3"/>
    <n v="88.589999999999989"/>
    <n v="269.26130000000001"/>
    <n v="153296.99"/>
    <n v="153.29698999999999"/>
    <n v="115964.31"/>
    <n v="0.56932425862907143"/>
    <n v="115.96431"/>
    <x v="1"/>
  </r>
  <r>
    <s v="C8074"/>
    <x v="0"/>
    <x v="162"/>
    <x v="0"/>
    <x v="0"/>
    <x v="2"/>
    <d v="2020-07-05T00:00:00"/>
    <n v="807425868"/>
    <d v="2020-07-07T00:00:00"/>
    <n v="2"/>
    <n v="4112"/>
    <n v="152.58000000000001"/>
    <n v="97.44"/>
    <n v="627408.96000000008"/>
    <n v="55.140000000000015"/>
    <n v="627.40896000000009"/>
    <n v="400673.27999999997"/>
    <n v="400.67327999999998"/>
    <n v="226735.68000000011"/>
    <n v="0.63861580810066843"/>
    <n v="226.73568000000012"/>
    <x v="0"/>
  </r>
  <r>
    <s v="C3142"/>
    <x v="4"/>
    <x v="7"/>
    <x v="4"/>
    <x v="0"/>
    <x v="0"/>
    <d v="2022-07-24T00:00:00"/>
    <n v="314270627"/>
    <d v="2022-08-12T00:00:00"/>
    <n v="19"/>
    <n v="8517"/>
    <n v="47.45"/>
    <n v="31.79"/>
    <n v="404131.65"/>
    <n v="15.660000000000004"/>
    <n v="404.13165000000004"/>
    <n v="270755.43"/>
    <n v="270.75542999999999"/>
    <n v="133376.22000000003"/>
    <n v="0.66996838777660683"/>
    <n v="133.37622000000002"/>
    <x v="1"/>
  </r>
  <r>
    <s v="C1840"/>
    <x v="0"/>
    <x v="75"/>
    <x v="11"/>
    <x v="0"/>
    <x v="3"/>
    <d v="2021-08-15T00:00:00"/>
    <n v="184062469"/>
    <d v="2021-09-20T00:00:00"/>
    <n v="36"/>
    <n v="7030"/>
    <n v="668.27"/>
    <n v="502.54"/>
    <n v="4697938.0999999996"/>
    <n v="165.72999999999996"/>
    <n v="4697.9380999999994"/>
    <n v="3532856.2"/>
    <n v="3532.8562000000002"/>
    <n v="1165081.8999999994"/>
    <n v="0.75200143654510909"/>
    <n v="1165.0818999999995"/>
    <x v="2"/>
  </r>
  <r>
    <s v="C9621"/>
    <x v="3"/>
    <x v="39"/>
    <x v="6"/>
    <x v="0"/>
    <x v="3"/>
    <d v="2022-05-10T00:00:00"/>
    <n v="962162721"/>
    <d v="2022-06-15T00:00:00"/>
    <n v="36"/>
    <n v="4185"/>
    <n v="81.73"/>
    <n v="56.67"/>
    <n v="342040.05"/>
    <n v="25.060000000000002"/>
    <n v="342.04005000000001"/>
    <n v="237163.95"/>
    <n v="237.16395"/>
    <n v="104876.09999999998"/>
    <n v="0.69338064358252782"/>
    <n v="104.87609999999998"/>
    <x v="1"/>
  </r>
  <r>
    <s v="C5642"/>
    <x v="5"/>
    <x v="72"/>
    <x v="9"/>
    <x v="1"/>
    <x v="0"/>
    <d v="2022-09-07T00:00:00"/>
    <n v="564245212"/>
    <d v="2022-10-19T00:00:00"/>
    <n v="42"/>
    <n v="1552"/>
    <n v="109.28"/>
    <n v="35.840000000000003"/>
    <n v="169602.56"/>
    <n v="73.44"/>
    <n v="169.60256000000001"/>
    <n v="55623.680000000008"/>
    <n v="55.623680000000007"/>
    <n v="113978.87999999999"/>
    <n v="0.32796486090775989"/>
    <n v="113.97887999999999"/>
    <x v="1"/>
  </r>
  <r>
    <s v="C1262"/>
    <x v="5"/>
    <x v="48"/>
    <x v="11"/>
    <x v="0"/>
    <x v="2"/>
    <d v="2020-12-03T00:00:00"/>
    <n v="126296269"/>
    <d v="2021-01-12T00:00:00"/>
    <n v="40"/>
    <n v="2728"/>
    <n v="668.27"/>
    <n v="502.54"/>
    <n v="1823040.56"/>
    <n v="165.72999999999996"/>
    <n v="1823.0405600000001"/>
    <n v="1370929.12"/>
    <n v="1370.92912"/>
    <n v="452111.43999999994"/>
    <n v="0.75200143654510898"/>
    <n v="452.11143999999996"/>
    <x v="0"/>
  </r>
  <r>
    <s v="C8546"/>
    <x v="3"/>
    <x v="94"/>
    <x v="5"/>
    <x v="1"/>
    <x v="3"/>
    <d v="2020-02-02T00:00:00"/>
    <n v="854614722"/>
    <d v="2020-02-05T00:00:00"/>
    <n v="3"/>
    <n v="8343"/>
    <n v="437.2"/>
    <n v="263.33"/>
    <n v="3647559.6"/>
    <n v="173.87"/>
    <n v="3647.5596"/>
    <n v="2196962.19"/>
    <n v="2196.9621899999997"/>
    <n v="1450597.4100000001"/>
    <n v="0.60231015553522405"/>
    <n v="1450.5974100000001"/>
    <x v="0"/>
  </r>
  <r>
    <s v="C8758"/>
    <x v="3"/>
    <x v="42"/>
    <x v="6"/>
    <x v="0"/>
    <x v="1"/>
    <d v="2020-09-23T00:00:00"/>
    <n v="875811898"/>
    <d v="2020-10-13T00:00:00"/>
    <n v="20"/>
    <n v="1058"/>
    <n v="81.73"/>
    <n v="56.67"/>
    <n v="86470.340000000011"/>
    <n v="25.060000000000002"/>
    <n v="86.470340000000007"/>
    <n v="59956.86"/>
    <n v="59.956859999999999"/>
    <n v="26513.48000000001"/>
    <n v="0.69338064358252771"/>
    <n v="26.513480000000012"/>
    <x v="0"/>
  </r>
  <r>
    <s v="C1868"/>
    <x v="3"/>
    <x v="87"/>
    <x v="6"/>
    <x v="0"/>
    <x v="0"/>
    <d v="2022-05-18T00:00:00"/>
    <n v="186811625"/>
    <d v="2022-06-03T00:00:00"/>
    <n v="16"/>
    <n v="566"/>
    <n v="81.73"/>
    <n v="56.67"/>
    <n v="46259.18"/>
    <n v="25.060000000000002"/>
    <n v="46.259180000000001"/>
    <n v="32075.22"/>
    <n v="32.075220000000002"/>
    <n v="14183.96"/>
    <n v="0.69338064358252782"/>
    <n v="14.183959999999999"/>
    <x v="1"/>
  </r>
  <r>
    <s v="C2048"/>
    <x v="0"/>
    <x v="139"/>
    <x v="1"/>
    <x v="0"/>
    <x v="0"/>
    <d v="2022-02-06T00:00:00"/>
    <n v="204850232"/>
    <d v="2022-03-06T00:00:00"/>
    <n v="28"/>
    <n v="8591"/>
    <n v="421.89"/>
    <n v="364.69"/>
    <n v="3624456.9899999998"/>
    <n v="57.199999999999989"/>
    <n v="3624.4569899999997"/>
    <n v="3133051.79"/>
    <n v="3133.05179"/>
    <n v="491405.19999999972"/>
    <n v="0.86441963544999889"/>
    <n v="491.4051999999997"/>
    <x v="1"/>
  </r>
  <r>
    <s v="C6174"/>
    <x v="3"/>
    <x v="174"/>
    <x v="11"/>
    <x v="0"/>
    <x v="0"/>
    <d v="2021-08-28T00:00:00"/>
    <n v="617476546"/>
    <d v="2021-10-03T00:00:00"/>
    <n v="36"/>
    <n v="3887"/>
    <n v="668.27"/>
    <n v="502.54"/>
    <n v="2597565.4899999998"/>
    <n v="165.72999999999996"/>
    <n v="2597.56549"/>
    <n v="1953372.98"/>
    <n v="1953.3729799999999"/>
    <n v="644192.50999999978"/>
    <n v="0.75200143654510898"/>
    <n v="644.19250999999974"/>
    <x v="2"/>
  </r>
  <r>
    <s v="C7325"/>
    <x v="3"/>
    <x v="86"/>
    <x v="7"/>
    <x v="1"/>
    <x v="0"/>
    <d v="2020-05-09T00:00:00"/>
    <n v="732551896"/>
    <d v="2020-06-05T00:00:00"/>
    <n v="27"/>
    <n v="7240"/>
    <n v="9.33"/>
    <n v="6.92"/>
    <n v="67549.2"/>
    <n v="2.41"/>
    <n v="67.549199999999999"/>
    <n v="50100.800000000003"/>
    <n v="50.1008"/>
    <n v="17448.399999999994"/>
    <n v="0.74169346195069663"/>
    <n v="17.448399999999996"/>
    <x v="0"/>
  </r>
  <r>
    <s v="C8030"/>
    <x v="3"/>
    <x v="86"/>
    <x v="6"/>
    <x v="1"/>
    <x v="2"/>
    <d v="2020-02-08T00:00:00"/>
    <n v="803057515"/>
    <d v="2020-03-22T00:00:00"/>
    <n v="43"/>
    <n v="1419"/>
    <n v="81.73"/>
    <n v="56.67"/>
    <n v="115974.87000000001"/>
    <n v="25.060000000000002"/>
    <n v="115.97487000000001"/>
    <n v="80414.73"/>
    <n v="80.414729999999992"/>
    <n v="35560.140000000014"/>
    <n v="0.69338064358252771"/>
    <n v="35.560140000000011"/>
    <x v="0"/>
  </r>
  <r>
    <s v="C6257"/>
    <x v="0"/>
    <x v="152"/>
    <x v="8"/>
    <x v="0"/>
    <x v="2"/>
    <d v="2020-05-07T00:00:00"/>
    <n v="625772941"/>
    <d v="2020-06-15T00:00:00"/>
    <n v="39"/>
    <n v="8974"/>
    <n v="651.21"/>
    <n v="524.96"/>
    <n v="5843958.54"/>
    <n v="126.25"/>
    <n v="5843.9585399999996"/>
    <n v="4710991.04"/>
    <n v="4710.9910399999999"/>
    <n v="1132967.5"/>
    <n v="0.80613012699436437"/>
    <n v="1132.9675"/>
    <x v="0"/>
  </r>
  <r>
    <s v="C7855"/>
    <x v="5"/>
    <x v="55"/>
    <x v="0"/>
    <x v="0"/>
    <x v="1"/>
    <d v="2020-12-17T00:00:00"/>
    <n v="785507714"/>
    <d v="2020-12-31T00:00:00"/>
    <n v="14"/>
    <n v="8043"/>
    <n v="152.58000000000001"/>
    <n v="97.44"/>
    <n v="1227200.9400000002"/>
    <n v="55.140000000000015"/>
    <n v="1227.2009400000002"/>
    <n v="783709.91999999993"/>
    <n v="783.7099199999999"/>
    <n v="443491.02000000025"/>
    <n v="0.63861580810066831"/>
    <n v="443.49102000000028"/>
    <x v="0"/>
  </r>
  <r>
    <s v="C9416"/>
    <x v="3"/>
    <x v="70"/>
    <x v="4"/>
    <x v="0"/>
    <x v="0"/>
    <d v="2021-11-01T00:00:00"/>
    <n v="941685664"/>
    <d v="2021-12-21T00:00:00"/>
    <n v="50"/>
    <n v="4569"/>
    <n v="47.45"/>
    <n v="31.79"/>
    <n v="216799.05000000002"/>
    <n v="15.660000000000004"/>
    <n v="216.79905000000002"/>
    <n v="145248.51"/>
    <n v="145.24851000000001"/>
    <n v="71550.540000000008"/>
    <n v="0.66996838777660694"/>
    <n v="71.550540000000012"/>
    <x v="2"/>
  </r>
  <r>
    <s v="C3740"/>
    <x v="3"/>
    <x v="42"/>
    <x v="7"/>
    <x v="0"/>
    <x v="2"/>
    <d v="2020-05-22T00:00:00"/>
    <n v="374043118"/>
    <d v="2020-07-02T00:00:00"/>
    <n v="41"/>
    <n v="6526"/>
    <n v="9.33"/>
    <n v="6.92"/>
    <n v="60887.58"/>
    <n v="2.41"/>
    <n v="60.88758"/>
    <n v="45159.92"/>
    <n v="45.15992"/>
    <n v="15727.660000000003"/>
    <n v="0.74169346195069663"/>
    <n v="15.727660000000004"/>
    <x v="0"/>
  </r>
  <r>
    <s v="C3878"/>
    <x v="3"/>
    <x v="141"/>
    <x v="6"/>
    <x v="1"/>
    <x v="3"/>
    <d v="2022-04-15T00:00:00"/>
    <n v="387804353"/>
    <d v="2022-05-23T00:00:00"/>
    <n v="38"/>
    <n v="8781"/>
    <n v="81.73"/>
    <n v="56.67"/>
    <n v="717671.13"/>
    <n v="25.060000000000002"/>
    <n v="717.67112999999995"/>
    <n v="497619.27"/>
    <n v="497.61927000000003"/>
    <n v="220051.86"/>
    <n v="0.69338064358252793"/>
    <n v="220.05185999999998"/>
    <x v="1"/>
  </r>
  <r>
    <s v="C7802"/>
    <x v="3"/>
    <x v="51"/>
    <x v="9"/>
    <x v="1"/>
    <x v="0"/>
    <d v="2021-01-23T00:00:00"/>
    <n v="780243289"/>
    <d v="2021-02-17T00:00:00"/>
    <n v="25"/>
    <n v="183"/>
    <n v="109.28"/>
    <n v="35.840000000000003"/>
    <n v="19998.240000000002"/>
    <n v="73.44"/>
    <n v="19.998240000000003"/>
    <n v="6558.72"/>
    <n v="6.5587200000000001"/>
    <n v="13439.52"/>
    <n v="0.32796486090775984"/>
    <n v="13.43952"/>
    <x v="2"/>
  </r>
  <r>
    <s v="C9709"/>
    <x v="3"/>
    <x v="81"/>
    <x v="6"/>
    <x v="1"/>
    <x v="2"/>
    <d v="2022-09-08T00:00:00"/>
    <n v="970932042"/>
    <d v="2022-10-09T00:00:00"/>
    <n v="31"/>
    <n v="9222"/>
    <n v="81.73"/>
    <n v="56.67"/>
    <n v="753714.06"/>
    <n v="25.060000000000002"/>
    <n v="753.71406000000002"/>
    <n v="522610.74"/>
    <n v="522.61073999999996"/>
    <n v="231103.32000000007"/>
    <n v="0.69338064358252782"/>
    <n v="231.10332000000005"/>
    <x v="1"/>
  </r>
  <r>
    <s v="C6925"/>
    <x v="2"/>
    <x v="88"/>
    <x v="11"/>
    <x v="1"/>
    <x v="3"/>
    <d v="2021-03-14T00:00:00"/>
    <n v="692566812"/>
    <d v="2021-03-21T00:00:00"/>
    <n v="7"/>
    <n v="4765"/>
    <n v="668.27"/>
    <n v="502.54"/>
    <n v="3184306.55"/>
    <n v="165.72999999999996"/>
    <n v="3184.3065499999998"/>
    <n v="2394603.1"/>
    <n v="2394.6031000000003"/>
    <n v="789703.44999999972"/>
    <n v="0.75200143654510909"/>
    <n v="789.70344999999975"/>
    <x v="2"/>
  </r>
  <r>
    <s v="C5970"/>
    <x v="3"/>
    <x v="104"/>
    <x v="8"/>
    <x v="1"/>
    <x v="3"/>
    <d v="2022-06-16T00:00:00"/>
    <n v="597047984"/>
    <d v="2022-07-02T00:00:00"/>
    <n v="16"/>
    <n v="8621"/>
    <n v="651.21"/>
    <n v="524.96"/>
    <n v="5614081.4100000001"/>
    <n v="126.25"/>
    <n v="5614.0814099999998"/>
    <n v="4525680.16"/>
    <n v="4525.6801599999999"/>
    <n v="1088401.25"/>
    <n v="0.80613012699436437"/>
    <n v="1088.4012499999999"/>
    <x v="1"/>
  </r>
  <r>
    <s v="C1468"/>
    <x v="0"/>
    <x v="47"/>
    <x v="4"/>
    <x v="1"/>
    <x v="1"/>
    <d v="2021-01-03T00:00:00"/>
    <n v="146849286"/>
    <d v="2021-01-23T00:00:00"/>
    <n v="20"/>
    <n v="4822"/>
    <n v="47.45"/>
    <n v="31.79"/>
    <n v="228803.90000000002"/>
    <n v="15.660000000000004"/>
    <n v="228.80390000000003"/>
    <n v="153291.38"/>
    <n v="153.29138"/>
    <n v="75512.520000000019"/>
    <n v="0.66996838777660694"/>
    <n v="75.512520000000023"/>
    <x v="2"/>
  </r>
  <r>
    <s v="C1545"/>
    <x v="2"/>
    <x v="114"/>
    <x v="7"/>
    <x v="0"/>
    <x v="1"/>
    <d v="2022-03-09T00:00:00"/>
    <n v="154519546"/>
    <d v="2022-03-15T00:00:00"/>
    <n v="6"/>
    <n v="4622"/>
    <n v="9.33"/>
    <n v="6.92"/>
    <n v="43123.26"/>
    <n v="2.41"/>
    <n v="43.123260000000002"/>
    <n v="31984.239999999998"/>
    <n v="31.984239999999996"/>
    <n v="11139.020000000004"/>
    <n v="0.74169346195069652"/>
    <n v="11.139020000000004"/>
    <x v="1"/>
  </r>
  <r>
    <s v="C1529"/>
    <x v="0"/>
    <x v="162"/>
    <x v="7"/>
    <x v="0"/>
    <x v="0"/>
    <d v="2020-04-16T00:00:00"/>
    <n v="152920091"/>
    <d v="2020-05-17T00:00:00"/>
    <n v="31"/>
    <n v="1308"/>
    <n v="9.33"/>
    <n v="6.92"/>
    <n v="12203.64"/>
    <n v="2.41"/>
    <n v="12.20364"/>
    <n v="9051.36"/>
    <n v="9.0513600000000007"/>
    <n v="3152.2799999999988"/>
    <n v="0.74169346195069674"/>
    <n v="3.1522799999999989"/>
    <x v="0"/>
  </r>
  <r>
    <s v="C6452"/>
    <x v="3"/>
    <x v="181"/>
    <x v="2"/>
    <x v="1"/>
    <x v="0"/>
    <d v="2020-01-13T00:00:00"/>
    <n v="645224750"/>
    <d v="2020-02-14T00:00:00"/>
    <n v="32"/>
    <n v="5197"/>
    <n v="205.7"/>
    <n v="117.11"/>
    <n v="1069022.8999999999"/>
    <n v="88.589999999999989"/>
    <n v="1069.0228999999999"/>
    <n v="608620.67000000004"/>
    <n v="608.62067000000002"/>
    <n v="460402.22999999986"/>
    <n v="0.56932425862907154"/>
    <n v="460.40222999999986"/>
    <x v="0"/>
  </r>
  <r>
    <s v="C8549"/>
    <x v="2"/>
    <x v="145"/>
    <x v="8"/>
    <x v="0"/>
    <x v="0"/>
    <d v="2020-10-20T00:00:00"/>
    <n v="854919850"/>
    <d v="2020-11-05T00:00:00"/>
    <n v="16"/>
    <n v="8637"/>
    <n v="651.21"/>
    <n v="524.96"/>
    <n v="5624500.7700000005"/>
    <n v="126.25"/>
    <n v="5624.5007700000006"/>
    <n v="4534079.5200000005"/>
    <n v="4534.0795200000002"/>
    <n v="1090421.25"/>
    <n v="0.80613012699436426"/>
    <n v="1090.4212500000001"/>
    <x v="0"/>
  </r>
  <r>
    <s v="C9758"/>
    <x v="1"/>
    <x v="33"/>
    <x v="2"/>
    <x v="1"/>
    <x v="0"/>
    <d v="2020-12-19T00:00:00"/>
    <n v="975804221"/>
    <d v="2021-01-13T00:00:00"/>
    <n v="25"/>
    <n v="1008"/>
    <n v="205.7"/>
    <n v="117.11"/>
    <n v="207345.59999999998"/>
    <n v="88.589999999999989"/>
    <n v="207.34559999999999"/>
    <n v="118046.88"/>
    <n v="118.04688"/>
    <n v="89298.719999999972"/>
    <n v="0.56932425862907154"/>
    <n v="89.298719999999975"/>
    <x v="0"/>
  </r>
  <r>
    <s v="C2778"/>
    <x v="3"/>
    <x v="27"/>
    <x v="3"/>
    <x v="0"/>
    <x v="3"/>
    <d v="2022-02-05T00:00:00"/>
    <n v="277898585"/>
    <d v="2022-03-06T00:00:00"/>
    <n v="29"/>
    <n v="5222"/>
    <n v="255.28"/>
    <n v="159.41999999999999"/>
    <n v="1333072.1599999999"/>
    <n v="95.860000000000014"/>
    <n v="1333.0721599999999"/>
    <n v="832491.24"/>
    <n v="832.49123999999995"/>
    <n v="500580.91999999993"/>
    <n v="0.62449075524913822"/>
    <n v="500.58091999999994"/>
    <x v="1"/>
  </r>
  <r>
    <s v="C6482"/>
    <x v="5"/>
    <x v="124"/>
    <x v="10"/>
    <x v="0"/>
    <x v="3"/>
    <d v="2021-10-21T00:00:00"/>
    <n v="648268735"/>
    <d v="2021-11-17T00:00:00"/>
    <n v="27"/>
    <n v="5979"/>
    <n v="154.06"/>
    <n v="90.93"/>
    <n v="921124.74"/>
    <n v="63.129999999999995"/>
    <n v="921.12473999999997"/>
    <n v="543670.47000000009"/>
    <n v="543.67047000000014"/>
    <n v="377454.2699999999"/>
    <n v="0.59022458782292631"/>
    <n v="377.45426999999989"/>
    <x v="2"/>
  </r>
  <r>
    <s v="C2528"/>
    <x v="3"/>
    <x v="40"/>
    <x v="2"/>
    <x v="1"/>
    <x v="3"/>
    <d v="2020-10-19T00:00:00"/>
    <n v="252899110"/>
    <d v="2020-11-05T00:00:00"/>
    <n v="17"/>
    <n v="7321"/>
    <n v="205.7"/>
    <n v="117.11"/>
    <n v="1505929.7"/>
    <n v="88.589999999999989"/>
    <n v="1505.9296999999999"/>
    <n v="857362.30999999994"/>
    <n v="857.36230999999998"/>
    <n v="648567.39"/>
    <n v="0.56932425862907143"/>
    <n v="648.56739000000005"/>
    <x v="0"/>
  </r>
  <r>
    <s v="C6481"/>
    <x v="0"/>
    <x v="180"/>
    <x v="7"/>
    <x v="1"/>
    <x v="1"/>
    <d v="2022-09-01T00:00:00"/>
    <n v="648194491"/>
    <d v="2022-09-17T00:00:00"/>
    <n v="16"/>
    <n v="4009"/>
    <n v="9.33"/>
    <n v="6.92"/>
    <n v="37403.97"/>
    <n v="2.41"/>
    <n v="37.403970000000001"/>
    <n v="27742.28"/>
    <n v="27.742279999999997"/>
    <n v="9661.6900000000023"/>
    <n v="0.74169346195069663"/>
    <n v="9.6616900000000019"/>
    <x v="1"/>
  </r>
  <r>
    <s v="C6800"/>
    <x v="3"/>
    <x v="94"/>
    <x v="0"/>
    <x v="0"/>
    <x v="1"/>
    <d v="2020-11-20T00:00:00"/>
    <n v="680020940"/>
    <d v="2020-12-01T00:00:00"/>
    <n v="11"/>
    <n v="2163"/>
    <n v="152.58000000000001"/>
    <n v="97.44"/>
    <n v="330030.54000000004"/>
    <n v="55.140000000000015"/>
    <n v="330.03054000000003"/>
    <n v="210762.72"/>
    <n v="210.76272"/>
    <n v="119267.82000000004"/>
    <n v="0.63861580810066843"/>
    <n v="119.26782000000004"/>
    <x v="0"/>
  </r>
  <r>
    <s v="C2046"/>
    <x v="3"/>
    <x v="182"/>
    <x v="3"/>
    <x v="0"/>
    <x v="0"/>
    <d v="2022-10-03T00:00:00"/>
    <n v="204677283"/>
    <d v="2022-10-03T00:00:00"/>
    <n v="0"/>
    <n v="7411"/>
    <n v="255.28"/>
    <n v="159.41999999999999"/>
    <n v="1891880.08"/>
    <n v="95.860000000000014"/>
    <n v="1891.8800800000001"/>
    <n v="1181461.6199999999"/>
    <n v="1181.4616199999998"/>
    <n v="710418.4600000002"/>
    <n v="0.62449075524913811"/>
    <n v="710.41846000000021"/>
    <x v="1"/>
  </r>
  <r>
    <s v="C4987"/>
    <x v="5"/>
    <x v="133"/>
    <x v="9"/>
    <x v="1"/>
    <x v="2"/>
    <d v="2021-09-05T00:00:00"/>
    <n v="498774850"/>
    <d v="2021-10-22T00:00:00"/>
    <n v="47"/>
    <n v="7417"/>
    <n v="109.28"/>
    <n v="35.840000000000003"/>
    <n v="810529.76"/>
    <n v="73.44"/>
    <n v="810.52976000000001"/>
    <n v="265825.28000000003"/>
    <n v="265.82528000000002"/>
    <n v="544704.48"/>
    <n v="0.32796486090775989"/>
    <n v="544.70447999999999"/>
    <x v="2"/>
  </r>
  <r>
    <s v="C2092"/>
    <x v="3"/>
    <x v="149"/>
    <x v="7"/>
    <x v="1"/>
    <x v="1"/>
    <d v="2021-06-22T00:00:00"/>
    <n v="209237468"/>
    <d v="2021-06-22T00:00:00"/>
    <n v="0"/>
    <n v="6871"/>
    <n v="9.33"/>
    <n v="6.92"/>
    <n v="64106.43"/>
    <n v="2.41"/>
    <n v="64.106430000000003"/>
    <n v="47547.32"/>
    <n v="47.547319999999999"/>
    <n v="16559.11"/>
    <n v="0.74169346195069663"/>
    <n v="16.55911"/>
    <x v="2"/>
  </r>
  <r>
    <s v="C3033"/>
    <x v="0"/>
    <x v="139"/>
    <x v="5"/>
    <x v="0"/>
    <x v="0"/>
    <d v="2020-08-22T00:00:00"/>
    <n v="303301465"/>
    <d v="2020-09-16T00:00:00"/>
    <n v="25"/>
    <n v="2498"/>
    <n v="437.2"/>
    <n v="263.33"/>
    <n v="1092125.5999999999"/>
    <n v="173.87"/>
    <n v="1092.1255999999998"/>
    <n v="657798.34"/>
    <n v="657.79833999999994"/>
    <n v="434327.25999999989"/>
    <n v="0.60231015553522416"/>
    <n v="434.32725999999991"/>
    <x v="0"/>
  </r>
  <r>
    <s v="C9185"/>
    <x v="1"/>
    <x v="160"/>
    <x v="1"/>
    <x v="0"/>
    <x v="1"/>
    <d v="2022-05-14T00:00:00"/>
    <n v="918515670"/>
    <d v="2022-06-07T00:00:00"/>
    <n v="24"/>
    <n v="8053"/>
    <n v="421.89"/>
    <n v="364.69"/>
    <n v="3397480.17"/>
    <n v="57.199999999999989"/>
    <n v="3397.4801699999998"/>
    <n v="2936848.57"/>
    <n v="2936.8485699999997"/>
    <n v="460631.60000000009"/>
    <n v="0.86441963544999878"/>
    <n v="460.63160000000011"/>
    <x v="1"/>
  </r>
  <r>
    <s v="C9127"/>
    <x v="0"/>
    <x v="152"/>
    <x v="0"/>
    <x v="1"/>
    <x v="3"/>
    <d v="2021-09-01T00:00:00"/>
    <n v="912741410"/>
    <d v="2021-09-11T00:00:00"/>
    <n v="10"/>
    <n v="9321"/>
    <n v="152.58000000000001"/>
    <n v="97.44"/>
    <n v="1422198.1800000002"/>
    <n v="55.140000000000015"/>
    <n v="1422.1981800000001"/>
    <n v="908238.24"/>
    <n v="908.23824000000002"/>
    <n v="513959.94000000018"/>
    <n v="0.63861580810066843"/>
    <n v="513.95994000000019"/>
    <x v="2"/>
  </r>
  <r>
    <s v="C1141"/>
    <x v="0"/>
    <x v="180"/>
    <x v="2"/>
    <x v="0"/>
    <x v="3"/>
    <d v="2021-02-09T00:00:00"/>
    <n v="114152514"/>
    <d v="2021-03-21T00:00:00"/>
    <n v="40"/>
    <n v="9121"/>
    <n v="205.7"/>
    <n v="117.11"/>
    <n v="1876189.7"/>
    <n v="88.589999999999989"/>
    <n v="1876.1896999999999"/>
    <n v="1068160.31"/>
    <n v="1068.16031"/>
    <n v="808029.3899999999"/>
    <n v="0.56932425862907143"/>
    <n v="808.02938999999992"/>
    <x v="2"/>
  </r>
  <r>
    <s v="C6712"/>
    <x v="3"/>
    <x v="132"/>
    <x v="6"/>
    <x v="1"/>
    <x v="3"/>
    <d v="2020-10-18T00:00:00"/>
    <n v="671235311"/>
    <d v="2020-11-15T00:00:00"/>
    <n v="28"/>
    <n v="2300"/>
    <n v="81.73"/>
    <n v="56.67"/>
    <n v="187979"/>
    <n v="25.060000000000002"/>
    <n v="187.97900000000001"/>
    <n v="130341"/>
    <n v="130.34100000000001"/>
    <n v="57638"/>
    <n v="0.69338064358252782"/>
    <n v="57.637999999999998"/>
    <x v="0"/>
  </r>
  <r>
    <s v="C3027"/>
    <x v="2"/>
    <x v="153"/>
    <x v="3"/>
    <x v="1"/>
    <x v="2"/>
    <d v="2022-09-02T00:00:00"/>
    <n v="302788627"/>
    <d v="2022-10-03T00:00:00"/>
    <n v="31"/>
    <n v="738"/>
    <n v="255.28"/>
    <n v="159.41999999999999"/>
    <n v="188396.64"/>
    <n v="95.860000000000014"/>
    <n v="188.39664000000002"/>
    <n v="117651.95999999999"/>
    <n v="117.65195999999999"/>
    <n v="70744.680000000022"/>
    <n v="0.62449075524913811"/>
    <n v="70.744680000000017"/>
    <x v="1"/>
  </r>
  <r>
    <s v="C8479"/>
    <x v="0"/>
    <x v="159"/>
    <x v="6"/>
    <x v="1"/>
    <x v="2"/>
    <d v="2020-06-29T00:00:00"/>
    <n v="847923791"/>
    <d v="2020-07-16T00:00:00"/>
    <n v="17"/>
    <n v="8347"/>
    <n v="81.73"/>
    <n v="56.67"/>
    <n v="682200.31"/>
    <n v="25.060000000000002"/>
    <n v="682.20031000000006"/>
    <n v="473024.49"/>
    <n v="473.02449000000001"/>
    <n v="209175.82000000007"/>
    <n v="0.69338064358252782"/>
    <n v="209.17582000000007"/>
    <x v="0"/>
  </r>
  <r>
    <s v="C6160"/>
    <x v="1"/>
    <x v="90"/>
    <x v="3"/>
    <x v="1"/>
    <x v="1"/>
    <d v="2021-04-20T00:00:00"/>
    <n v="616064631"/>
    <d v="2021-06-01T00:00:00"/>
    <n v="42"/>
    <n v="6070"/>
    <n v="255.28"/>
    <n v="159.41999999999999"/>
    <n v="1549549.6"/>
    <n v="95.860000000000014"/>
    <n v="1549.5496000000001"/>
    <n v="967679.39999999991"/>
    <n v="967.67939999999987"/>
    <n v="581870.20000000019"/>
    <n v="0.62449075524913811"/>
    <n v="581.87020000000018"/>
    <x v="2"/>
  </r>
  <r>
    <s v="C2369"/>
    <x v="0"/>
    <x v="64"/>
    <x v="7"/>
    <x v="0"/>
    <x v="2"/>
    <d v="2021-02-01T00:00:00"/>
    <n v="236947476"/>
    <d v="2021-02-28T00:00:00"/>
    <n v="27"/>
    <n v="6879"/>
    <n v="9.33"/>
    <n v="6.92"/>
    <n v="64181.07"/>
    <n v="2.41"/>
    <n v="64.181070000000005"/>
    <n v="47602.68"/>
    <n v="47.602679999999999"/>
    <n v="16578.39"/>
    <n v="0.74169346195069663"/>
    <n v="16.578389999999999"/>
    <x v="2"/>
  </r>
  <r>
    <s v="C4106"/>
    <x v="1"/>
    <x v="135"/>
    <x v="11"/>
    <x v="1"/>
    <x v="1"/>
    <d v="2020-07-16T00:00:00"/>
    <n v="410621154"/>
    <d v="2020-08-15T00:00:00"/>
    <n v="30"/>
    <n v="779"/>
    <n v="668.27"/>
    <n v="502.54"/>
    <n v="520582.32999999996"/>
    <n v="165.72999999999996"/>
    <n v="520.58232999999996"/>
    <n v="391478.66000000003"/>
    <n v="391.47866000000005"/>
    <n v="129103.66999999993"/>
    <n v="0.7520014365451092"/>
    <n v="129.10366999999994"/>
    <x v="0"/>
  </r>
  <r>
    <s v="C5574"/>
    <x v="2"/>
    <x v="171"/>
    <x v="7"/>
    <x v="1"/>
    <x v="3"/>
    <d v="2020-10-01T00:00:00"/>
    <n v="557446992"/>
    <d v="2020-10-24T00:00:00"/>
    <n v="23"/>
    <n v="9807"/>
    <n v="9.33"/>
    <n v="6.92"/>
    <n v="91499.31"/>
    <n v="2.41"/>
    <n v="91.499309999999994"/>
    <n v="67864.44"/>
    <n v="67.864440000000002"/>
    <n v="23634.869999999995"/>
    <n v="0.74169346195069674"/>
    <n v="23.634869999999996"/>
    <x v="0"/>
  </r>
  <r>
    <s v="C1680"/>
    <x v="1"/>
    <x v="68"/>
    <x v="5"/>
    <x v="0"/>
    <x v="1"/>
    <d v="2021-10-13T00:00:00"/>
    <n v="168098819"/>
    <d v="2021-10-28T00:00:00"/>
    <n v="15"/>
    <n v="3031"/>
    <n v="437.2"/>
    <n v="263.33"/>
    <n v="1325153.2"/>
    <n v="173.87"/>
    <n v="1325.1532"/>
    <n v="798153.23"/>
    <n v="798.15323000000001"/>
    <n v="526999.97"/>
    <n v="0.60231015553522416"/>
    <n v="526.99996999999996"/>
    <x v="2"/>
  </r>
  <r>
    <s v="C1535"/>
    <x v="1"/>
    <x v="123"/>
    <x v="10"/>
    <x v="0"/>
    <x v="1"/>
    <d v="2021-03-30T00:00:00"/>
    <n v="153562963"/>
    <d v="2021-04-29T00:00:00"/>
    <n v="30"/>
    <n v="1548"/>
    <n v="154.06"/>
    <n v="90.93"/>
    <n v="238484.88"/>
    <n v="63.129999999999995"/>
    <n v="238.48488"/>
    <n v="140759.64000000001"/>
    <n v="140.75964000000002"/>
    <n v="97725.239999999991"/>
    <n v="0.59022458782292619"/>
    <n v="97.725239999999985"/>
    <x v="2"/>
  </r>
  <r>
    <s v="C5951"/>
    <x v="2"/>
    <x v="156"/>
    <x v="9"/>
    <x v="0"/>
    <x v="3"/>
    <d v="2021-06-05T00:00:00"/>
    <n v="595138251"/>
    <d v="2021-07-04T00:00:00"/>
    <n v="29"/>
    <n v="3489"/>
    <n v="109.28"/>
    <n v="35.840000000000003"/>
    <n v="381277.92"/>
    <n v="73.44"/>
    <n v="381.27791999999999"/>
    <n v="125045.76000000001"/>
    <n v="125.04576000000002"/>
    <n v="256232.15999999997"/>
    <n v="0.32796486090775995"/>
    <n v="256.23215999999996"/>
    <x v="2"/>
  </r>
  <r>
    <s v="C2944"/>
    <x v="5"/>
    <x v="12"/>
    <x v="3"/>
    <x v="1"/>
    <x v="3"/>
    <d v="2022-03-04T00:00:00"/>
    <n v="294436013"/>
    <d v="2022-04-11T00:00:00"/>
    <n v="38"/>
    <n v="9014"/>
    <n v="255.28"/>
    <n v="159.41999999999999"/>
    <n v="2301093.92"/>
    <n v="95.860000000000014"/>
    <n v="2301.0939199999998"/>
    <n v="1437011.88"/>
    <n v="1437.0118799999998"/>
    <n v="864082.04"/>
    <n v="0.62449075524913822"/>
    <n v="864.08204000000001"/>
    <x v="1"/>
  </r>
  <r>
    <s v="C8233"/>
    <x v="3"/>
    <x v="132"/>
    <x v="3"/>
    <x v="1"/>
    <x v="0"/>
    <d v="2022-04-16T00:00:00"/>
    <n v="823380076"/>
    <d v="2022-05-03T00:00:00"/>
    <n v="17"/>
    <n v="5317"/>
    <n v="255.28"/>
    <n v="159.41999999999999"/>
    <n v="1357323.76"/>
    <n v="95.860000000000014"/>
    <n v="1357.32376"/>
    <n v="847636.1399999999"/>
    <n v="847.63613999999984"/>
    <n v="509687.62000000011"/>
    <n v="0.62449075524913811"/>
    <n v="509.68762000000009"/>
    <x v="1"/>
  </r>
  <r>
    <s v="C6742"/>
    <x v="3"/>
    <x v="140"/>
    <x v="7"/>
    <x v="1"/>
    <x v="1"/>
    <d v="2020-12-31T00:00:00"/>
    <n v="674206769"/>
    <d v="2021-02-15T00:00:00"/>
    <n v="46"/>
    <n v="1620"/>
    <n v="9.33"/>
    <n v="6.92"/>
    <n v="15114.6"/>
    <n v="2.41"/>
    <n v="15.114600000000001"/>
    <n v="11210.4"/>
    <n v="11.2104"/>
    <n v="3904.2000000000007"/>
    <n v="0.74169346195069663"/>
    <n v="3.9042000000000008"/>
    <x v="0"/>
  </r>
  <r>
    <s v="C2094"/>
    <x v="3"/>
    <x v="8"/>
    <x v="8"/>
    <x v="0"/>
    <x v="1"/>
    <d v="2022-03-15T00:00:00"/>
    <n v="209464919"/>
    <d v="2022-04-20T00:00:00"/>
    <n v="36"/>
    <n v="4179"/>
    <n v="651.21"/>
    <n v="524.96"/>
    <n v="2721406.5900000003"/>
    <n v="126.25"/>
    <n v="2721.4065900000005"/>
    <n v="2193807.8400000003"/>
    <n v="2193.8078400000004"/>
    <n v="527598.75"/>
    <n v="0.80613012699436437"/>
    <n v="527.59875"/>
    <x v="1"/>
  </r>
  <r>
    <s v="C3120"/>
    <x v="4"/>
    <x v="7"/>
    <x v="3"/>
    <x v="1"/>
    <x v="1"/>
    <d v="2021-08-17T00:00:00"/>
    <n v="312015855"/>
    <d v="2021-09-03T00:00:00"/>
    <n v="17"/>
    <n v="1280"/>
    <n v="255.28"/>
    <n v="159.41999999999999"/>
    <n v="326758.40000000002"/>
    <n v="95.860000000000014"/>
    <n v="326.75840000000005"/>
    <n v="204057.59999999998"/>
    <n v="204.05759999999998"/>
    <n v="122700.80000000005"/>
    <n v="0.624490755249138"/>
    <n v="122.70080000000004"/>
    <x v="2"/>
  </r>
  <r>
    <s v="C1350"/>
    <x v="5"/>
    <x v="91"/>
    <x v="1"/>
    <x v="0"/>
    <x v="3"/>
    <d v="2022-07-21T00:00:00"/>
    <n v="135033404"/>
    <d v="2022-07-26T00:00:00"/>
    <n v="5"/>
    <n v="8240"/>
    <n v="421.89"/>
    <n v="364.69"/>
    <n v="3476373.6"/>
    <n v="57.199999999999989"/>
    <n v="3476.3735999999999"/>
    <n v="3005045.6"/>
    <n v="3005.0455999999999"/>
    <n v="471328"/>
    <n v="0.86441963544999878"/>
    <n v="471.32799999999997"/>
    <x v="1"/>
  </r>
  <r>
    <s v="C2520"/>
    <x v="2"/>
    <x v="35"/>
    <x v="3"/>
    <x v="0"/>
    <x v="2"/>
    <d v="2020-02-01T00:00:00"/>
    <n v="252003896"/>
    <d v="2020-03-02T00:00:00"/>
    <n v="30"/>
    <n v="2408"/>
    <n v="255.28"/>
    <n v="159.41999999999999"/>
    <n v="614714.24"/>
    <n v="95.860000000000014"/>
    <n v="614.71424000000002"/>
    <n v="383883.36"/>
    <n v="383.88335999999998"/>
    <n v="230830.88"/>
    <n v="0.62449075524913811"/>
    <n v="230.83088000000001"/>
    <x v="0"/>
  </r>
  <r>
    <s v="C4067"/>
    <x v="3"/>
    <x v="105"/>
    <x v="3"/>
    <x v="0"/>
    <x v="1"/>
    <d v="2022-08-06T00:00:00"/>
    <n v="406726157"/>
    <d v="2022-08-13T00:00:00"/>
    <n v="7"/>
    <n v="8163"/>
    <n v="255.28"/>
    <n v="159.41999999999999"/>
    <n v="2083850.64"/>
    <n v="95.860000000000014"/>
    <n v="2083.8506400000001"/>
    <n v="1301345.46"/>
    <n v="1301.34546"/>
    <n v="782505.17999999993"/>
    <n v="0.62449075524913822"/>
    <n v="782.50517999999988"/>
    <x v="1"/>
  </r>
  <r>
    <s v="C1561"/>
    <x v="5"/>
    <x v="56"/>
    <x v="4"/>
    <x v="0"/>
    <x v="0"/>
    <d v="2022-04-20T00:00:00"/>
    <n v="156183803"/>
    <d v="2022-05-28T00:00:00"/>
    <n v="38"/>
    <n v="7113"/>
    <n v="47.45"/>
    <n v="31.79"/>
    <n v="337511.85000000003"/>
    <n v="15.660000000000004"/>
    <n v="337.51185000000004"/>
    <n v="226122.27"/>
    <n v="226.12226999999999"/>
    <n v="111389.58000000005"/>
    <n v="0.66996838777660683"/>
    <n v="111.38958000000005"/>
    <x v="1"/>
  </r>
  <r>
    <s v="C9400"/>
    <x v="0"/>
    <x v="128"/>
    <x v="4"/>
    <x v="0"/>
    <x v="3"/>
    <d v="2021-02-03T00:00:00"/>
    <n v="940079343"/>
    <d v="2021-03-17T00:00:00"/>
    <n v="42"/>
    <n v="9223"/>
    <n v="47.45"/>
    <n v="31.79"/>
    <n v="437631.35000000003"/>
    <n v="15.660000000000004"/>
    <n v="437.63135000000005"/>
    <n v="293199.17"/>
    <n v="293.19916999999998"/>
    <n v="144432.18000000005"/>
    <n v="0.66996838777660683"/>
    <n v="144.43218000000005"/>
    <x v="2"/>
  </r>
  <r>
    <s v="C5400"/>
    <x v="1"/>
    <x v="118"/>
    <x v="11"/>
    <x v="0"/>
    <x v="1"/>
    <d v="2022-05-07T00:00:00"/>
    <n v="540046966"/>
    <d v="2022-05-09T00:00:00"/>
    <n v="2"/>
    <n v="753"/>
    <n v="668.27"/>
    <n v="502.54"/>
    <n v="503207.31"/>
    <n v="165.72999999999996"/>
    <n v="503.20731000000001"/>
    <n v="378412.62"/>
    <n v="378.41262"/>
    <n v="124794.69"/>
    <n v="0.75200143654510898"/>
    <n v="124.79469"/>
    <x v="1"/>
  </r>
  <r>
    <s v="C4014"/>
    <x v="4"/>
    <x v="130"/>
    <x v="4"/>
    <x v="0"/>
    <x v="2"/>
    <d v="2022-02-22T00:00:00"/>
    <n v="401447999"/>
    <d v="2022-02-27T00:00:00"/>
    <n v="5"/>
    <n v="6239"/>
    <n v="47.45"/>
    <n v="31.79"/>
    <n v="296040.55000000005"/>
    <n v="15.660000000000004"/>
    <n v="296.04055000000005"/>
    <n v="198337.81"/>
    <n v="198.33780999999999"/>
    <n v="97702.740000000049"/>
    <n v="0.66996838777660683"/>
    <n v="97.702740000000048"/>
    <x v="1"/>
  </r>
  <r>
    <s v="C2399"/>
    <x v="3"/>
    <x v="112"/>
    <x v="6"/>
    <x v="0"/>
    <x v="1"/>
    <d v="2021-04-08T00:00:00"/>
    <n v="239956271"/>
    <d v="2021-04-30T00:00:00"/>
    <n v="22"/>
    <n v="7248"/>
    <n v="81.73"/>
    <n v="56.67"/>
    <n v="592379.04"/>
    <n v="25.060000000000002"/>
    <n v="592.37904000000003"/>
    <n v="410744.16000000003"/>
    <n v="410.74416000000002"/>
    <n v="181634.88"/>
    <n v="0.69338064358252782"/>
    <n v="181.63488000000001"/>
    <x v="2"/>
  </r>
  <r>
    <s v="C2915"/>
    <x v="5"/>
    <x v="56"/>
    <x v="7"/>
    <x v="1"/>
    <x v="2"/>
    <d v="2020-11-23T00:00:00"/>
    <n v="291558110"/>
    <d v="2021-01-01T00:00:00"/>
    <n v="39"/>
    <n v="7379"/>
    <n v="9.33"/>
    <n v="6.92"/>
    <n v="68846.070000000007"/>
    <n v="2.41"/>
    <n v="68.846070000000012"/>
    <n v="51062.68"/>
    <n v="51.06268"/>
    <n v="17783.390000000007"/>
    <n v="0.74169346195069652"/>
    <n v="17.783390000000008"/>
    <x v="0"/>
  </r>
  <r>
    <s v="C8625"/>
    <x v="2"/>
    <x v="88"/>
    <x v="11"/>
    <x v="1"/>
    <x v="0"/>
    <d v="2021-03-07T00:00:00"/>
    <n v="862552344"/>
    <d v="2021-04-05T00:00:00"/>
    <n v="29"/>
    <n v="7261"/>
    <n v="668.27"/>
    <n v="502.54"/>
    <n v="4852308.47"/>
    <n v="165.72999999999996"/>
    <n v="4852.3084699999999"/>
    <n v="3648942.94"/>
    <n v="3648.9429399999999"/>
    <n v="1203365.5299999998"/>
    <n v="0.75200143654510898"/>
    <n v="1203.3655299999998"/>
    <x v="2"/>
  </r>
  <r>
    <s v="C9795"/>
    <x v="1"/>
    <x v="10"/>
    <x v="7"/>
    <x v="0"/>
    <x v="0"/>
    <d v="2022-09-03T00:00:00"/>
    <n v="979550302"/>
    <d v="2022-10-03T00:00:00"/>
    <n v="30"/>
    <n v="9557"/>
    <n v="9.33"/>
    <n v="6.92"/>
    <n v="89166.81"/>
    <n v="2.41"/>
    <n v="89.166809999999998"/>
    <n v="66134.44"/>
    <n v="66.134439999999998"/>
    <n v="23032.369999999995"/>
    <n v="0.74169346195069663"/>
    <n v="23.032369999999997"/>
    <x v="1"/>
  </r>
  <r>
    <s v="C6394"/>
    <x v="1"/>
    <x v="54"/>
    <x v="11"/>
    <x v="0"/>
    <x v="1"/>
    <d v="2022-01-17T00:00:00"/>
    <n v="639475810"/>
    <d v="2022-02-03T00:00:00"/>
    <n v="17"/>
    <n v="3958"/>
    <n v="668.27"/>
    <n v="502.54"/>
    <n v="2645012.66"/>
    <n v="165.72999999999996"/>
    <n v="2645.0126600000003"/>
    <n v="1989053.32"/>
    <n v="1989.05332"/>
    <n v="655959.34000000008"/>
    <n v="0.75200143654510887"/>
    <n v="655.95934000000011"/>
    <x v="1"/>
  </r>
  <r>
    <s v="C3595"/>
    <x v="5"/>
    <x v="15"/>
    <x v="2"/>
    <x v="0"/>
    <x v="1"/>
    <d v="2022-01-31T00:00:00"/>
    <n v="359565198"/>
    <d v="2022-03-01T00:00:00"/>
    <n v="29"/>
    <n v="2187"/>
    <n v="205.7"/>
    <n v="117.11"/>
    <n v="449865.89999999997"/>
    <n v="88.589999999999989"/>
    <n v="449.86589999999995"/>
    <n v="256119.57"/>
    <n v="256.11957000000001"/>
    <n v="193746.32999999996"/>
    <n v="0.56932425862907154"/>
    <n v="193.74632999999997"/>
    <x v="1"/>
  </r>
  <r>
    <s v="C7273"/>
    <x v="0"/>
    <x v="24"/>
    <x v="2"/>
    <x v="1"/>
    <x v="3"/>
    <d v="2021-09-09T00:00:00"/>
    <n v="727367293"/>
    <d v="2021-10-23T00:00:00"/>
    <n v="44"/>
    <n v="3001"/>
    <n v="205.7"/>
    <n v="117.11"/>
    <n v="617305.69999999995"/>
    <n v="88.589999999999989"/>
    <n v="617.3057"/>
    <n v="351447.11"/>
    <n v="351.44711000000001"/>
    <n v="265858.58999999997"/>
    <n v="0.56932425862907143"/>
    <n v="265.85858999999999"/>
    <x v="2"/>
  </r>
  <r>
    <s v="C1507"/>
    <x v="3"/>
    <x v="20"/>
    <x v="9"/>
    <x v="0"/>
    <x v="2"/>
    <d v="2020-03-02T00:00:00"/>
    <n v="150743424"/>
    <d v="2020-03-02T00:00:00"/>
    <n v="0"/>
    <n v="7184"/>
    <n v="109.28"/>
    <n v="35.840000000000003"/>
    <n v="785067.52000000002"/>
    <n v="73.44"/>
    <n v="785.06752000000006"/>
    <n v="257474.56000000003"/>
    <n v="257.47456000000005"/>
    <n v="527592.95999999996"/>
    <n v="0.32796486090775995"/>
    <n v="527.59295999999995"/>
    <x v="0"/>
  </r>
  <r>
    <s v="C7078"/>
    <x v="2"/>
    <x v="114"/>
    <x v="10"/>
    <x v="1"/>
    <x v="1"/>
    <d v="2021-07-04T00:00:00"/>
    <n v="707867419"/>
    <d v="2021-08-02T00:00:00"/>
    <n v="29"/>
    <n v="2555"/>
    <n v="154.06"/>
    <n v="90.93"/>
    <n v="393623.3"/>
    <n v="63.129999999999995"/>
    <n v="393.62329999999997"/>
    <n v="232326.15000000002"/>
    <n v="232.32615000000001"/>
    <n v="161297.14999999997"/>
    <n v="0.59022458782292619"/>
    <n v="161.29714999999996"/>
    <x v="2"/>
  </r>
  <r>
    <s v="C4972"/>
    <x v="3"/>
    <x v="97"/>
    <x v="0"/>
    <x v="0"/>
    <x v="1"/>
    <d v="2021-07-13T00:00:00"/>
    <n v="497225606"/>
    <d v="2021-08-02T00:00:00"/>
    <n v="20"/>
    <n v="8961"/>
    <n v="152.58000000000001"/>
    <n v="97.44"/>
    <n v="1367269.3800000001"/>
    <n v="55.140000000000015"/>
    <n v="1367.2693800000002"/>
    <n v="873159.84"/>
    <n v="873.15983999999992"/>
    <n v="494109.54000000015"/>
    <n v="0.63861580810066831"/>
    <n v="494.10954000000015"/>
    <x v="2"/>
  </r>
  <r>
    <s v="C3876"/>
    <x v="1"/>
    <x v="160"/>
    <x v="10"/>
    <x v="0"/>
    <x v="1"/>
    <d v="2020-09-30T00:00:00"/>
    <n v="387616813"/>
    <d v="2020-10-05T00:00:00"/>
    <n v="5"/>
    <n v="3283"/>
    <n v="154.06"/>
    <n v="90.93"/>
    <n v="505778.98"/>
    <n v="63.129999999999995"/>
    <n v="505.77897999999999"/>
    <n v="298523.19"/>
    <n v="298.52319"/>
    <n v="207255.78999999998"/>
    <n v="0.59022458782292619"/>
    <n v="207.25578999999999"/>
    <x v="0"/>
  </r>
  <r>
    <s v="C8681"/>
    <x v="2"/>
    <x v="154"/>
    <x v="11"/>
    <x v="1"/>
    <x v="3"/>
    <d v="2020-01-27T00:00:00"/>
    <n v="868152368"/>
    <d v="2020-02-23T00:00:00"/>
    <n v="27"/>
    <n v="4433"/>
    <n v="668.27"/>
    <n v="502.54"/>
    <n v="2962440.91"/>
    <n v="165.72999999999996"/>
    <n v="2962.4409100000003"/>
    <n v="2227759.8200000003"/>
    <n v="2227.7598200000002"/>
    <n v="734681.08999999985"/>
    <n v="0.75200143654510898"/>
    <n v="734.68108999999981"/>
    <x v="0"/>
  </r>
  <r>
    <s v="C6982"/>
    <x v="2"/>
    <x v="34"/>
    <x v="0"/>
    <x v="1"/>
    <x v="1"/>
    <d v="2022-03-29T00:00:00"/>
    <n v="698256099"/>
    <d v="2022-04-14T00:00:00"/>
    <n v="16"/>
    <n v="8351"/>
    <n v="152.58000000000001"/>
    <n v="97.44"/>
    <n v="1274195.58"/>
    <n v="55.140000000000015"/>
    <n v="1274.1955800000001"/>
    <n v="813721.44"/>
    <n v="813.72143999999992"/>
    <n v="460474.14000000013"/>
    <n v="0.63861580810066843"/>
    <n v="460.47414000000015"/>
    <x v="1"/>
  </r>
  <r>
    <s v="C9576"/>
    <x v="0"/>
    <x v="165"/>
    <x v="1"/>
    <x v="1"/>
    <x v="3"/>
    <d v="2021-10-29T00:00:00"/>
    <n v="957664334"/>
    <d v="2021-11-18T00:00:00"/>
    <n v="20"/>
    <n v="3013"/>
    <n v="421.89"/>
    <n v="364.69"/>
    <n v="1271154.57"/>
    <n v="57.199999999999989"/>
    <n v="1271.1545700000001"/>
    <n v="1098810.97"/>
    <n v="1098.81097"/>
    <n v="172343.60000000009"/>
    <n v="0.86441963544999867"/>
    <n v="172.34360000000009"/>
    <x v="2"/>
  </r>
  <r>
    <s v="C9964"/>
    <x v="4"/>
    <x v="7"/>
    <x v="8"/>
    <x v="1"/>
    <x v="3"/>
    <d v="2020-12-12T00:00:00"/>
    <n v="996425902"/>
    <d v="2021-01-02T00:00:00"/>
    <n v="21"/>
    <n v="3422"/>
    <n v="651.21"/>
    <n v="524.96"/>
    <n v="2228440.62"/>
    <n v="126.25"/>
    <n v="2228.4406200000003"/>
    <n v="1796413.12"/>
    <n v="1796.4131200000002"/>
    <n v="432027.5"/>
    <n v="0.80613012699436426"/>
    <n v="432.02749999999997"/>
    <x v="0"/>
  </r>
  <r>
    <s v="C6849"/>
    <x v="3"/>
    <x v="18"/>
    <x v="5"/>
    <x v="0"/>
    <x v="0"/>
    <d v="2022-02-13T00:00:00"/>
    <n v="684902131"/>
    <d v="2022-02-28T00:00:00"/>
    <n v="15"/>
    <n v="6615"/>
    <n v="437.2"/>
    <n v="263.33"/>
    <n v="2892078"/>
    <n v="173.87"/>
    <n v="2892.078"/>
    <n v="1741927.95"/>
    <n v="1741.92795"/>
    <n v="1150150.05"/>
    <n v="0.60231015553522416"/>
    <n v="1150.15005"/>
    <x v="1"/>
  </r>
  <r>
    <s v="C8637"/>
    <x v="0"/>
    <x v="139"/>
    <x v="8"/>
    <x v="0"/>
    <x v="1"/>
    <d v="2021-02-14T00:00:00"/>
    <n v="863766849"/>
    <d v="2021-03-24T00:00:00"/>
    <n v="38"/>
    <n v="6660"/>
    <n v="651.21"/>
    <n v="524.96"/>
    <n v="4337058.6000000006"/>
    <n v="126.25"/>
    <n v="4337.0586000000003"/>
    <n v="3496233.6"/>
    <n v="3496.2336"/>
    <n v="840825.00000000047"/>
    <n v="0.80613012699436426"/>
    <n v="840.8250000000005"/>
    <x v="2"/>
  </r>
  <r>
    <s v="C1940"/>
    <x v="3"/>
    <x v="174"/>
    <x v="8"/>
    <x v="0"/>
    <x v="2"/>
    <d v="2022-09-15T00:00:00"/>
    <n v="194006383"/>
    <d v="2022-10-22T00:00:00"/>
    <n v="37"/>
    <n v="9655"/>
    <n v="651.21"/>
    <n v="524.96"/>
    <n v="6287432.5500000007"/>
    <n v="126.25"/>
    <n v="6287.4325500000004"/>
    <n v="5068488.8000000007"/>
    <n v="5068.488800000001"/>
    <n v="1218943.75"/>
    <n v="0.80613012699436448"/>
    <n v="1218.9437499999999"/>
    <x v="1"/>
  </r>
  <r>
    <s v="C7541"/>
    <x v="0"/>
    <x v="96"/>
    <x v="6"/>
    <x v="1"/>
    <x v="0"/>
    <d v="2020-04-30T00:00:00"/>
    <n v="754117715"/>
    <d v="2020-05-24T00:00:00"/>
    <n v="24"/>
    <n v="9045"/>
    <n v="81.73"/>
    <n v="56.67"/>
    <n v="739247.85000000009"/>
    <n v="25.060000000000002"/>
    <n v="739.24785000000008"/>
    <n v="512580.15"/>
    <n v="512.58015"/>
    <n v="226667.70000000007"/>
    <n v="0.69338064358252771"/>
    <n v="226.66770000000008"/>
    <x v="0"/>
  </r>
  <r>
    <s v="C5575"/>
    <x v="0"/>
    <x v="69"/>
    <x v="7"/>
    <x v="0"/>
    <x v="0"/>
    <d v="2020-09-27T00:00:00"/>
    <n v="557524669"/>
    <d v="2020-11-16T00:00:00"/>
    <n v="50"/>
    <n v="2794"/>
    <n v="9.33"/>
    <n v="6.92"/>
    <n v="26068.02"/>
    <n v="2.41"/>
    <n v="26.068020000000001"/>
    <n v="19334.48"/>
    <n v="19.334479999999999"/>
    <n v="6733.5400000000009"/>
    <n v="0.74169346195069663"/>
    <n v="6.7335400000000005"/>
    <x v="0"/>
  </r>
  <r>
    <s v="C2593"/>
    <x v="3"/>
    <x v="100"/>
    <x v="0"/>
    <x v="0"/>
    <x v="3"/>
    <d v="2021-01-13T00:00:00"/>
    <n v="259376752"/>
    <d v="2021-02-10T00:00:00"/>
    <n v="28"/>
    <n v="4200"/>
    <n v="152.58000000000001"/>
    <n v="97.44"/>
    <n v="640836"/>
    <n v="55.140000000000015"/>
    <n v="640.83600000000001"/>
    <n v="409248"/>
    <n v="409.24799999999999"/>
    <n v="231588"/>
    <n v="0.63861580810066843"/>
    <n v="231.58799999999999"/>
    <x v="2"/>
  </r>
  <r>
    <s v="C6722"/>
    <x v="4"/>
    <x v="148"/>
    <x v="1"/>
    <x v="1"/>
    <x v="3"/>
    <d v="2020-10-31T00:00:00"/>
    <n v="672222793"/>
    <d v="2020-12-17T00:00:00"/>
    <n v="47"/>
    <n v="4517"/>
    <n v="421.89"/>
    <n v="364.69"/>
    <n v="1905677.13"/>
    <n v="57.199999999999989"/>
    <n v="1905.6771299999998"/>
    <n v="1647304.73"/>
    <n v="1647.3047300000001"/>
    <n v="258372.39999999991"/>
    <n v="0.86441963544999889"/>
    <n v="258.37239999999991"/>
    <x v="0"/>
  </r>
  <r>
    <s v="C4289"/>
    <x v="0"/>
    <x v="139"/>
    <x v="2"/>
    <x v="1"/>
    <x v="3"/>
    <d v="2020-02-24T00:00:00"/>
    <n v="428924119"/>
    <d v="2020-03-06T00:00:00"/>
    <n v="11"/>
    <n v="7033"/>
    <n v="205.7"/>
    <n v="117.11"/>
    <n v="1446688.0999999999"/>
    <n v="88.589999999999989"/>
    <n v="1446.6880999999998"/>
    <n v="823634.63"/>
    <n v="823.63463000000002"/>
    <n v="623053.46999999986"/>
    <n v="0.56932425862907154"/>
    <n v="623.05346999999983"/>
    <x v="0"/>
  </r>
  <r>
    <s v="C9326"/>
    <x v="3"/>
    <x v="63"/>
    <x v="11"/>
    <x v="0"/>
    <x v="0"/>
    <d v="2020-10-30T00:00:00"/>
    <n v="932654559"/>
    <d v="2020-11-09T00:00:00"/>
    <n v="10"/>
    <n v="2065"/>
    <n v="668.27"/>
    <n v="502.54"/>
    <n v="1379977.55"/>
    <n v="165.72999999999996"/>
    <n v="1379.9775500000001"/>
    <n v="1037745.1000000001"/>
    <n v="1037.7451000000001"/>
    <n v="342232.44999999995"/>
    <n v="0.75200143654510909"/>
    <n v="342.23244999999997"/>
    <x v="0"/>
  </r>
  <r>
    <s v="C5069"/>
    <x v="0"/>
    <x v="147"/>
    <x v="4"/>
    <x v="1"/>
    <x v="1"/>
    <d v="2022-04-10T00:00:00"/>
    <n v="506900441"/>
    <d v="2022-04-10T00:00:00"/>
    <n v="0"/>
    <n v="1960"/>
    <n v="47.45"/>
    <n v="31.79"/>
    <n v="93002"/>
    <n v="15.660000000000004"/>
    <n v="93.001999999999995"/>
    <n v="62308.4"/>
    <n v="62.308399999999999"/>
    <n v="30693.599999999999"/>
    <n v="0.66996838777660694"/>
    <n v="30.6936"/>
    <x v="1"/>
  </r>
  <r>
    <s v="C2454"/>
    <x v="3"/>
    <x v="97"/>
    <x v="9"/>
    <x v="1"/>
    <x v="2"/>
    <d v="2022-11-04T00:00:00"/>
    <n v="245460593"/>
    <d v="2022-11-27T00:00:00"/>
    <n v="23"/>
    <n v="6099"/>
    <n v="109.28"/>
    <n v="35.840000000000003"/>
    <n v="666498.72"/>
    <n v="73.44"/>
    <n v="666.49871999999993"/>
    <n v="218588.16000000003"/>
    <n v="218.58816000000004"/>
    <n v="447910.55999999994"/>
    <n v="0.32796486090776"/>
    <n v="447.91055999999992"/>
    <x v="1"/>
  </r>
  <r>
    <s v="C8624"/>
    <x v="3"/>
    <x v="36"/>
    <x v="0"/>
    <x v="1"/>
    <x v="2"/>
    <d v="2021-04-22T00:00:00"/>
    <n v="862446343"/>
    <d v="2021-05-26T00:00:00"/>
    <n v="34"/>
    <n v="5893"/>
    <n v="152.58000000000001"/>
    <n v="97.44"/>
    <n v="899153.94000000006"/>
    <n v="55.140000000000015"/>
    <n v="899.15394000000003"/>
    <n v="574213.92000000004"/>
    <n v="574.21392000000003"/>
    <n v="324940.02"/>
    <n v="0.63861580810066854"/>
    <n v="324.94002"/>
    <x v="2"/>
  </r>
  <r>
    <s v="C4422"/>
    <x v="0"/>
    <x v="62"/>
    <x v="11"/>
    <x v="0"/>
    <x v="0"/>
    <d v="2021-02-13T00:00:00"/>
    <n v="442281520"/>
    <d v="2021-03-14T00:00:00"/>
    <n v="29"/>
    <n v="9785"/>
    <n v="668.27"/>
    <n v="502.54"/>
    <n v="6539021.9500000002"/>
    <n v="165.72999999999996"/>
    <n v="6539.0219500000003"/>
    <n v="4917353.9000000004"/>
    <n v="4917.3539000000001"/>
    <n v="1621668.0499999998"/>
    <n v="0.75200143654510898"/>
    <n v="1621.6680499999998"/>
    <x v="2"/>
  </r>
  <r>
    <s v="C2897"/>
    <x v="0"/>
    <x v="93"/>
    <x v="4"/>
    <x v="0"/>
    <x v="1"/>
    <d v="2020-06-05T00:00:00"/>
    <n v="289702451"/>
    <d v="2020-06-18T00:00:00"/>
    <n v="13"/>
    <n v="8248"/>
    <n v="47.45"/>
    <n v="31.79"/>
    <n v="391367.60000000003"/>
    <n v="15.660000000000004"/>
    <n v="391.36760000000004"/>
    <n v="262203.92"/>
    <n v="262.20391999999998"/>
    <n v="129163.68000000005"/>
    <n v="0.66996838777660683"/>
    <n v="129.16368000000006"/>
    <x v="0"/>
  </r>
  <r>
    <s v="C5078"/>
    <x v="5"/>
    <x v="179"/>
    <x v="2"/>
    <x v="0"/>
    <x v="1"/>
    <d v="2020-09-04T00:00:00"/>
    <n v="507809388"/>
    <d v="2020-09-05T00:00:00"/>
    <n v="1"/>
    <n v="937"/>
    <n v="205.7"/>
    <n v="117.11"/>
    <n v="192740.9"/>
    <n v="88.589999999999989"/>
    <n v="192.74089999999998"/>
    <n v="109732.06999999999"/>
    <n v="109.73206999999999"/>
    <n v="83008.83"/>
    <n v="0.56932425862907143"/>
    <n v="83.008830000000003"/>
    <x v="0"/>
  </r>
  <r>
    <s v="C7609"/>
    <x v="3"/>
    <x v="89"/>
    <x v="3"/>
    <x v="1"/>
    <x v="3"/>
    <d v="2020-12-13T00:00:00"/>
    <n v="760907781"/>
    <d v="2021-01-06T00:00:00"/>
    <n v="24"/>
    <n v="8376"/>
    <n v="255.28"/>
    <n v="159.41999999999999"/>
    <n v="2138225.2799999998"/>
    <n v="95.860000000000014"/>
    <n v="2138.2252799999997"/>
    <n v="1335301.92"/>
    <n v="1335.3019199999999"/>
    <n v="802923.35999999987"/>
    <n v="0.62449075524913822"/>
    <n v="802.92335999999989"/>
    <x v="0"/>
  </r>
  <r>
    <s v="C1282"/>
    <x v="3"/>
    <x v="103"/>
    <x v="2"/>
    <x v="0"/>
    <x v="3"/>
    <d v="2021-01-29T00:00:00"/>
    <n v="128239905"/>
    <d v="2021-03-10T00:00:00"/>
    <n v="40"/>
    <n v="7893"/>
    <n v="205.7"/>
    <n v="117.11"/>
    <n v="1623590.0999999999"/>
    <n v="88.589999999999989"/>
    <n v="1623.5900999999999"/>
    <n v="924349.23"/>
    <n v="924.34923000000003"/>
    <n v="699240.86999999988"/>
    <n v="0.56932425862907154"/>
    <n v="699.24086999999986"/>
    <x v="2"/>
  </r>
  <r>
    <s v="C5181"/>
    <x v="2"/>
    <x v="79"/>
    <x v="3"/>
    <x v="1"/>
    <x v="0"/>
    <d v="2020-11-08T00:00:00"/>
    <n v="518138253"/>
    <d v="2020-11-28T00:00:00"/>
    <n v="20"/>
    <n v="7478"/>
    <n v="255.28"/>
    <n v="159.41999999999999"/>
    <n v="1908983.84"/>
    <n v="95.860000000000014"/>
    <n v="1908.9838400000001"/>
    <n v="1192142.76"/>
    <n v="1192.14276"/>
    <n v="716841.08000000007"/>
    <n v="0.62449075524913811"/>
    <n v="716.84108000000003"/>
    <x v="0"/>
  </r>
  <r>
    <s v="C5775"/>
    <x v="1"/>
    <x v="123"/>
    <x v="0"/>
    <x v="1"/>
    <x v="1"/>
    <d v="2021-03-26T00:00:00"/>
    <n v="577526652"/>
    <d v="2021-04-10T00:00:00"/>
    <n v="15"/>
    <n v="1825"/>
    <n v="152.58000000000001"/>
    <n v="97.44"/>
    <n v="278458.5"/>
    <n v="55.140000000000015"/>
    <n v="278.45850000000002"/>
    <n v="177828"/>
    <n v="177.828"/>
    <n v="100630.5"/>
    <n v="0.63861580810066843"/>
    <n v="100.6305"/>
    <x v="2"/>
  </r>
  <r>
    <s v="C3736"/>
    <x v="2"/>
    <x v="145"/>
    <x v="8"/>
    <x v="0"/>
    <x v="3"/>
    <d v="2020-09-18T00:00:00"/>
    <n v="373641431"/>
    <d v="2020-10-28T00:00:00"/>
    <n v="40"/>
    <n v="7657"/>
    <n v="651.21"/>
    <n v="524.96"/>
    <n v="4986314.9700000007"/>
    <n v="126.25"/>
    <n v="4986.3149700000004"/>
    <n v="4019618.72"/>
    <n v="4019.6187200000004"/>
    <n v="966696.25000000047"/>
    <n v="0.80613012699436437"/>
    <n v="966.69625000000042"/>
    <x v="0"/>
  </r>
  <r>
    <s v="C9440"/>
    <x v="3"/>
    <x v="157"/>
    <x v="1"/>
    <x v="0"/>
    <x v="3"/>
    <d v="2022-06-27T00:00:00"/>
    <n v="944031417"/>
    <d v="2022-08-12T00:00:00"/>
    <n v="46"/>
    <n v="8730"/>
    <n v="421.89"/>
    <n v="364.69"/>
    <n v="3683099.6999999997"/>
    <n v="57.199999999999989"/>
    <n v="3683.0996999999998"/>
    <n v="3183743.7"/>
    <n v="3183.7437"/>
    <n v="499355.99999999953"/>
    <n v="0.86441963544999889"/>
    <n v="499.35599999999954"/>
    <x v="1"/>
  </r>
  <r>
    <s v="C2465"/>
    <x v="5"/>
    <x v="133"/>
    <x v="4"/>
    <x v="1"/>
    <x v="3"/>
    <d v="2021-07-27T00:00:00"/>
    <n v="246557939"/>
    <d v="2021-09-14T00:00:00"/>
    <n v="49"/>
    <n v="828"/>
    <n v="47.45"/>
    <n v="31.79"/>
    <n v="39288.600000000006"/>
    <n v="15.660000000000004"/>
    <n v="39.288600000000002"/>
    <n v="26322.12"/>
    <n v="26.322119999999998"/>
    <n v="12966.480000000007"/>
    <n v="0.66996838777660683"/>
    <n v="12.966480000000006"/>
    <x v="2"/>
  </r>
  <r>
    <s v="C8093"/>
    <x v="3"/>
    <x v="76"/>
    <x v="8"/>
    <x v="1"/>
    <x v="3"/>
    <d v="2020-07-09T00:00:00"/>
    <n v="809394824"/>
    <d v="2020-07-09T00:00:00"/>
    <n v="0"/>
    <n v="6770"/>
    <n v="651.21"/>
    <n v="524.96"/>
    <n v="4408691.7"/>
    <n v="126.25"/>
    <n v="4408.6917000000003"/>
    <n v="3553979.2"/>
    <n v="3553.9792000000002"/>
    <n v="854712.5"/>
    <n v="0.80613012699436437"/>
    <n v="854.71249999999998"/>
    <x v="0"/>
  </r>
  <r>
    <s v="C2810"/>
    <x v="0"/>
    <x v="155"/>
    <x v="10"/>
    <x v="0"/>
    <x v="1"/>
    <d v="2022-04-24T00:00:00"/>
    <n v="281028401"/>
    <d v="2022-05-14T00:00:00"/>
    <n v="20"/>
    <n v="1404"/>
    <n v="154.06"/>
    <n v="90.93"/>
    <n v="216300.24"/>
    <n v="63.129999999999995"/>
    <n v="216.30024"/>
    <n v="127665.72000000002"/>
    <n v="127.66572000000002"/>
    <n v="88634.519999999975"/>
    <n v="0.59022458782292619"/>
    <n v="88.634519999999981"/>
    <x v="1"/>
  </r>
  <r>
    <s v="C8802"/>
    <x v="2"/>
    <x v="154"/>
    <x v="8"/>
    <x v="0"/>
    <x v="3"/>
    <d v="2020-04-20T00:00:00"/>
    <n v="880257499"/>
    <d v="2020-05-01T00:00:00"/>
    <n v="11"/>
    <n v="6610"/>
    <n v="651.21"/>
    <n v="524.96"/>
    <n v="4304498.1000000006"/>
    <n v="126.25"/>
    <n v="4304.4981000000007"/>
    <n v="3469985.6"/>
    <n v="3469.9856"/>
    <n v="834512.50000000047"/>
    <n v="0.80613012699436415"/>
    <n v="834.5125000000005"/>
    <x v="0"/>
  </r>
  <r>
    <s v="C2882"/>
    <x v="0"/>
    <x v="71"/>
    <x v="1"/>
    <x v="0"/>
    <x v="1"/>
    <d v="2021-10-18T00:00:00"/>
    <n v="288260066"/>
    <d v="2021-11-10T00:00:00"/>
    <n v="23"/>
    <n v="1414"/>
    <n v="421.89"/>
    <n v="364.69"/>
    <n v="596552.46"/>
    <n v="57.199999999999989"/>
    <n v="596.55246"/>
    <n v="515671.66"/>
    <n v="515.67165999999997"/>
    <n v="80880.799999999988"/>
    <n v="0.86441963544999878"/>
    <n v="80.880799999999994"/>
    <x v="2"/>
  </r>
  <r>
    <s v="C7361"/>
    <x v="0"/>
    <x v="58"/>
    <x v="2"/>
    <x v="1"/>
    <x v="2"/>
    <d v="2022-08-12T00:00:00"/>
    <n v="736193692"/>
    <d v="2022-09-01T00:00:00"/>
    <n v="20"/>
    <n v="4928"/>
    <n v="205.7"/>
    <n v="117.11"/>
    <n v="1013689.6"/>
    <n v="88.589999999999989"/>
    <n v="1013.6895999999999"/>
    <n v="577118.07999999996"/>
    <n v="577.11807999999996"/>
    <n v="436571.52"/>
    <n v="0.56932425862907143"/>
    <n v="436.57152000000002"/>
    <x v="1"/>
  </r>
  <r>
    <s v="C1900"/>
    <x v="0"/>
    <x v="47"/>
    <x v="2"/>
    <x v="0"/>
    <x v="0"/>
    <d v="2022-10-30T00:00:00"/>
    <n v="190043151"/>
    <d v="2022-12-13T00:00:00"/>
    <n v="44"/>
    <n v="6846"/>
    <n v="205.7"/>
    <n v="117.11"/>
    <n v="1408222.2"/>
    <n v="88.589999999999989"/>
    <n v="1408.2221999999999"/>
    <n v="801735.05999999994"/>
    <n v="801.73505999999998"/>
    <n v="606487.14"/>
    <n v="0.56932425862907143"/>
    <n v="606.48714000000007"/>
    <x v="1"/>
  </r>
  <r>
    <s v="C7701"/>
    <x v="4"/>
    <x v="99"/>
    <x v="1"/>
    <x v="0"/>
    <x v="2"/>
    <d v="2020-09-04T00:00:00"/>
    <n v="770169770"/>
    <d v="2020-09-18T00:00:00"/>
    <n v="14"/>
    <n v="9205"/>
    <n v="421.89"/>
    <n v="364.69"/>
    <n v="3883497.4499999997"/>
    <n v="57.199999999999989"/>
    <n v="3883.4974499999998"/>
    <n v="3356971.45"/>
    <n v="3356.97145"/>
    <n v="526525.99999999953"/>
    <n v="0.86441963544999889"/>
    <n v="526.5259999999995"/>
    <x v="0"/>
  </r>
  <r>
    <s v="C1922"/>
    <x v="0"/>
    <x v="60"/>
    <x v="0"/>
    <x v="1"/>
    <x v="0"/>
    <d v="2021-05-08T00:00:00"/>
    <n v="192262303"/>
    <d v="2021-05-08T00:00:00"/>
    <n v="0"/>
    <n v="3543"/>
    <n v="152.58000000000001"/>
    <n v="97.44"/>
    <n v="540590.94000000006"/>
    <n v="55.140000000000015"/>
    <n v="540.59094000000005"/>
    <n v="345229.92"/>
    <n v="345.22991999999999"/>
    <n v="195361.02000000008"/>
    <n v="0.63861580810066843"/>
    <n v="195.36102000000008"/>
    <x v="2"/>
  </r>
  <r>
    <s v="C9265"/>
    <x v="3"/>
    <x v="110"/>
    <x v="6"/>
    <x v="0"/>
    <x v="2"/>
    <d v="2021-03-23T00:00:00"/>
    <n v="926513373"/>
    <d v="2021-03-23T00:00:00"/>
    <n v="0"/>
    <n v="4751"/>
    <n v="81.73"/>
    <n v="56.67"/>
    <n v="388299.23000000004"/>
    <n v="25.060000000000002"/>
    <n v="388.29923000000002"/>
    <n v="269239.17"/>
    <n v="269.23917"/>
    <n v="119060.06000000006"/>
    <n v="0.69338064358252782"/>
    <n v="119.06006000000005"/>
    <x v="2"/>
  </r>
  <r>
    <s v="C2716"/>
    <x v="4"/>
    <x v="7"/>
    <x v="1"/>
    <x v="1"/>
    <x v="2"/>
    <d v="2021-05-23T00:00:00"/>
    <n v="271611917"/>
    <d v="2021-06-09T00:00:00"/>
    <n v="17"/>
    <n v="4857"/>
    <n v="421.89"/>
    <n v="364.69"/>
    <n v="2049119.73"/>
    <n v="57.199999999999989"/>
    <n v="2049.1197299999999"/>
    <n v="1771299.33"/>
    <n v="1771.2993300000001"/>
    <n v="277820.39999999991"/>
    <n v="0.86441963544999889"/>
    <n v="277.82039999999989"/>
    <x v="2"/>
  </r>
  <r>
    <s v="C7023"/>
    <x v="0"/>
    <x v="175"/>
    <x v="9"/>
    <x v="0"/>
    <x v="2"/>
    <d v="2021-02-12T00:00:00"/>
    <n v="702359235"/>
    <d v="2021-03-01T00:00:00"/>
    <n v="17"/>
    <n v="2560"/>
    <n v="109.28"/>
    <n v="35.840000000000003"/>
    <n v="279756.79999999999"/>
    <n v="73.44"/>
    <n v="279.7568"/>
    <n v="91750.400000000009"/>
    <n v="91.750400000000013"/>
    <n v="188006.39999999997"/>
    <n v="0.32796486090775995"/>
    <n v="188.00639999999996"/>
    <x v="2"/>
  </r>
  <r>
    <s v="C6427"/>
    <x v="0"/>
    <x v="116"/>
    <x v="10"/>
    <x v="1"/>
    <x v="2"/>
    <d v="2020-12-09T00:00:00"/>
    <n v="642793166"/>
    <d v="2021-01-19T00:00:00"/>
    <n v="41"/>
    <n v="5637"/>
    <n v="154.06"/>
    <n v="90.93"/>
    <n v="868436.22"/>
    <n v="63.129999999999995"/>
    <n v="868.43621999999993"/>
    <n v="512572.41000000003"/>
    <n v="512.57240999999999"/>
    <n v="355863.80999999994"/>
    <n v="0.59022458782292619"/>
    <n v="355.86380999999994"/>
    <x v="0"/>
  </r>
  <r>
    <s v="C5036"/>
    <x v="3"/>
    <x v="100"/>
    <x v="8"/>
    <x v="1"/>
    <x v="3"/>
    <d v="2021-07-28T00:00:00"/>
    <n v="503644883"/>
    <d v="2021-08-09T00:00:00"/>
    <n v="12"/>
    <n v="8568"/>
    <n v="651.21"/>
    <n v="524.96"/>
    <n v="5579567.2800000003"/>
    <n v="126.25"/>
    <n v="5579.5672800000002"/>
    <n v="4497857.28"/>
    <n v="4497.8572800000002"/>
    <n v="1081710"/>
    <n v="0.80613012699436437"/>
    <n v="1081.71"/>
    <x v="2"/>
  </r>
  <r>
    <s v="C3380"/>
    <x v="3"/>
    <x v="119"/>
    <x v="6"/>
    <x v="1"/>
    <x v="1"/>
    <d v="2020-07-31T00:00:00"/>
    <n v="338088214"/>
    <d v="2020-09-18T00:00:00"/>
    <n v="49"/>
    <n v="6670"/>
    <n v="81.73"/>
    <n v="56.67"/>
    <n v="545139.1"/>
    <n v="25.060000000000002"/>
    <n v="545.13909999999998"/>
    <n v="377988.9"/>
    <n v="377.9889"/>
    <n v="167150.19999999995"/>
    <n v="0.69338064358252782"/>
    <n v="167.15019999999996"/>
    <x v="0"/>
  </r>
  <r>
    <s v="C7196"/>
    <x v="3"/>
    <x v="42"/>
    <x v="2"/>
    <x v="0"/>
    <x v="2"/>
    <d v="2021-08-24T00:00:00"/>
    <n v="719609487"/>
    <d v="2021-09-21T00:00:00"/>
    <n v="28"/>
    <n v="7293"/>
    <n v="205.7"/>
    <n v="117.11"/>
    <n v="1500170.0999999999"/>
    <n v="88.589999999999989"/>
    <n v="1500.1700999999998"/>
    <n v="854083.23"/>
    <n v="854.08322999999996"/>
    <n v="646086.86999999988"/>
    <n v="0.56932425862907154"/>
    <n v="646.08686999999986"/>
    <x v="2"/>
  </r>
  <r>
    <s v="C4920"/>
    <x v="4"/>
    <x v="130"/>
    <x v="10"/>
    <x v="1"/>
    <x v="2"/>
    <d v="2021-09-14T00:00:00"/>
    <n v="492007529"/>
    <d v="2021-10-04T00:00:00"/>
    <n v="20"/>
    <n v="4816"/>
    <n v="154.06"/>
    <n v="90.93"/>
    <n v="741952.96"/>
    <n v="63.129999999999995"/>
    <n v="741.95295999999996"/>
    <n v="437918.88"/>
    <n v="437.91888"/>
    <n v="304034.07999999996"/>
    <n v="0.59022458782292619"/>
    <n v="304.03407999999996"/>
    <x v="2"/>
  </r>
  <r>
    <s v="C8193"/>
    <x v="1"/>
    <x v="90"/>
    <x v="10"/>
    <x v="0"/>
    <x v="0"/>
    <d v="2020-12-12T00:00:00"/>
    <n v="819393670"/>
    <d v="2020-12-16T00:00:00"/>
    <n v="4"/>
    <n v="5651"/>
    <n v="154.06"/>
    <n v="90.93"/>
    <n v="870593.06"/>
    <n v="63.129999999999995"/>
    <n v="870.59306000000004"/>
    <n v="513845.43000000005"/>
    <n v="513.84543000000008"/>
    <n v="356747.63"/>
    <n v="0.59022458782292619"/>
    <n v="356.74763000000002"/>
    <x v="0"/>
  </r>
  <r>
    <s v="C2361"/>
    <x v="3"/>
    <x v="104"/>
    <x v="7"/>
    <x v="0"/>
    <x v="0"/>
    <d v="2021-05-31T00:00:00"/>
    <n v="236191737"/>
    <d v="2021-06-01T00:00:00"/>
    <n v="1"/>
    <n v="3239"/>
    <n v="9.33"/>
    <n v="6.92"/>
    <n v="30219.87"/>
    <n v="2.41"/>
    <n v="30.21987"/>
    <n v="22413.88"/>
    <n v="22.413880000000002"/>
    <n v="7805.989999999998"/>
    <n v="0.74169346195069674"/>
    <n v="7.8059899999999978"/>
    <x v="2"/>
  </r>
  <r>
    <s v="C4971"/>
    <x v="0"/>
    <x v="172"/>
    <x v="2"/>
    <x v="1"/>
    <x v="0"/>
    <d v="2022-08-31T00:00:00"/>
    <n v="497138059"/>
    <d v="2022-10-12T00:00:00"/>
    <n v="42"/>
    <n v="3054"/>
    <n v="205.7"/>
    <n v="117.11"/>
    <n v="628207.79999999993"/>
    <n v="88.589999999999989"/>
    <n v="628.20779999999991"/>
    <n v="357653.94"/>
    <n v="357.65393999999998"/>
    <n v="270553.85999999993"/>
    <n v="0.56932425862907154"/>
    <n v="270.55385999999993"/>
    <x v="1"/>
  </r>
  <r>
    <s v="C7272"/>
    <x v="2"/>
    <x v="154"/>
    <x v="4"/>
    <x v="1"/>
    <x v="3"/>
    <d v="2020-05-23T00:00:00"/>
    <n v="727281463"/>
    <d v="2020-07-11T00:00:00"/>
    <n v="49"/>
    <n v="7601"/>
    <n v="47.45"/>
    <n v="31.79"/>
    <n v="360667.45"/>
    <n v="15.660000000000004"/>
    <n v="360.66745000000003"/>
    <n v="241635.78999999998"/>
    <n v="241.63578999999999"/>
    <n v="119031.66000000003"/>
    <n v="0.66996838777660683"/>
    <n v="119.03166000000003"/>
    <x v="0"/>
  </r>
  <r>
    <s v="C5719"/>
    <x v="3"/>
    <x v="73"/>
    <x v="1"/>
    <x v="1"/>
    <x v="2"/>
    <d v="2022-02-11T00:00:00"/>
    <n v="571983277"/>
    <d v="2022-02-14T00:00:00"/>
    <n v="3"/>
    <n v="1417"/>
    <n v="421.89"/>
    <n v="364.69"/>
    <n v="597818.13"/>
    <n v="57.199999999999989"/>
    <n v="597.81813"/>
    <n v="516765.73"/>
    <n v="516.76572999999996"/>
    <n v="81052.400000000023"/>
    <n v="0.86441963544999878"/>
    <n v="81.05240000000002"/>
    <x v="1"/>
  </r>
  <r>
    <s v="C2880"/>
    <x v="3"/>
    <x v="6"/>
    <x v="3"/>
    <x v="0"/>
    <x v="2"/>
    <d v="2021-01-18T00:00:00"/>
    <n v="288069951"/>
    <d v="2021-02-03T00:00:00"/>
    <n v="16"/>
    <n v="5155"/>
    <n v="255.28"/>
    <n v="159.41999999999999"/>
    <n v="1315968.3999999999"/>
    <n v="95.860000000000014"/>
    <n v="1315.9684"/>
    <n v="821810.1"/>
    <n v="821.81009999999992"/>
    <n v="494158.29999999993"/>
    <n v="0.62449075524913811"/>
    <n v="494.15829999999994"/>
    <x v="2"/>
  </r>
  <r>
    <s v="C7017"/>
    <x v="5"/>
    <x v="57"/>
    <x v="10"/>
    <x v="1"/>
    <x v="2"/>
    <d v="2022-06-14T00:00:00"/>
    <n v="701739966"/>
    <d v="2022-07-16T00:00:00"/>
    <n v="32"/>
    <n v="9305"/>
    <n v="154.06"/>
    <n v="90.93"/>
    <n v="1433528.3"/>
    <n v="63.129999999999995"/>
    <n v="1433.5282999999999"/>
    <n v="846103.65"/>
    <n v="846.10365000000002"/>
    <n v="587424.65"/>
    <n v="0.59022458782292619"/>
    <n v="587.42465000000004"/>
    <x v="1"/>
  </r>
  <r>
    <s v="C9233"/>
    <x v="3"/>
    <x v="146"/>
    <x v="0"/>
    <x v="0"/>
    <x v="1"/>
    <d v="2021-11-23T00:00:00"/>
    <n v="923389995"/>
    <d v="2022-01-09T00:00:00"/>
    <n v="47"/>
    <n v="474"/>
    <n v="152.58000000000001"/>
    <n v="97.44"/>
    <n v="72322.920000000013"/>
    <n v="55.140000000000015"/>
    <n v="72.322920000000011"/>
    <n v="46186.559999999998"/>
    <n v="46.18656"/>
    <n v="26136.360000000015"/>
    <n v="0.63861580810066843"/>
    <n v="26.136360000000014"/>
    <x v="2"/>
  </r>
  <r>
    <s v="C6685"/>
    <x v="3"/>
    <x v="30"/>
    <x v="9"/>
    <x v="1"/>
    <x v="3"/>
    <d v="2021-11-25T00:00:00"/>
    <n v="668508040"/>
    <d v="2021-12-25T00:00:00"/>
    <n v="30"/>
    <n v="5240"/>
    <n v="109.28"/>
    <n v="35.840000000000003"/>
    <n v="572627.19999999995"/>
    <n v="73.44"/>
    <n v="572.6271999999999"/>
    <n v="187801.60000000001"/>
    <n v="187.80160000000001"/>
    <n v="384825.59999999998"/>
    <n v="0.32796486090775995"/>
    <n v="384.82559999999995"/>
    <x v="2"/>
  </r>
  <r>
    <s v="C3001"/>
    <x v="1"/>
    <x v="10"/>
    <x v="8"/>
    <x v="0"/>
    <x v="1"/>
    <d v="2020-02-27T00:00:00"/>
    <n v="300184953"/>
    <d v="2020-02-29T00:00:00"/>
    <n v="2"/>
    <n v="253"/>
    <n v="651.21"/>
    <n v="524.96"/>
    <n v="164756.13"/>
    <n v="126.25"/>
    <n v="164.75613000000001"/>
    <n v="132814.88"/>
    <n v="132.81488000000002"/>
    <n v="31941.25"/>
    <n v="0.80613012699436437"/>
    <n v="31.94125"/>
    <x v="0"/>
  </r>
  <r>
    <s v="C4187"/>
    <x v="0"/>
    <x v="128"/>
    <x v="7"/>
    <x v="1"/>
    <x v="3"/>
    <d v="2021-01-03T00:00:00"/>
    <n v="418734729"/>
    <d v="2021-01-06T00:00:00"/>
    <n v="3"/>
    <n v="1766"/>
    <n v="9.33"/>
    <n v="6.92"/>
    <n v="16476.78"/>
    <n v="2.41"/>
    <n v="16.476779999999998"/>
    <n v="12220.72"/>
    <n v="12.22072"/>
    <n v="4256.0599999999995"/>
    <n v="0.74169346195069674"/>
    <n v="4.2560599999999997"/>
    <x v="2"/>
  </r>
  <r>
    <s v="C9226"/>
    <x v="3"/>
    <x v="95"/>
    <x v="5"/>
    <x v="1"/>
    <x v="2"/>
    <d v="2020-04-11T00:00:00"/>
    <n v="922643697"/>
    <d v="2020-05-07T00:00:00"/>
    <n v="26"/>
    <n v="9628"/>
    <n v="437.2"/>
    <n v="263.33"/>
    <n v="4209361.5999999996"/>
    <n v="173.87"/>
    <n v="4209.3615999999993"/>
    <n v="2535341.2399999998"/>
    <n v="2535.3412399999997"/>
    <n v="1674020.3599999999"/>
    <n v="0.60231015553522416"/>
    <n v="1674.02036"/>
    <x v="0"/>
  </r>
  <r>
    <s v="C8807"/>
    <x v="4"/>
    <x v="7"/>
    <x v="8"/>
    <x v="0"/>
    <x v="1"/>
    <d v="2021-04-30T00:00:00"/>
    <n v="880710685"/>
    <d v="2021-06-19T00:00:00"/>
    <n v="50"/>
    <n v="718"/>
    <n v="651.21"/>
    <n v="524.96"/>
    <n v="467568.78"/>
    <n v="126.25"/>
    <n v="467.56878"/>
    <n v="376921.28"/>
    <n v="376.92128000000002"/>
    <n v="90647.5"/>
    <n v="0.80613012699436437"/>
    <n v="90.647499999999994"/>
    <x v="2"/>
  </r>
  <r>
    <s v="C7820"/>
    <x v="3"/>
    <x v="101"/>
    <x v="11"/>
    <x v="1"/>
    <x v="3"/>
    <d v="2022-03-20T00:00:00"/>
    <n v="782047021"/>
    <d v="2022-04-06T00:00:00"/>
    <n v="17"/>
    <n v="3947"/>
    <n v="668.27"/>
    <n v="502.54"/>
    <n v="2637661.69"/>
    <n v="165.72999999999996"/>
    <n v="2637.6616899999999"/>
    <n v="1983525.3800000001"/>
    <n v="1983.52538"/>
    <n v="654136.30999999982"/>
    <n v="0.75200143654510909"/>
    <n v="654.13630999999987"/>
    <x v="1"/>
  </r>
  <r>
    <s v="C2860"/>
    <x v="0"/>
    <x v="109"/>
    <x v="3"/>
    <x v="0"/>
    <x v="0"/>
    <d v="2022-10-29T00:00:00"/>
    <n v="286076533"/>
    <d v="2022-11-10T00:00:00"/>
    <n v="12"/>
    <n v="5258"/>
    <n v="255.28"/>
    <n v="159.41999999999999"/>
    <n v="1342262.24"/>
    <n v="95.860000000000014"/>
    <n v="1342.26224"/>
    <n v="838230.36"/>
    <n v="838.23036000000002"/>
    <n v="504031.88"/>
    <n v="0.62449075524913822"/>
    <n v="504.03188"/>
    <x v="1"/>
  </r>
  <r>
    <s v="C6914"/>
    <x v="0"/>
    <x v="152"/>
    <x v="1"/>
    <x v="1"/>
    <x v="1"/>
    <d v="2020-06-19T00:00:00"/>
    <n v="691472899"/>
    <d v="2020-08-07T00:00:00"/>
    <n v="49"/>
    <n v="1052"/>
    <n v="421.89"/>
    <n v="364.69"/>
    <n v="443828.27999999997"/>
    <n v="57.199999999999989"/>
    <n v="443.82827999999995"/>
    <n v="383653.88"/>
    <n v="383.65388000000002"/>
    <n v="60174.399999999965"/>
    <n v="0.864419635449999"/>
    <n v="60.174399999999963"/>
    <x v="0"/>
  </r>
  <r>
    <s v="C8132"/>
    <x v="3"/>
    <x v="149"/>
    <x v="3"/>
    <x v="1"/>
    <x v="1"/>
    <d v="2022-02-18T00:00:00"/>
    <n v="813249909"/>
    <d v="2022-03-10T00:00:00"/>
    <n v="20"/>
    <n v="7575"/>
    <n v="255.28"/>
    <n v="159.41999999999999"/>
    <n v="1933746"/>
    <n v="95.860000000000014"/>
    <n v="1933.7460000000001"/>
    <n v="1207606.5"/>
    <n v="1207.6065000000001"/>
    <n v="726139.5"/>
    <n v="0.62449075524913822"/>
    <n v="726.1395"/>
    <x v="1"/>
  </r>
  <r>
    <s v="C1483"/>
    <x v="2"/>
    <x v="41"/>
    <x v="1"/>
    <x v="1"/>
    <x v="0"/>
    <d v="2020-01-17T00:00:00"/>
    <n v="148330724"/>
    <d v="2020-02-07T00:00:00"/>
    <n v="21"/>
    <n v="3212"/>
    <n v="421.89"/>
    <n v="364.69"/>
    <n v="1355110.68"/>
    <n v="57.199999999999989"/>
    <n v="1355.11068"/>
    <n v="1171384.28"/>
    <n v="1171.38428"/>
    <n v="183726.39999999991"/>
    <n v="0.86441963544999878"/>
    <n v="183.7263999999999"/>
    <x v="0"/>
  </r>
  <r>
    <s v="C3539"/>
    <x v="0"/>
    <x v="77"/>
    <x v="7"/>
    <x v="1"/>
    <x v="3"/>
    <d v="2021-11-27T00:00:00"/>
    <n v="353919684"/>
    <d v="2022-01-01T00:00:00"/>
    <n v="35"/>
    <n v="1554"/>
    <n v="9.33"/>
    <n v="6.92"/>
    <n v="14498.82"/>
    <n v="2.41"/>
    <n v="14.49882"/>
    <n v="10753.68"/>
    <n v="10.753680000000001"/>
    <n v="3745.1399999999994"/>
    <n v="0.74169346195069674"/>
    <n v="3.7451399999999992"/>
    <x v="2"/>
  </r>
  <r>
    <s v="C3492"/>
    <x v="3"/>
    <x v="49"/>
    <x v="10"/>
    <x v="0"/>
    <x v="3"/>
    <d v="2022-01-23T00:00:00"/>
    <n v="349251353"/>
    <d v="2022-02-03T00:00:00"/>
    <n v="11"/>
    <n v="91"/>
    <n v="154.06"/>
    <n v="90.93"/>
    <n v="14019.460000000001"/>
    <n v="63.129999999999995"/>
    <n v="14.01946"/>
    <n v="8274.630000000001"/>
    <n v="8.2746300000000002"/>
    <n v="5744.83"/>
    <n v="0.59022458782292608"/>
    <n v="5.7448300000000003"/>
    <x v="1"/>
  </r>
  <r>
    <s v="C2031"/>
    <x v="0"/>
    <x v="168"/>
    <x v="4"/>
    <x v="1"/>
    <x v="2"/>
    <d v="2021-03-31T00:00:00"/>
    <n v="203154218"/>
    <d v="2021-04-13T00:00:00"/>
    <n v="13"/>
    <n v="6702"/>
    <n v="47.45"/>
    <n v="31.79"/>
    <n v="318009.90000000002"/>
    <n v="15.660000000000004"/>
    <n v="318.00990000000002"/>
    <n v="213056.58"/>
    <n v="213.05658"/>
    <n v="104953.32000000004"/>
    <n v="0.66996838777660694"/>
    <n v="104.95332000000003"/>
    <x v="2"/>
  </r>
  <r>
    <s v="C1211"/>
    <x v="2"/>
    <x v="114"/>
    <x v="4"/>
    <x v="0"/>
    <x v="3"/>
    <d v="2022-07-08T00:00:00"/>
    <n v="121176040"/>
    <d v="2022-07-23T00:00:00"/>
    <n v="15"/>
    <n v="7538"/>
    <n v="47.45"/>
    <n v="31.79"/>
    <n v="357678.10000000003"/>
    <n v="15.660000000000004"/>
    <n v="357.67810000000003"/>
    <n v="239633.02"/>
    <n v="239.63301999999999"/>
    <n v="118045.08000000005"/>
    <n v="0.66996838777660683"/>
    <n v="118.04508000000004"/>
    <x v="1"/>
  </r>
  <r>
    <s v="C5361"/>
    <x v="3"/>
    <x v="30"/>
    <x v="3"/>
    <x v="1"/>
    <x v="3"/>
    <d v="2020-03-07T00:00:00"/>
    <n v="536178147"/>
    <d v="2020-03-27T00:00:00"/>
    <n v="20"/>
    <n v="5884"/>
    <n v="255.28"/>
    <n v="159.41999999999999"/>
    <n v="1502067.52"/>
    <n v="95.860000000000014"/>
    <n v="1502.0675200000001"/>
    <n v="938027.27999999991"/>
    <n v="938.02727999999991"/>
    <n v="564040.24000000011"/>
    <n v="0.62449075524913811"/>
    <n v="564.04024000000015"/>
    <x v="0"/>
  </r>
  <r>
    <s v="C1513"/>
    <x v="1"/>
    <x v="54"/>
    <x v="10"/>
    <x v="1"/>
    <x v="1"/>
    <d v="2021-10-21T00:00:00"/>
    <n v="151334369"/>
    <d v="2021-11-07T00:00:00"/>
    <n v="17"/>
    <n v="2058"/>
    <n v="154.06"/>
    <n v="90.93"/>
    <n v="317055.48"/>
    <n v="63.129999999999995"/>
    <n v="317.05547999999999"/>
    <n v="187133.94"/>
    <n v="187.13394"/>
    <n v="129921.53999999998"/>
    <n v="0.59022458782292619"/>
    <n v="129.92153999999999"/>
    <x v="2"/>
  </r>
  <r>
    <s v="C8901"/>
    <x v="5"/>
    <x v="138"/>
    <x v="6"/>
    <x v="1"/>
    <x v="3"/>
    <d v="2021-01-23T00:00:00"/>
    <n v="890131032"/>
    <d v="2021-02-05T00:00:00"/>
    <n v="13"/>
    <n v="8408"/>
    <n v="81.73"/>
    <n v="56.67"/>
    <n v="687185.84000000008"/>
    <n v="25.060000000000002"/>
    <n v="687.1858400000001"/>
    <n v="476481.36"/>
    <n v="476.48136"/>
    <n v="210704.4800000001"/>
    <n v="0.69338064358252771"/>
    <n v="210.7044800000001"/>
    <x v="2"/>
  </r>
  <r>
    <s v="C2463"/>
    <x v="2"/>
    <x v="35"/>
    <x v="11"/>
    <x v="1"/>
    <x v="1"/>
    <d v="2022-01-14T00:00:00"/>
    <n v="246366965"/>
    <d v="2022-03-05T00:00:00"/>
    <n v="50"/>
    <n v="4315"/>
    <n v="668.27"/>
    <n v="502.54"/>
    <n v="2883585.05"/>
    <n v="165.72999999999996"/>
    <n v="2883.5850499999997"/>
    <n v="2168460.1"/>
    <n v="2168.4601000000002"/>
    <n v="715124.94999999972"/>
    <n v="0.7520014365451092"/>
    <n v="715.12494999999967"/>
    <x v="1"/>
  </r>
  <r>
    <s v="C7341"/>
    <x v="5"/>
    <x v="26"/>
    <x v="2"/>
    <x v="1"/>
    <x v="3"/>
    <d v="2020-08-21T00:00:00"/>
    <n v="734153497"/>
    <d v="2020-09-22T00:00:00"/>
    <n v="32"/>
    <n v="1189"/>
    <n v="205.7"/>
    <n v="117.11"/>
    <n v="244577.3"/>
    <n v="88.589999999999989"/>
    <n v="244.57729999999998"/>
    <n v="139243.79"/>
    <n v="139.24379000000002"/>
    <n v="105333.50999999998"/>
    <n v="0.56932425862907154"/>
    <n v="105.33350999999998"/>
    <x v="0"/>
  </r>
  <r>
    <s v="C4379"/>
    <x v="0"/>
    <x v="122"/>
    <x v="6"/>
    <x v="0"/>
    <x v="2"/>
    <d v="2020-04-27T00:00:00"/>
    <n v="437914454"/>
    <d v="2020-05-02T00:00:00"/>
    <n v="5"/>
    <n v="7473"/>
    <n v="81.73"/>
    <n v="56.67"/>
    <n v="610768.29"/>
    <n v="25.060000000000002"/>
    <n v="610.76829000000009"/>
    <n v="423494.91000000003"/>
    <n v="423.49491"/>
    <n v="187273.38"/>
    <n v="0.69338064358252771"/>
    <n v="187.27338"/>
    <x v="0"/>
  </r>
  <r>
    <s v="C6623"/>
    <x v="1"/>
    <x v="135"/>
    <x v="11"/>
    <x v="0"/>
    <x v="1"/>
    <d v="2022-02-01T00:00:00"/>
    <n v="662386167"/>
    <d v="2022-03-01T00:00:00"/>
    <n v="28"/>
    <n v="3641"/>
    <n v="668.27"/>
    <n v="502.54"/>
    <n v="2433171.0699999998"/>
    <n v="165.72999999999996"/>
    <n v="2433.1710699999999"/>
    <n v="1829748.1400000001"/>
    <n v="1829.7481400000001"/>
    <n v="603422.9299999997"/>
    <n v="0.75200143654510909"/>
    <n v="603.42292999999972"/>
    <x v="1"/>
  </r>
  <r>
    <s v="C9826"/>
    <x v="3"/>
    <x v="40"/>
    <x v="9"/>
    <x v="1"/>
    <x v="2"/>
    <d v="2020-03-12T00:00:00"/>
    <n v="982617461"/>
    <d v="2020-04-25T00:00:00"/>
    <n v="44"/>
    <n v="7198"/>
    <n v="109.28"/>
    <n v="35.840000000000003"/>
    <n v="786597.44000000006"/>
    <n v="73.44"/>
    <n v="786.59744000000001"/>
    <n v="257976.32000000004"/>
    <n v="257.97632000000004"/>
    <n v="528621.12"/>
    <n v="0.32796486090775995"/>
    <n v="528.62112000000002"/>
    <x v="0"/>
  </r>
  <r>
    <s v="C5939"/>
    <x v="0"/>
    <x v="80"/>
    <x v="5"/>
    <x v="1"/>
    <x v="0"/>
    <d v="2020-09-25T00:00:00"/>
    <n v="593969666"/>
    <d v="2020-10-08T00:00:00"/>
    <n v="13"/>
    <n v="7678"/>
    <n v="437.2"/>
    <n v="263.33"/>
    <n v="3356821.6"/>
    <n v="173.87"/>
    <n v="3356.8216000000002"/>
    <n v="2021847.74"/>
    <n v="2021.8477399999999"/>
    <n v="1334973.8600000001"/>
    <n v="0.60231015553522405"/>
    <n v="1334.9738600000001"/>
    <x v="0"/>
  </r>
  <r>
    <s v="C5621"/>
    <x v="1"/>
    <x v="118"/>
    <x v="10"/>
    <x v="1"/>
    <x v="1"/>
    <d v="2020-03-13T00:00:00"/>
    <n v="562116611"/>
    <d v="2020-04-16T00:00:00"/>
    <n v="34"/>
    <n v="1651"/>
    <n v="154.06"/>
    <n v="90.93"/>
    <n v="254353.06"/>
    <n v="63.129999999999995"/>
    <n v="254.35306"/>
    <n v="150125.43000000002"/>
    <n v="150.12543000000002"/>
    <n v="104227.62999999998"/>
    <n v="0.59022458782292619"/>
    <n v="104.22762999999998"/>
    <x v="0"/>
  </r>
  <r>
    <s v="C6730"/>
    <x v="0"/>
    <x v="58"/>
    <x v="10"/>
    <x v="0"/>
    <x v="2"/>
    <d v="2021-03-11T00:00:00"/>
    <n v="673044621"/>
    <d v="2021-03-26T00:00:00"/>
    <n v="15"/>
    <n v="7715"/>
    <n v="154.06"/>
    <n v="90.93"/>
    <n v="1188572.8999999999"/>
    <n v="63.129999999999995"/>
    <n v="1188.5728999999999"/>
    <n v="701524.95000000007"/>
    <n v="701.5249500000001"/>
    <n v="487047.94999999984"/>
    <n v="0.59022458782292631"/>
    <n v="487.04794999999984"/>
    <x v="2"/>
  </r>
  <r>
    <s v="C7830"/>
    <x v="2"/>
    <x v="79"/>
    <x v="8"/>
    <x v="0"/>
    <x v="1"/>
    <d v="2022-06-10T00:00:00"/>
    <n v="783052527"/>
    <d v="2022-06-17T00:00:00"/>
    <n v="7"/>
    <n v="1499"/>
    <n v="651.21"/>
    <n v="524.96"/>
    <n v="976163.79"/>
    <n v="126.25"/>
    <n v="976.16379000000006"/>
    <n v="786915.04"/>
    <n v="786.91504000000009"/>
    <n v="189248.75"/>
    <n v="0.80613012699436437"/>
    <n v="189.24875"/>
    <x v="1"/>
  </r>
  <r>
    <s v="C7770"/>
    <x v="3"/>
    <x v="14"/>
    <x v="11"/>
    <x v="0"/>
    <x v="3"/>
    <d v="2021-03-04T00:00:00"/>
    <n v="777065837"/>
    <d v="2021-03-12T00:00:00"/>
    <n v="8"/>
    <n v="9904"/>
    <n v="668.27"/>
    <n v="502.54"/>
    <n v="6618546.0800000001"/>
    <n v="165.72999999999996"/>
    <n v="6618.5460800000001"/>
    <n v="4977156.16"/>
    <n v="4977.1561600000005"/>
    <n v="1641389.92"/>
    <n v="0.75200143654510909"/>
    <n v="1641.3899199999998"/>
    <x v="2"/>
  </r>
  <r>
    <s v="C2752"/>
    <x v="1"/>
    <x v="68"/>
    <x v="0"/>
    <x v="0"/>
    <x v="3"/>
    <d v="2020-12-19T00:00:00"/>
    <n v="275231397"/>
    <d v="2021-01-21T00:00:00"/>
    <n v="33"/>
    <n v="5941"/>
    <n v="152.58000000000001"/>
    <n v="97.44"/>
    <n v="906477.78"/>
    <n v="55.140000000000015"/>
    <n v="906.47778000000005"/>
    <n v="578891.04"/>
    <n v="578.89104000000009"/>
    <n v="327586.74"/>
    <n v="0.63861580810066854"/>
    <n v="327.58673999999996"/>
    <x v="0"/>
  </r>
  <r>
    <s v="C8007"/>
    <x v="0"/>
    <x v="109"/>
    <x v="9"/>
    <x v="0"/>
    <x v="2"/>
    <d v="2022-10-15T00:00:00"/>
    <n v="800797164"/>
    <d v="2022-12-01T00:00:00"/>
    <n v="47"/>
    <n v="2531"/>
    <n v="109.28"/>
    <n v="35.840000000000003"/>
    <n v="276587.68"/>
    <n v="73.44"/>
    <n v="276.58767999999998"/>
    <n v="90711.040000000008"/>
    <n v="90.711040000000011"/>
    <n v="185876.63999999998"/>
    <n v="0.32796486090775995"/>
    <n v="185.87663999999998"/>
    <x v="1"/>
  </r>
  <r>
    <s v="C3116"/>
    <x v="2"/>
    <x v="79"/>
    <x v="5"/>
    <x v="1"/>
    <x v="1"/>
    <d v="2021-08-25T00:00:00"/>
    <n v="311624467"/>
    <d v="2021-09-08T00:00:00"/>
    <n v="14"/>
    <n v="5460"/>
    <n v="437.2"/>
    <n v="263.33"/>
    <n v="2387112"/>
    <n v="173.87"/>
    <n v="2387.1120000000001"/>
    <n v="1437781.7999999998"/>
    <n v="1437.7817999999997"/>
    <n v="949330.20000000019"/>
    <n v="0.60231015553522405"/>
    <n v="949.33020000000022"/>
    <x v="2"/>
  </r>
  <r>
    <s v="C6220"/>
    <x v="1"/>
    <x v="54"/>
    <x v="10"/>
    <x v="0"/>
    <x v="1"/>
    <d v="2021-02-22T00:00:00"/>
    <n v="622071492"/>
    <d v="2021-04-03T00:00:00"/>
    <n v="40"/>
    <n v="3633"/>
    <n v="154.06"/>
    <n v="90.93"/>
    <n v="559699.98"/>
    <n v="63.129999999999995"/>
    <n v="559.69997999999998"/>
    <n v="330348.69"/>
    <n v="330.34868999999998"/>
    <n v="229351.28999999998"/>
    <n v="0.59022458782292608"/>
    <n v="229.35128999999998"/>
    <x v="2"/>
  </r>
  <r>
    <s v="C3889"/>
    <x v="3"/>
    <x v="119"/>
    <x v="5"/>
    <x v="0"/>
    <x v="2"/>
    <d v="2020-12-20T00:00:00"/>
    <n v="388976371"/>
    <d v="2021-01-09T00:00:00"/>
    <n v="20"/>
    <n v="5607"/>
    <n v="437.2"/>
    <n v="263.33"/>
    <n v="2451380.4"/>
    <n v="173.87"/>
    <n v="2451.3804"/>
    <n v="1476491.3099999998"/>
    <n v="1476.4913099999999"/>
    <n v="974889.09000000008"/>
    <n v="0.60231015553522416"/>
    <n v="974.88909000000012"/>
    <x v="0"/>
  </r>
  <r>
    <s v="C6757"/>
    <x v="2"/>
    <x v="11"/>
    <x v="6"/>
    <x v="1"/>
    <x v="0"/>
    <d v="2021-12-05T00:00:00"/>
    <n v="675713098"/>
    <d v="2022-01-23T00:00:00"/>
    <n v="49"/>
    <n v="7376"/>
    <n v="81.73"/>
    <n v="56.67"/>
    <n v="602840.48"/>
    <n v="25.060000000000002"/>
    <n v="602.84047999999996"/>
    <n v="417997.92"/>
    <n v="417.99791999999997"/>
    <n v="184842.56"/>
    <n v="0.69338064358252782"/>
    <n v="184.84255999999999"/>
    <x v="2"/>
  </r>
  <r>
    <s v="C6917"/>
    <x v="3"/>
    <x v="42"/>
    <x v="7"/>
    <x v="1"/>
    <x v="2"/>
    <d v="2022-06-21T00:00:00"/>
    <n v="691705501"/>
    <d v="2022-07-24T00:00:00"/>
    <n v="33"/>
    <n v="9884"/>
    <n v="9.33"/>
    <n v="6.92"/>
    <n v="92217.72"/>
    <n v="2.41"/>
    <n v="92.21772"/>
    <n v="68397.279999999999"/>
    <n v="68.397279999999995"/>
    <n v="23820.440000000002"/>
    <n v="0.74169346195069663"/>
    <n v="23.820440000000001"/>
    <x v="1"/>
  </r>
  <r>
    <s v="C1666"/>
    <x v="3"/>
    <x v="127"/>
    <x v="5"/>
    <x v="1"/>
    <x v="2"/>
    <d v="2021-06-17T00:00:00"/>
    <n v="166689908"/>
    <d v="2021-07-29T00:00:00"/>
    <n v="42"/>
    <n v="6103"/>
    <n v="437.2"/>
    <n v="263.33"/>
    <n v="2668231.6"/>
    <n v="173.87"/>
    <n v="2668.2316000000001"/>
    <n v="1607102.99"/>
    <n v="1607.1029900000001"/>
    <n v="1061128.6100000001"/>
    <n v="0.60231015553522416"/>
    <n v="1061.1286100000002"/>
    <x v="2"/>
  </r>
  <r>
    <s v="C7007"/>
    <x v="3"/>
    <x v="166"/>
    <x v="11"/>
    <x v="0"/>
    <x v="1"/>
    <d v="2022-06-09T00:00:00"/>
    <n v="700715148"/>
    <d v="2022-07-14T00:00:00"/>
    <n v="35"/>
    <n v="6039"/>
    <n v="668.27"/>
    <n v="502.54"/>
    <n v="4035682.53"/>
    <n v="165.72999999999996"/>
    <n v="4035.6825299999996"/>
    <n v="3034839.06"/>
    <n v="3034.8390600000002"/>
    <n v="1000843.4699999997"/>
    <n v="0.7520014365451092"/>
    <n v="1000.8434699999997"/>
    <x v="1"/>
  </r>
  <r>
    <s v="C8976"/>
    <x v="1"/>
    <x v="33"/>
    <x v="0"/>
    <x v="0"/>
    <x v="0"/>
    <d v="2022-04-06T00:00:00"/>
    <n v="897645938"/>
    <d v="2022-05-23T00:00:00"/>
    <n v="47"/>
    <n v="2236"/>
    <n v="152.58000000000001"/>
    <n v="97.44"/>
    <n v="341168.88"/>
    <n v="55.140000000000015"/>
    <n v="341.16888"/>
    <n v="217875.84"/>
    <n v="217.87583999999998"/>
    <n v="123293.04000000001"/>
    <n v="0.63861580810066843"/>
    <n v="123.29304"/>
    <x v="1"/>
  </r>
  <r>
    <s v="C9622"/>
    <x v="3"/>
    <x v="174"/>
    <x v="8"/>
    <x v="0"/>
    <x v="1"/>
    <d v="2021-08-21T00:00:00"/>
    <n v="962211644"/>
    <d v="2021-10-09T00:00:00"/>
    <n v="49"/>
    <n v="8663"/>
    <n v="651.21"/>
    <n v="524.96"/>
    <n v="5641432.2300000004"/>
    <n v="126.25"/>
    <n v="5641.4322300000003"/>
    <n v="4547728.4800000004"/>
    <n v="4547.7284800000007"/>
    <n v="1093703.75"/>
    <n v="0.80613012699436437"/>
    <n v="1093.7037499999999"/>
    <x v="2"/>
  </r>
  <r>
    <s v="C1891"/>
    <x v="5"/>
    <x v="169"/>
    <x v="11"/>
    <x v="0"/>
    <x v="3"/>
    <d v="2021-03-14T00:00:00"/>
    <n v="189138495"/>
    <d v="2021-03-14T00:00:00"/>
    <n v="0"/>
    <n v="9139"/>
    <n v="668.27"/>
    <n v="502.54"/>
    <n v="6107319.5300000003"/>
    <n v="165.72999999999996"/>
    <n v="6107.3195300000007"/>
    <n v="4592713.0600000005"/>
    <n v="4592.713060000001"/>
    <n v="1514606.4699999997"/>
    <n v="0.75200143654510909"/>
    <n v="1514.6064699999997"/>
    <x v="2"/>
  </r>
  <r>
    <s v="C9800"/>
    <x v="5"/>
    <x v="38"/>
    <x v="7"/>
    <x v="1"/>
    <x v="3"/>
    <d v="2020-10-15T00:00:00"/>
    <n v="980037820"/>
    <d v="2020-11-10T00:00:00"/>
    <n v="26"/>
    <n v="3824"/>
    <n v="9.33"/>
    <n v="6.92"/>
    <n v="35677.919999999998"/>
    <n v="2.41"/>
    <n v="35.67792"/>
    <n v="26462.079999999998"/>
    <n v="26.462079999999997"/>
    <n v="9215.84"/>
    <n v="0.74169346195069663"/>
    <n v="9.21584"/>
    <x v="0"/>
  </r>
  <r>
    <s v="C4068"/>
    <x v="5"/>
    <x v="16"/>
    <x v="3"/>
    <x v="1"/>
    <x v="1"/>
    <d v="2022-01-28T00:00:00"/>
    <n v="406833446"/>
    <d v="2022-03-09T00:00:00"/>
    <n v="40"/>
    <n v="9912"/>
    <n v="255.28"/>
    <n v="159.41999999999999"/>
    <n v="2530335.36"/>
    <n v="95.860000000000014"/>
    <n v="2530.33536"/>
    <n v="1580171.0399999998"/>
    <n v="1580.1710399999997"/>
    <n v="950164.32000000007"/>
    <n v="0.62449075524913811"/>
    <n v="950.16432000000009"/>
    <x v="1"/>
  </r>
  <r>
    <s v="C5617"/>
    <x v="0"/>
    <x v="128"/>
    <x v="1"/>
    <x v="0"/>
    <x v="3"/>
    <d v="2021-06-01T00:00:00"/>
    <n v="561761701"/>
    <d v="2021-06-18T00:00:00"/>
    <n v="17"/>
    <n v="6626"/>
    <n v="421.89"/>
    <n v="364.69"/>
    <n v="2795443.14"/>
    <n v="57.199999999999989"/>
    <n v="2795.4431400000003"/>
    <n v="2416435.94"/>
    <n v="2416.4359399999998"/>
    <n v="379007.20000000019"/>
    <n v="0.86441963544999867"/>
    <n v="379.00720000000018"/>
    <x v="2"/>
  </r>
  <r>
    <s v="C9073"/>
    <x v="1"/>
    <x v="68"/>
    <x v="10"/>
    <x v="0"/>
    <x v="0"/>
    <d v="2022-09-18T00:00:00"/>
    <n v="907371413"/>
    <d v="2022-10-11T00:00:00"/>
    <n v="23"/>
    <n v="220"/>
    <n v="154.06"/>
    <n v="90.93"/>
    <n v="33893.199999999997"/>
    <n v="63.129999999999995"/>
    <n v="33.8932"/>
    <n v="20004.600000000002"/>
    <n v="20.004600000000003"/>
    <n v="13888.599999999995"/>
    <n v="0.59022458782292619"/>
    <n v="13.888599999999995"/>
    <x v="1"/>
  </r>
  <r>
    <s v="C5265"/>
    <x v="0"/>
    <x v="64"/>
    <x v="4"/>
    <x v="1"/>
    <x v="2"/>
    <d v="2021-09-11T00:00:00"/>
    <n v="526523911"/>
    <d v="2021-10-16T00:00:00"/>
    <n v="35"/>
    <n v="8981"/>
    <n v="47.45"/>
    <n v="31.79"/>
    <n v="426148.45"/>
    <n v="15.660000000000004"/>
    <n v="426.14845000000003"/>
    <n v="285505.99"/>
    <n v="285.50599"/>
    <n v="140642.46000000002"/>
    <n v="0.66996838777660694"/>
    <n v="140.64246000000003"/>
    <x v="2"/>
  </r>
  <r>
    <s v="C3723"/>
    <x v="0"/>
    <x v="71"/>
    <x v="4"/>
    <x v="1"/>
    <x v="1"/>
    <d v="2021-08-24T00:00:00"/>
    <n v="372393023"/>
    <d v="2021-09-12T00:00:00"/>
    <n v="19"/>
    <n v="8226"/>
    <n v="47.45"/>
    <n v="31.79"/>
    <n v="390323.7"/>
    <n v="15.660000000000004"/>
    <n v="390.32370000000003"/>
    <n v="261504.53999999998"/>
    <n v="261.50453999999996"/>
    <n v="128819.16000000003"/>
    <n v="0.66996838777660683"/>
    <n v="128.81916000000004"/>
    <x v="2"/>
  </r>
  <r>
    <s v="C4085"/>
    <x v="1"/>
    <x v="54"/>
    <x v="0"/>
    <x v="0"/>
    <x v="0"/>
    <d v="2020-12-26T00:00:00"/>
    <n v="408538901"/>
    <d v="2021-01-05T00:00:00"/>
    <n v="10"/>
    <n v="4594"/>
    <n v="152.58000000000001"/>
    <n v="97.44"/>
    <n v="700952.52"/>
    <n v="55.140000000000015"/>
    <n v="700.95252000000005"/>
    <n v="447639.36"/>
    <n v="447.63936000000001"/>
    <n v="253313.16000000003"/>
    <n v="0.63861580810066843"/>
    <n v="253.31316000000004"/>
    <x v="0"/>
  </r>
  <r>
    <s v="C6067"/>
    <x v="3"/>
    <x v="20"/>
    <x v="5"/>
    <x v="1"/>
    <x v="3"/>
    <d v="2020-05-15T00:00:00"/>
    <n v="606725823"/>
    <d v="2020-05-31T00:00:00"/>
    <n v="16"/>
    <n v="2509"/>
    <n v="437.2"/>
    <n v="263.33"/>
    <n v="1096934.8"/>
    <n v="173.87"/>
    <n v="1096.9348"/>
    <n v="660694.97"/>
    <n v="660.69497000000001"/>
    <n v="436239.83000000007"/>
    <n v="0.60231015553522416"/>
    <n v="436.2398300000001"/>
    <x v="0"/>
  </r>
  <r>
    <s v="C1474"/>
    <x v="0"/>
    <x v="44"/>
    <x v="9"/>
    <x v="0"/>
    <x v="0"/>
    <d v="2020-09-13T00:00:00"/>
    <n v="147449672"/>
    <d v="2020-10-26T00:00:00"/>
    <n v="43"/>
    <n v="2489"/>
    <n v="109.28"/>
    <n v="35.840000000000003"/>
    <n v="271997.92"/>
    <n v="73.44"/>
    <n v="271.99791999999997"/>
    <n v="89205.760000000009"/>
    <n v="89.205760000000012"/>
    <n v="182792.15999999997"/>
    <n v="0.32796486090775995"/>
    <n v="182.79215999999997"/>
    <x v="0"/>
  </r>
  <r>
    <s v="C7854"/>
    <x v="0"/>
    <x v="53"/>
    <x v="1"/>
    <x v="1"/>
    <x v="2"/>
    <d v="2021-07-22T00:00:00"/>
    <n v="785446774"/>
    <d v="2021-08-11T00:00:00"/>
    <n v="20"/>
    <n v="10"/>
    <n v="421.89"/>
    <n v="364.69"/>
    <n v="4218.8999999999996"/>
    <n v="57.199999999999989"/>
    <n v="4.2188999999999997"/>
    <n v="3646.9"/>
    <n v="3.6469"/>
    <n v="571.99999999999955"/>
    <n v="0.86441963544999889"/>
    <n v="0.57199999999999951"/>
    <x v="2"/>
  </r>
  <r>
    <s v="C7457"/>
    <x v="0"/>
    <x v="60"/>
    <x v="10"/>
    <x v="0"/>
    <x v="3"/>
    <d v="2021-06-22T00:00:00"/>
    <n v="745765960"/>
    <d v="2021-07-14T00:00:00"/>
    <n v="22"/>
    <n v="7575"/>
    <n v="154.06"/>
    <n v="90.93"/>
    <n v="1167004.5"/>
    <n v="63.129999999999995"/>
    <n v="1167.0045"/>
    <n v="688794.75"/>
    <n v="688.79475000000002"/>
    <n v="478209.75"/>
    <n v="0.59022458782292619"/>
    <n v="478.20974999999999"/>
    <x v="2"/>
  </r>
  <r>
    <s v="C5737"/>
    <x v="5"/>
    <x v="29"/>
    <x v="5"/>
    <x v="1"/>
    <x v="0"/>
    <d v="2022-04-05T00:00:00"/>
    <n v="573768556"/>
    <d v="2022-05-05T00:00:00"/>
    <n v="30"/>
    <n v="9721"/>
    <n v="437.2"/>
    <n v="263.33"/>
    <n v="4250021.2"/>
    <n v="173.87"/>
    <n v="4250.0212000000001"/>
    <n v="2559830.9299999997"/>
    <n v="2559.8309299999996"/>
    <n v="1690190.2700000005"/>
    <n v="0.60231015553522405"/>
    <n v="1690.1902700000005"/>
    <x v="1"/>
  </r>
  <r>
    <s v="C8851"/>
    <x v="3"/>
    <x v="14"/>
    <x v="0"/>
    <x v="0"/>
    <x v="3"/>
    <d v="2021-11-02T00:00:00"/>
    <n v="885128390"/>
    <d v="2021-11-20T00:00:00"/>
    <n v="18"/>
    <n v="8015"/>
    <n v="152.58000000000001"/>
    <n v="97.44"/>
    <n v="1222928.7000000002"/>
    <n v="55.140000000000015"/>
    <n v="1222.9287000000002"/>
    <n v="780981.6"/>
    <n v="780.98159999999996"/>
    <n v="441947.10000000021"/>
    <n v="0.63861580810066843"/>
    <n v="441.94710000000021"/>
    <x v="2"/>
  </r>
  <r>
    <s v="C1158"/>
    <x v="0"/>
    <x v="21"/>
    <x v="4"/>
    <x v="1"/>
    <x v="3"/>
    <d v="2021-05-19T00:00:00"/>
    <n v="115831792"/>
    <d v="2021-06-09T00:00:00"/>
    <n v="21"/>
    <n v="6056"/>
    <n v="47.45"/>
    <n v="31.79"/>
    <n v="287357.2"/>
    <n v="15.660000000000004"/>
    <n v="287.35720000000003"/>
    <n v="192520.24"/>
    <n v="192.52024"/>
    <n v="94836.960000000021"/>
    <n v="0.66996838777660683"/>
    <n v="94.836960000000019"/>
    <x v="2"/>
  </r>
  <r>
    <s v="C3721"/>
    <x v="4"/>
    <x v="130"/>
    <x v="7"/>
    <x v="0"/>
    <x v="2"/>
    <d v="2021-01-16T00:00:00"/>
    <n v="372177588"/>
    <d v="2021-01-30T00:00:00"/>
    <n v="14"/>
    <n v="4474"/>
    <n v="9.33"/>
    <n v="6.92"/>
    <n v="41742.42"/>
    <n v="2.41"/>
    <n v="41.742419999999996"/>
    <n v="30960.079999999998"/>
    <n v="30.960079999999998"/>
    <n v="10782.34"/>
    <n v="0.74169346195069674"/>
    <n v="10.78234"/>
    <x v="2"/>
  </r>
  <r>
    <s v="C6807"/>
    <x v="0"/>
    <x v="158"/>
    <x v="5"/>
    <x v="0"/>
    <x v="3"/>
    <d v="2021-05-20T00:00:00"/>
    <n v="680777108"/>
    <d v="2021-06-22T00:00:00"/>
    <n v="33"/>
    <n v="5930"/>
    <n v="437.2"/>
    <n v="263.33"/>
    <n v="2592596"/>
    <n v="173.87"/>
    <n v="2592.596"/>
    <n v="1561546.9"/>
    <n v="1561.5468999999998"/>
    <n v="1031049.1000000001"/>
    <n v="0.60231015553522405"/>
    <n v="1031.0491000000002"/>
    <x v="2"/>
  </r>
  <r>
    <s v="C1385"/>
    <x v="2"/>
    <x v="161"/>
    <x v="7"/>
    <x v="0"/>
    <x v="1"/>
    <d v="2021-12-03T00:00:00"/>
    <n v="138554179"/>
    <d v="2021-12-06T00:00:00"/>
    <n v="3"/>
    <n v="115"/>
    <n v="9.33"/>
    <n v="6.92"/>
    <n v="1072.95"/>
    <n v="2.41"/>
    <n v="1.0729500000000001"/>
    <n v="795.8"/>
    <n v="0.79579999999999995"/>
    <n v="277.15000000000009"/>
    <n v="0.74169346195069663"/>
    <n v="0.27715000000000012"/>
    <x v="2"/>
  </r>
  <r>
    <s v="C1627"/>
    <x v="3"/>
    <x v="89"/>
    <x v="4"/>
    <x v="1"/>
    <x v="1"/>
    <d v="2022-08-04T00:00:00"/>
    <n v="162745130"/>
    <d v="2022-08-19T00:00:00"/>
    <n v="15"/>
    <n v="8755"/>
    <n v="47.45"/>
    <n v="31.79"/>
    <n v="415424.75"/>
    <n v="15.660000000000004"/>
    <n v="415.42475000000002"/>
    <n v="278321.45"/>
    <n v="278.32145000000003"/>
    <n v="137103.29999999999"/>
    <n v="0.66996838777660694"/>
    <n v="137.10329999999999"/>
    <x v="1"/>
  </r>
  <r>
    <s v="C4408"/>
    <x v="5"/>
    <x v="57"/>
    <x v="6"/>
    <x v="0"/>
    <x v="0"/>
    <d v="2022-04-17T00:00:00"/>
    <n v="440898787"/>
    <d v="2022-06-01T00:00:00"/>
    <n v="45"/>
    <n v="604"/>
    <n v="81.73"/>
    <n v="56.67"/>
    <n v="49364.920000000006"/>
    <n v="25.060000000000002"/>
    <n v="49.364920000000005"/>
    <n v="34228.68"/>
    <n v="34.228679999999997"/>
    <n v="15136.240000000005"/>
    <n v="0.69338064358252771"/>
    <n v="15.136240000000004"/>
    <x v="1"/>
  </r>
  <r>
    <s v="C2808"/>
    <x v="5"/>
    <x v="138"/>
    <x v="7"/>
    <x v="1"/>
    <x v="2"/>
    <d v="2020-04-29T00:00:00"/>
    <n v="280876481"/>
    <d v="2020-05-31T00:00:00"/>
    <n v="32"/>
    <n v="6447"/>
    <n v="9.33"/>
    <n v="6.92"/>
    <n v="60150.51"/>
    <n v="2.41"/>
    <n v="60.150510000000004"/>
    <n v="44613.24"/>
    <n v="44.613239999999998"/>
    <n v="15537.270000000004"/>
    <n v="0.74169346195069663"/>
    <n v="15.537270000000005"/>
    <x v="0"/>
  </r>
  <r>
    <s v="C8608"/>
    <x v="0"/>
    <x v="176"/>
    <x v="10"/>
    <x v="1"/>
    <x v="3"/>
    <d v="2020-09-09T00:00:00"/>
    <n v="860852038"/>
    <d v="2020-09-15T00:00:00"/>
    <n v="6"/>
    <n v="4103"/>
    <n v="154.06"/>
    <n v="90.93"/>
    <n v="632108.18000000005"/>
    <n v="63.129999999999995"/>
    <n v="632.10818000000006"/>
    <n v="373085.79000000004"/>
    <n v="373.08579000000003"/>
    <n v="259022.39"/>
    <n v="0.59022458782292608"/>
    <n v="259.02239000000003"/>
    <x v="0"/>
  </r>
  <r>
    <s v="C2793"/>
    <x v="3"/>
    <x v="42"/>
    <x v="9"/>
    <x v="0"/>
    <x v="0"/>
    <d v="2022-01-22T00:00:00"/>
    <n v="279311788"/>
    <d v="2022-02-01T00:00:00"/>
    <n v="10"/>
    <n v="3420"/>
    <n v="109.28"/>
    <n v="35.840000000000003"/>
    <n v="373737.6"/>
    <n v="73.44"/>
    <n v="373.73759999999999"/>
    <n v="122572.80000000002"/>
    <n v="122.57280000000002"/>
    <n v="251164.79999999996"/>
    <n v="0.32796486090775995"/>
    <n v="251.1647999999999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818E02-1B1E-4A0D-8497-453E2641DECF}" name="TablaDiná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10:C294" firstHeaderRow="1" firstDataRow="1" firstDataCol="1"/>
  <pivotFields count="22">
    <pivotField showAll="0"/>
    <pivotField showAll="0"/>
    <pivotField axis="axisRow" showAll="0">
      <items count="184">
        <item x="106"/>
        <item x="69"/>
        <item x="102"/>
        <item x="80"/>
        <item x="52"/>
        <item x="34"/>
        <item x="54"/>
        <item x="64"/>
        <item x="9"/>
        <item x="101"/>
        <item x="38"/>
        <item x="153"/>
        <item x="167"/>
        <item x="175"/>
        <item x="161"/>
        <item x="143"/>
        <item x="16"/>
        <item x="60"/>
        <item x="103"/>
        <item x="133"/>
        <item x="77"/>
        <item x="108"/>
        <item x="18"/>
        <item x="179"/>
        <item x="87"/>
        <item x="148"/>
        <item x="70"/>
        <item x="83"/>
        <item x="127"/>
        <item x="45"/>
        <item x="125"/>
        <item x="136"/>
        <item x="119"/>
        <item x="62"/>
        <item x="88"/>
        <item x="113"/>
        <item x="139"/>
        <item x="134"/>
        <item x="181"/>
        <item x="171"/>
        <item x="11"/>
        <item x="59"/>
        <item x="131"/>
        <item x="35"/>
        <item x="174"/>
        <item x="142"/>
        <item x="147"/>
        <item x="97"/>
        <item x="10"/>
        <item x="5"/>
        <item x="176"/>
        <item x="158"/>
        <item x="182"/>
        <item x="47"/>
        <item x="115"/>
        <item x="95"/>
        <item x="172"/>
        <item x="7"/>
        <item x="4"/>
        <item x="3"/>
        <item x="173"/>
        <item x="104"/>
        <item x="154"/>
        <item x="145"/>
        <item x="53"/>
        <item x="155"/>
        <item x="57"/>
        <item x="26"/>
        <item x="149"/>
        <item x="27"/>
        <item x="61"/>
        <item x="157"/>
        <item x="71"/>
        <item x="144"/>
        <item x="82"/>
        <item x="32"/>
        <item x="48"/>
        <item x="166"/>
        <item x="123"/>
        <item x="129"/>
        <item x="94"/>
        <item x="169"/>
        <item x="121"/>
        <item x="74"/>
        <item x="30"/>
        <item x="25"/>
        <item x="86"/>
        <item x="19"/>
        <item x="126"/>
        <item x="75"/>
        <item x="116"/>
        <item x="128"/>
        <item x="63"/>
        <item x="89"/>
        <item x="150"/>
        <item x="72"/>
        <item x="17"/>
        <item x="1"/>
        <item x="2"/>
        <item x="84"/>
        <item x="110"/>
        <item x="130"/>
        <item x="43"/>
        <item x="152"/>
        <item x="117"/>
        <item x="24"/>
        <item x="146"/>
        <item x="40"/>
        <item x="15"/>
        <item x="49"/>
        <item x="160"/>
        <item x="137"/>
        <item x="66"/>
        <item x="111"/>
        <item x="151"/>
        <item x="98"/>
        <item x="20"/>
        <item x="23"/>
        <item x="21"/>
        <item x="107"/>
        <item x="105"/>
        <item x="33"/>
        <item x="156"/>
        <item x="22"/>
        <item x="124"/>
        <item x="96"/>
        <item x="85"/>
        <item x="46"/>
        <item x="36"/>
        <item x="58"/>
        <item x="120"/>
        <item x="42"/>
        <item x="41"/>
        <item x="164"/>
        <item x="79"/>
        <item x="68"/>
        <item x="168"/>
        <item x="163"/>
        <item x="140"/>
        <item x="76"/>
        <item x="109"/>
        <item x="78"/>
        <item x="65"/>
        <item x="28"/>
        <item x="159"/>
        <item x="165"/>
        <item x="118"/>
        <item x="112"/>
        <item x="170"/>
        <item x="29"/>
        <item x="39"/>
        <item x="44"/>
        <item x="13"/>
        <item x="100"/>
        <item x="132"/>
        <item x="122"/>
        <item x="93"/>
        <item x="50"/>
        <item x="56"/>
        <item x="138"/>
        <item x="51"/>
        <item x="55"/>
        <item x="114"/>
        <item x="14"/>
        <item x="81"/>
        <item x="135"/>
        <item x="67"/>
        <item x="6"/>
        <item x="141"/>
        <item x="91"/>
        <item x="90"/>
        <item x="92"/>
        <item x="162"/>
        <item x="178"/>
        <item x="0"/>
        <item x="99"/>
        <item x="12"/>
        <item x="37"/>
        <item x="180"/>
        <item x="31"/>
        <item x="73"/>
        <item x="8"/>
        <item x="177"/>
        <item t="default"/>
      </items>
    </pivotField>
    <pivotField showAll="0"/>
    <pivotField showAll="0"/>
    <pivotField showAll="0"/>
    <pivotField numFmtId="167" showAll="0"/>
    <pivotField showAll="0"/>
    <pivotField numFmtId="14" showAll="0"/>
    <pivotField numFmtId="1" showAll="0"/>
    <pivotField numFmtId="3" showAll="0"/>
    <pivotField numFmtId="164" showAll="0"/>
    <pivotField numFmtId="164" showAll="0"/>
    <pivotField numFmtId="165" showAll="0"/>
    <pivotField numFmtId="164" showAll="0"/>
    <pivotField dataField="1" numFmtId="165" showAll="0"/>
    <pivotField numFmtId="164" showAll="0"/>
    <pivotField numFmtId="165" showAll="0"/>
    <pivotField numFmtId="164" showAll="0"/>
    <pivotField numFmtId="166" showAll="0"/>
    <pivotField numFmtId="165" showAll="0"/>
    <pivotField showAll="0"/>
  </pivotFields>
  <rowFields count="1">
    <field x="2"/>
  </rowFields>
  <rowItems count="1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 t="grand">
      <x/>
    </i>
  </rowItems>
  <colItems count="1">
    <i/>
  </colItems>
  <dataFields count="1">
    <dataField name="Suma de Importe Ventas Totales (M)" fld="1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9A9579-B59C-4BF8-A16B-CB8DA0F270AC}" name="TablaDinámica6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5" rowHeaderCaption="Productos">
  <location ref="E29:F41" firstHeaderRow="1" firstDataRow="1" firstDataCol="1"/>
  <pivotFields count="22">
    <pivotField showAll="0"/>
    <pivotField showAll="0"/>
    <pivotField showAll="0"/>
    <pivotField name="Producto" axis="axisRow" showAll="0">
      <items count="13">
        <item x="3"/>
        <item x="4"/>
        <item x="1"/>
        <item x="2"/>
        <item x="5"/>
        <item x="6"/>
        <item x="11"/>
        <item x="7"/>
        <item x="8"/>
        <item x="9"/>
        <item x="0"/>
        <item x="10"/>
        <item t="default"/>
      </items>
    </pivotField>
    <pivotField showAll="0"/>
    <pivotField showAll="0"/>
    <pivotField numFmtId="14" showAll="0"/>
    <pivotField showAll="0"/>
    <pivotField numFmtId="14" showAll="0"/>
    <pivotField numFmtId="1" showAll="0"/>
    <pivotField numFmtId="3" showAll="0"/>
    <pivotField numFmtId="164" showAll="0"/>
    <pivotField dataField="1" numFmtId="164" showAll="0"/>
    <pivotField numFmtId="164" showAll="0"/>
    <pivotField numFmtId="164" showAll="0"/>
    <pivotField numFmtId="165" showAll="0"/>
    <pivotField numFmtId="164" showAll="0"/>
    <pivotField numFmtId="164" showAll="0"/>
    <pivotField numFmtId="164" showAll="0"/>
    <pivotField numFmtId="166" showAll="0"/>
    <pivotField numFmtId="164" showAll="0"/>
    <pivotField numFmtId="167"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Coste unitario promedio" fld="12" subtotal="average" baseField="3" baseItem="0" numFmtId="164"/>
  </dataFields>
  <formats count="4">
    <format dxfId="39">
      <pivotArea field="3" type="button" dataOnly="0" labelOnly="1" outline="0" axis="axisRow" fieldPosition="0"/>
    </format>
    <format dxfId="38">
      <pivotArea field="3" type="button" dataOnly="0" labelOnly="1" outline="0" axis="axisRow" fieldPosition="0"/>
    </format>
    <format dxfId="37">
      <pivotArea dataOnly="0" labelOnly="1" outline="0" axis="axisValues" fieldPosition="0"/>
    </format>
    <format dxfId="36">
      <pivotArea dataOnly="0" labelOnly="1" outline="0" axis="axisValues" fieldPosition="0"/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84D7C-4A90-40E0-BDC0-D56EAD17B64D}" name="TablaDinámica2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102:D106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numFmtId="167" showAll="0"/>
    <pivotField showAll="0"/>
    <pivotField numFmtId="14" showAll="0"/>
    <pivotField numFmtId="1" showAll="0"/>
    <pivotField numFmtId="3" showAll="0"/>
    <pivotField numFmtId="164" showAll="0"/>
    <pivotField numFmtId="164" showAll="0"/>
    <pivotField numFmtId="165" showAll="0"/>
    <pivotField numFmtId="164" showAll="0"/>
    <pivotField numFmtId="165" showAll="0"/>
    <pivotField numFmtId="164" showAll="0"/>
    <pivotField numFmtId="165" showAll="0"/>
    <pivotField numFmtId="164" showAll="0"/>
    <pivotField numFmtId="166" showAll="0"/>
    <pivotField numFmtId="165" showAll="0"/>
    <pivotField axis="axisRow" showAll="0">
      <items count="7">
        <item x="0"/>
        <item x="2"/>
        <item x="1"/>
        <item m="1" x="3"/>
        <item m="1" x="5"/>
        <item m="1" x="4"/>
        <item t="default"/>
      </items>
    </pivotField>
  </pivotFields>
  <rowFields count="1">
    <field x="21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7005D4-3020-4EE1-A74C-38F70DF7196A}" name="TablaDiná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48:F53" firstHeaderRow="1" firstDataRow="1" firstDataCol="1"/>
  <pivotFields count="22"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numFmtId="14" showAll="0"/>
    <pivotField showAll="0"/>
    <pivotField numFmtId="14" showAll="0"/>
    <pivotField dataField="1" numFmtId="1" showAll="0"/>
    <pivotField numFmtId="3" showAll="0"/>
    <pivotField numFmtId="164" showAll="0"/>
    <pivotField numFmtId="164" showAll="0"/>
    <pivotField numFmtId="164" showAll="0"/>
    <pivotField numFmtId="164" showAll="0"/>
    <pivotField numFmtId="165" showAll="0"/>
    <pivotField numFmtId="164" showAll="0"/>
    <pivotField numFmtId="164" showAll="0"/>
    <pivotField numFmtId="164" showAll="0"/>
    <pivotField numFmtId="166" showAll="0"/>
    <pivotField numFmtId="164" showAll="0"/>
    <pivotField numFmtId="167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Días servicio" fld="9" subtotal="average" baseField="3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0E4FA-794B-45FF-AA8E-4A080E9E9C31}" name="TablaDiná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0:A53" firstHeaderRow="1" firstDataRow="1" firstDataCol="1"/>
  <pivotFields count="22">
    <pivotField showAll="0"/>
    <pivotField showAll="0"/>
    <pivotField showAll="0"/>
    <pivotField axis="axisRow" showAll="0">
      <items count="13">
        <item x="3"/>
        <item x="4"/>
        <item x="1"/>
        <item x="2"/>
        <item x="5"/>
        <item x="6"/>
        <item x="11"/>
        <item x="7"/>
        <item x="8"/>
        <item x="9"/>
        <item x="0"/>
        <item x="10"/>
        <item t="default"/>
      </items>
    </pivotField>
    <pivotField showAll="0"/>
    <pivotField showAll="0"/>
    <pivotField numFmtId="167" showAll="0"/>
    <pivotField showAll="0"/>
    <pivotField numFmtId="14" showAll="0"/>
    <pivotField numFmtId="1" showAll="0"/>
    <pivotField numFmtId="3" showAll="0"/>
    <pivotField numFmtId="164" showAll="0"/>
    <pivotField numFmtId="164" showAll="0"/>
    <pivotField numFmtId="165" showAll="0"/>
    <pivotField numFmtId="164" showAll="0"/>
    <pivotField numFmtId="165" showAll="0"/>
    <pivotField numFmtId="164" showAll="0"/>
    <pivotField numFmtId="165" showAll="0"/>
    <pivotField numFmtId="164" showAll="0"/>
    <pivotField numFmtId="166" showAll="0"/>
    <pivotField numFmtId="165"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D6DFE-9E08-4F08-9645-D20CBFD9B837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E73:H87" firstHeaderRow="1" firstDataRow="2" firstDataCol="1"/>
  <pivotFields count="22">
    <pivotField showAll="0"/>
    <pivotField showAll="0"/>
    <pivotField showAll="0"/>
    <pivotField axis="axisRow" showAll="0">
      <items count="13">
        <item x="3"/>
        <item x="4"/>
        <item x="1"/>
        <item x="2"/>
        <item x="5"/>
        <item x="6"/>
        <item x="11"/>
        <item x="7"/>
        <item x="8"/>
        <item x="9"/>
        <item x="0"/>
        <item x="1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numFmtId="14" showAll="0"/>
    <pivotField showAll="0"/>
    <pivotField numFmtId="14" showAll="0"/>
    <pivotField numFmtId="1" showAll="0"/>
    <pivotField numFmtId="3" showAll="0"/>
    <pivotField numFmtId="164" showAll="0"/>
    <pivotField numFmtId="164" showAll="0"/>
    <pivotField numFmtId="164" showAll="0"/>
    <pivotField numFmtId="164" showAll="0"/>
    <pivotField dataField="1" numFmtId="165" showAll="0"/>
    <pivotField numFmtId="164" showAll="0"/>
    <pivotField numFmtId="164" showAll="0"/>
    <pivotField numFmtId="164" showAll="0"/>
    <pivotField numFmtId="166" showAll="0"/>
    <pivotField numFmtId="164" showAll="0"/>
    <pivotField numFmtId="167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a de Importe Ventas Totales (M)" fld="15" baseField="0" baseItem="0" numFmtId="165"/>
  </dataFields>
  <chartFormats count="6">
    <chartFormat chart="0" format="2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7D15A-84F7-4CF1-A96C-BBB7D29863CA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J29:O43" firstHeaderRow="1" firstDataRow="2" firstDataCol="1"/>
  <pivotFields count="22">
    <pivotField showAll="0"/>
    <pivotField showAll="0"/>
    <pivotField showAll="0"/>
    <pivotField axis="axisRow" showAll="0">
      <items count="13">
        <item x="3"/>
        <item x="4"/>
        <item x="1"/>
        <item x="2"/>
        <item x="5"/>
        <item x="6"/>
        <item x="11"/>
        <item x="7"/>
        <item x="8"/>
        <item x="9"/>
        <item x="0"/>
        <item x="10"/>
        <item t="default"/>
      </items>
    </pivotField>
    <pivotField showAll="0"/>
    <pivotField axis="axisCol" showAll="0">
      <items count="5">
        <item x="1"/>
        <item x="3"/>
        <item x="0"/>
        <item x="2"/>
        <item t="default"/>
      </items>
    </pivotField>
    <pivotField numFmtId="14" showAll="0"/>
    <pivotField dataField="1" showAll="0"/>
    <pivotField numFmtId="14" showAll="0"/>
    <pivotField numFmtId="1" showAll="0"/>
    <pivotField numFmtId="3" showAll="0"/>
    <pivotField numFmtId="164" showAll="0"/>
    <pivotField numFmtId="164" showAll="0"/>
    <pivotField numFmtId="164" showAll="0"/>
    <pivotField numFmtId="164" showAll="0"/>
    <pivotField numFmtId="165" showAll="0"/>
    <pivotField numFmtId="164" showAll="0"/>
    <pivotField numFmtId="164" showAll="0"/>
    <pivotField numFmtId="164" showAll="0"/>
    <pivotField numFmtId="166" showAll="0"/>
    <pivotField numFmtId="164" showAll="0"/>
    <pivotField numFmtId="167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ID Pedido" fld="7" subtotal="count" baseField="3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5FBC4-67F4-4006-B14D-CCA051593897}" name="TablaDinámica1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I105:M119" firstHeaderRow="1" firstDataRow="2" firstDataCol="1"/>
  <pivotFields count="22">
    <pivotField showAll="0"/>
    <pivotField showAll="0"/>
    <pivotField showAll="0"/>
    <pivotField axis="axisRow" showAll="0">
      <items count="13">
        <item x="3"/>
        <item x="4"/>
        <item x="1"/>
        <item x="2"/>
        <item x="5"/>
        <item x="6"/>
        <item x="11"/>
        <item x="7"/>
        <item x="8"/>
        <item x="9"/>
        <item x="0"/>
        <item x="10"/>
        <item t="default"/>
      </items>
    </pivotField>
    <pivotField showAll="0"/>
    <pivotField showAll="0"/>
    <pivotField numFmtId="167" showAll="0"/>
    <pivotField showAll="0"/>
    <pivotField numFmtId="14" showAll="0"/>
    <pivotField numFmtId="1" showAll="0"/>
    <pivotField numFmtId="3" showAll="0"/>
    <pivotField numFmtId="164" showAll="0"/>
    <pivotField numFmtId="164" showAll="0"/>
    <pivotField numFmtId="165" showAll="0"/>
    <pivotField numFmtId="164" showAll="0"/>
    <pivotField numFmtId="165" showAll="0"/>
    <pivotField numFmtId="164" showAll="0"/>
    <pivotField numFmtId="165" showAll="0"/>
    <pivotField dataField="1" numFmtId="164" showAll="0"/>
    <pivotField numFmtId="166" showAll="0"/>
    <pivotField numFmtId="165" showAll="0"/>
    <pivotField axis="axisCol" showAll="0">
      <items count="7">
        <item x="0"/>
        <item x="2"/>
        <item x="1"/>
        <item m="1" x="3"/>
        <item m="1" x="5"/>
        <item m="1" x="4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1"/>
  </colFields>
  <colItems count="4">
    <i>
      <x/>
    </i>
    <i>
      <x v="1"/>
    </i>
    <i>
      <x v="2"/>
    </i>
    <i t="grand">
      <x/>
    </i>
  </colItems>
  <dataFields count="1">
    <dataField name="Suma de Beneficio Total" fld="18" baseField="0" baseItem="0" numFmtId="164"/>
  </dataFields>
  <chartFormats count="6">
    <chartFormat chart="2" format="3" series="1">
      <pivotArea type="data" outline="0" fieldPosition="0">
        <references count="1">
          <reference field="21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21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21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7698C-7EB0-4CDD-BB70-F344BF450204}" name="TablaDiná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59:F66" firstHeaderRow="1" firstDataRow="1" firstDataCol="1"/>
  <pivotFields count="22">
    <pivotField showAll="0"/>
    <pivotField axis="axisRow" showAll="0">
      <items count="7">
        <item x="3"/>
        <item x="5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numFmtId="14" showAll="0"/>
    <pivotField showAll="0"/>
    <pivotField numFmtId="14" showAll="0"/>
    <pivotField numFmtId="1" showAll="0"/>
    <pivotField numFmtId="3" showAll="0"/>
    <pivotField numFmtId="164" showAll="0"/>
    <pivotField numFmtId="164" showAll="0"/>
    <pivotField numFmtId="164" showAll="0"/>
    <pivotField numFmtId="164" showAll="0"/>
    <pivotField numFmtId="165" showAll="0"/>
    <pivotField numFmtId="164" showAll="0"/>
    <pivotField numFmtId="164" showAll="0"/>
    <pivotField dataField="1" numFmtId="164" showAll="0"/>
    <pivotField numFmtId="166" showAll="0"/>
    <pivotField numFmtId="164" showAll="0"/>
    <pivotField numFmtId="167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Beneficio Total" fld="1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1D60E-8166-49D9-904C-87AFF9CC564E}" name="TablaDiná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E93:F97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numFmtId="167" showAll="0"/>
    <pivotField showAll="0"/>
    <pivotField numFmtId="14" showAll="0"/>
    <pivotField numFmtId="1" showAll="0"/>
    <pivotField numFmtId="3" showAll="0"/>
    <pivotField numFmtId="164" showAll="0"/>
    <pivotField numFmtId="164" showAll="0"/>
    <pivotField numFmtId="165" showAll="0"/>
    <pivotField numFmtId="164" showAll="0"/>
    <pivotField numFmtId="165" showAll="0"/>
    <pivotField numFmtId="164" showAll="0"/>
    <pivotField numFmtId="165" showAll="0"/>
    <pivotField numFmtId="164" showAll="0"/>
    <pivotField numFmtId="166" showAll="0"/>
    <pivotField dataField="1" numFmtId="165" showAll="0"/>
    <pivotField axis="axisRow" showAll="0">
      <items count="7">
        <item x="0"/>
        <item x="2"/>
        <item x="1"/>
        <item m="1" x="3"/>
        <item m="1" x="5"/>
        <item m="1" x="4"/>
        <item t="default"/>
      </items>
    </pivotField>
  </pivotFields>
  <rowFields count="1">
    <field x="2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Beneficio Total (M)" fld="20" baseField="0" baseItem="0" numFmtId="165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03D92-6E2E-482C-94BF-0FF6DC8AEA67}" name="TablaDiná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73:W81" firstHeaderRow="1" firstDataRow="2" firstDataCol="1"/>
  <pivotFields count="22">
    <pivotField showAll="0"/>
    <pivotField axis="axisRow" showAll="0">
      <items count="7">
        <item x="3"/>
        <item x="5"/>
        <item x="1"/>
        <item x="2"/>
        <item x="0"/>
        <item x="4"/>
        <item t="default"/>
      </items>
    </pivotField>
    <pivotField showAll="0"/>
    <pivotField axis="axisCol" showAll="0">
      <items count="13">
        <item x="3"/>
        <item x="4"/>
        <item x="1"/>
        <item x="2"/>
        <item x="5"/>
        <item x="6"/>
        <item x="11"/>
        <item x="7"/>
        <item x="8"/>
        <item x="9"/>
        <item x="0"/>
        <item x="10"/>
        <item t="default"/>
      </items>
    </pivotField>
    <pivotField showAll="0"/>
    <pivotField showAll="0"/>
    <pivotField numFmtId="14" showAll="0"/>
    <pivotField dataField="1" showAll="0"/>
    <pivotField numFmtId="14" showAll="0"/>
    <pivotField numFmtId="1" showAll="0"/>
    <pivotField numFmtId="3" showAll="0"/>
    <pivotField numFmtId="164" showAll="0"/>
    <pivotField numFmtId="164" showAll="0"/>
    <pivotField numFmtId="164" showAll="0"/>
    <pivotField numFmtId="164" showAll="0"/>
    <pivotField numFmtId="165" showAll="0"/>
    <pivotField numFmtId="164" showAll="0"/>
    <pivotField numFmtId="164" showAll="0"/>
    <pivotField numFmtId="164" showAll="0"/>
    <pivotField numFmtId="166" showAll="0"/>
    <pivotField numFmtId="164" showAll="0"/>
    <pivotField numFmtId="167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uenta de ID Pedido" fld="7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96627-0E0A-4B6B-AF37-7284FAA1DB84}" name="TablaDinámica1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N88:O101" firstHeaderRow="1" firstDataRow="1" firstDataCol="1"/>
  <pivotFields count="22">
    <pivotField showAll="0"/>
    <pivotField showAll="0"/>
    <pivotField showAll="0"/>
    <pivotField axis="axisRow" showAll="0">
      <items count="13">
        <item x="3"/>
        <item x="4"/>
        <item x="1"/>
        <item x="2"/>
        <item x="5"/>
        <item x="6"/>
        <item x="11"/>
        <item x="7"/>
        <item x="8"/>
        <item x="9"/>
        <item x="0"/>
        <item x="10"/>
        <item t="default"/>
      </items>
    </pivotField>
    <pivotField showAll="0"/>
    <pivotField showAll="0"/>
    <pivotField numFmtId="167" showAll="0"/>
    <pivotField showAll="0"/>
    <pivotField numFmtId="14" showAll="0"/>
    <pivotField numFmtId="1" showAll="0"/>
    <pivotField numFmtId="3" showAll="0"/>
    <pivotField numFmtId="164" showAll="0"/>
    <pivotField numFmtId="164" showAll="0"/>
    <pivotField numFmtId="165" showAll="0"/>
    <pivotField numFmtId="164" showAll="0"/>
    <pivotField numFmtId="165" showAll="0"/>
    <pivotField numFmtId="164" showAll="0"/>
    <pivotField numFmtId="165" showAll="0"/>
    <pivotField numFmtId="164" showAll="0"/>
    <pivotField dataField="1" numFmtId="166" showAll="0"/>
    <pivotField numFmtId="165"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Promedio de % Beneficio por producto" fld="19" subtotal="average" baseField="3" baseItem="0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B8061-F8A1-4AF2-A5EF-8D079C74CEDC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A5" firstHeaderRow="1" firstDataRow="1" firstDataCol="0"/>
  <pivotFields count="22">
    <pivotField dataField="1" showAll="0"/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numFmtId="1" showAll="0"/>
    <pivotField numFmtId="3" showAll="0"/>
    <pivotField numFmtId="164" showAll="0"/>
    <pivotField numFmtId="164" showAll="0"/>
    <pivotField numFmtId="164" showAll="0"/>
    <pivotField numFmtId="164" showAll="0"/>
    <pivotField numFmtId="165" showAll="0"/>
    <pivotField numFmtId="164" showAll="0"/>
    <pivotField numFmtId="164" showAll="0"/>
    <pivotField numFmtId="164" showAll="0"/>
    <pivotField numFmtId="166" showAll="0"/>
    <pivotField numFmtId="164" showAll="0"/>
    <pivotField numFmtId="167" showAll="0"/>
  </pivotFields>
  <rowItems count="1">
    <i/>
  </rowItems>
  <colItems count="1">
    <i/>
  </colItems>
  <dataFields count="1">
    <dataField name="Cuenta de ID Clien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412741-631D-4275-B424-7AC113222BF3}" name="Tabla 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D8" firstHeaderRow="1" firstDataRow="2" firstDataCol="1"/>
  <pivotFields count="22"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5">
        <item x="1"/>
        <item x="3"/>
        <item x="0"/>
        <item x="2"/>
        <item t="default"/>
      </items>
    </pivotField>
    <pivotField compact="0" numFmtId="14" outline="0" showAll="0"/>
    <pivotField compact="0" outline="0" showAll="0"/>
    <pivotField compact="0" numFmtId="14" outline="0" showAll="0"/>
    <pivotField compact="0" numFmtId="1" outline="0" showAll="0"/>
    <pivotField compact="0" numFmtId="3" outline="0" showAll="0"/>
    <pivotField compact="0" numFmtId="164" outline="0" showAll="0"/>
    <pivotField compact="0" numFmtId="164" outline="0" showAll="0"/>
    <pivotField compact="0" numFmtId="165" outline="0" showAll="0"/>
    <pivotField compact="0" numFmtId="164" outline="0" showAll="0"/>
    <pivotField compact="0" numFmtId="165" outline="0" showAll="0"/>
    <pivotField compact="0" numFmtId="164" outline="0" showAll="0"/>
    <pivotField compact="0" numFmtId="165" outline="0" showAll="0"/>
    <pivotField compact="0" numFmtId="164" outline="0" showAll="0"/>
    <pivotField dataField="1" compact="0" numFmtId="166" outline="0" showAll="0"/>
    <pivotField compact="0" numFmtId="165" outline="0" showAll="0"/>
    <pivotField compact="0" numFmtId="167" outline="0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Promedio de % Beneficio por producto" fld="19" subtotal="average" baseField="0" baseItem="0" numFmtId="166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79BB8-DE4D-431E-8DD0-8E33DD946236}" name="Tabla 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B9" firstHeaderRow="1" firstDataRow="1" firstDataCol="1"/>
  <pivotFields count="22">
    <pivotField compact="0" outline="0" showAll="0"/>
    <pivotField axis="axisRow" compact="0" outline="0" showAll="0" sortType="descending">
      <items count="7">
        <item x="3"/>
        <item x="5"/>
        <item x="1"/>
        <item x="2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numFmtId="167" outline="0" showAll="0"/>
    <pivotField compact="0" outline="0" showAll="0"/>
    <pivotField compact="0" numFmtId="14" outline="0" showAll="0"/>
    <pivotField compact="0" numFmtId="1" outline="0" showAll="0"/>
    <pivotField compact="0" numFmtId="3" outline="0" showAll="0"/>
    <pivotField compact="0" numFmtId="164" outline="0" showAll="0"/>
    <pivotField dataField="1" compact="0" numFmtId="164" outline="0" showAll="0"/>
    <pivotField compact="0" numFmtId="165" outline="0" showAll="0"/>
    <pivotField compact="0" numFmtId="164" outline="0" showAll="0"/>
    <pivotField compact="0" numFmtId="165" outline="0" showAll="0"/>
    <pivotField compact="0" numFmtId="164" outline="0" showAll="0"/>
    <pivotField compact="0" numFmtId="165" outline="0" showAll="0"/>
    <pivotField compact="0" numFmtId="164" outline="0" showAll="0"/>
    <pivotField compact="0" numFmtId="166" outline="0" showAll="0"/>
    <pivotField compact="0" numFmtId="165" outline="0" showAll="0"/>
    <pivotField compact="0" numFmtId="167" outline="0" showAll="0"/>
  </pivotFields>
  <rowFields count="1">
    <field x="1"/>
  </rowFields>
  <rowItems count="7">
    <i>
      <x/>
    </i>
    <i>
      <x v="4"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Suma de Coste unitario" fld="12" baseField="1" baseItem="1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AC2D3-4117-45CA-937F-2A6B89A7C618}" name="Tabla 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G6" firstHeaderRow="1" firstDataRow="2" firstDataCol="2"/>
  <pivotFields count="22">
    <pivotField compact="0" outline="0" showAll="0"/>
    <pivotField compact="0" outline="0" showAll="0"/>
    <pivotField axis="axisRow" compact="0" outline="0" showAll="0" sortType="descending">
      <items count="184">
        <item x="106"/>
        <item x="69"/>
        <item x="102"/>
        <item x="80"/>
        <item x="52"/>
        <item x="34"/>
        <item x="54"/>
        <item x="64"/>
        <item x="9"/>
        <item x="101"/>
        <item x="38"/>
        <item x="153"/>
        <item x="167"/>
        <item x="175"/>
        <item x="161"/>
        <item x="143"/>
        <item x="16"/>
        <item x="60"/>
        <item x="103"/>
        <item x="133"/>
        <item x="77"/>
        <item x="108"/>
        <item x="18"/>
        <item x="179"/>
        <item x="87"/>
        <item x="148"/>
        <item x="70"/>
        <item x="83"/>
        <item x="127"/>
        <item x="45"/>
        <item x="125"/>
        <item x="136"/>
        <item x="119"/>
        <item x="62"/>
        <item x="88"/>
        <item x="113"/>
        <item x="139"/>
        <item x="134"/>
        <item x="181"/>
        <item x="171"/>
        <item x="11"/>
        <item x="59"/>
        <item x="131"/>
        <item x="35"/>
        <item x="174"/>
        <item x="142"/>
        <item x="147"/>
        <item x="97"/>
        <item x="10"/>
        <item x="5"/>
        <item x="176"/>
        <item x="158"/>
        <item x="182"/>
        <item x="47"/>
        <item x="115"/>
        <item x="95"/>
        <item x="172"/>
        <item x="7"/>
        <item x="4"/>
        <item x="3"/>
        <item x="173"/>
        <item x="104"/>
        <item x="154"/>
        <item x="145"/>
        <item x="53"/>
        <item x="155"/>
        <item x="57"/>
        <item x="26"/>
        <item x="149"/>
        <item x="27"/>
        <item x="61"/>
        <item x="157"/>
        <item x="71"/>
        <item x="144"/>
        <item x="82"/>
        <item x="32"/>
        <item x="48"/>
        <item x="166"/>
        <item x="123"/>
        <item x="129"/>
        <item x="94"/>
        <item x="169"/>
        <item x="121"/>
        <item x="74"/>
        <item x="30"/>
        <item x="25"/>
        <item x="86"/>
        <item x="19"/>
        <item x="126"/>
        <item x="75"/>
        <item x="116"/>
        <item x="128"/>
        <item x="63"/>
        <item x="89"/>
        <item x="150"/>
        <item x="72"/>
        <item x="17"/>
        <item x="1"/>
        <item x="2"/>
        <item x="84"/>
        <item x="110"/>
        <item x="130"/>
        <item x="43"/>
        <item x="152"/>
        <item x="117"/>
        <item x="24"/>
        <item x="146"/>
        <item x="40"/>
        <item x="15"/>
        <item x="49"/>
        <item x="160"/>
        <item x="137"/>
        <item x="66"/>
        <item x="111"/>
        <item x="151"/>
        <item x="98"/>
        <item x="20"/>
        <item x="23"/>
        <item x="21"/>
        <item x="107"/>
        <item x="105"/>
        <item x="33"/>
        <item x="156"/>
        <item x="22"/>
        <item x="124"/>
        <item x="96"/>
        <item x="85"/>
        <item x="46"/>
        <item x="36"/>
        <item x="58"/>
        <item x="120"/>
        <item x="42"/>
        <item x="41"/>
        <item x="164"/>
        <item x="79"/>
        <item x="68"/>
        <item x="168"/>
        <item x="163"/>
        <item x="140"/>
        <item x="76"/>
        <item x="109"/>
        <item x="78"/>
        <item x="65"/>
        <item x="28"/>
        <item x="159"/>
        <item x="165"/>
        <item x="118"/>
        <item x="112"/>
        <item x="170"/>
        <item x="29"/>
        <item x="39"/>
        <item x="44"/>
        <item x="13"/>
        <item x="100"/>
        <item x="132"/>
        <item x="122"/>
        <item x="93"/>
        <item x="50"/>
        <item x="56"/>
        <item x="138"/>
        <item x="51"/>
        <item x="55"/>
        <item x="114"/>
        <item x="14"/>
        <item x="81"/>
        <item x="135"/>
        <item x="67"/>
        <item x="6"/>
        <item x="141"/>
        <item x="91"/>
        <item x="90"/>
        <item x="92"/>
        <item x="162"/>
        <item x="178"/>
        <item x="0"/>
        <item x="99"/>
        <item x="12"/>
        <item x="37"/>
        <item x="180"/>
        <item x="31"/>
        <item x="73"/>
        <item x="8"/>
        <item x="1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compact="0" outline="0" showAll="0">
      <items count="3">
        <item sd="0" x="0"/>
        <item sd="0" x="1"/>
        <item t="default"/>
      </items>
    </pivotField>
    <pivotField axis="axisCol" compact="0" outline="0" showAll="0" sortType="descending">
      <items count="5"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7" outline="0" showAll="0"/>
    <pivotField compact="0" outline="0" showAll="0"/>
    <pivotField compact="0" numFmtId="14" outline="0" showAll="0"/>
    <pivotField compact="0" numFmtId="1" outline="0" showAll="0"/>
    <pivotField compact="0" numFmtId="3" outline="0" showAll="0"/>
    <pivotField compact="0" numFmtId="164" outline="0" showAll="0"/>
    <pivotField compact="0" numFmtId="164" outline="0" showAll="0"/>
    <pivotField compact="0" numFmtId="165" outline="0" showAll="0"/>
    <pivotField compact="0" numFmtId="164" outline="0" showAll="0"/>
    <pivotField compact="0" numFmtId="165" outline="0" showAll="0"/>
    <pivotField dataField="1" compact="0" numFmtId="164" outline="0" showAll="0"/>
    <pivotField compact="0" numFmtId="165" outline="0" showAll="0"/>
    <pivotField compact="0" numFmtId="164" outline="0" showAll="0"/>
    <pivotField compact="0" numFmtId="166" outline="0" showAll="0"/>
    <pivotField compact="0" numFmtId="165" outline="0" showAll="0"/>
    <pivotField compact="0" numFmtId="167" outline="0" showAll="0"/>
  </pivotFields>
  <rowFields count="2">
    <field x="4"/>
    <field x="2"/>
  </rowFields>
  <rowItems count="3">
    <i>
      <x/>
    </i>
    <i>
      <x v="1"/>
    </i>
    <i t="grand">
      <x/>
    </i>
  </rowItems>
  <colFields count="1">
    <field x="5"/>
  </colFields>
  <colItems count="5">
    <i>
      <x v="1"/>
    </i>
    <i>
      <x v="2"/>
    </i>
    <i>
      <x v="3"/>
    </i>
    <i>
      <x/>
    </i>
    <i t="grand">
      <x/>
    </i>
  </colItems>
  <dataFields count="1">
    <dataField name="Suma de Importe Coste total" fld="1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3E901-279E-4F2C-BD61-7E2793A77B06}" name="Tabla 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2">
  <location ref="A2:H6" firstHeaderRow="1" firstDataRow="2" firstDataCol="1"/>
  <pivotFields count="22">
    <pivotField compact="0" outline="0" showAll="0"/>
    <pivotField axis="axisCol" compact="0" outline="0" showAll="0">
      <items count="7">
        <item x="3"/>
        <item x="5"/>
        <item x="1"/>
        <item x="2"/>
        <item x="0"/>
        <item x="4"/>
        <item t="default"/>
      </items>
    </pivotField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>
      <items count="5">
        <item x="1"/>
        <item x="3"/>
        <item x="0"/>
        <item x="2"/>
        <item t="default"/>
      </items>
    </pivotField>
    <pivotField compact="0" numFmtId="167" outline="0" showAll="0"/>
    <pivotField compact="0" outline="0" showAll="0"/>
    <pivotField compact="0" numFmtId="14" outline="0" showAll="0"/>
    <pivotField compact="0" numFmtId="1" outline="0" showAll="0"/>
    <pivotField compact="0" numFmtId="3" outline="0" showAll="0"/>
    <pivotField compact="0" numFmtId="164" outline="0" showAll="0"/>
    <pivotField compact="0" numFmtId="164" outline="0" showAll="0"/>
    <pivotField compact="0" numFmtId="165" outline="0" showAll="0"/>
    <pivotField compact="0" numFmtId="164" outline="0" showAll="0"/>
    <pivotField compact="0" numFmtId="165" outline="0" showAll="0"/>
    <pivotField compact="0" numFmtId="164" outline="0" showAll="0"/>
    <pivotField compact="0" numFmtId="165" outline="0" showAll="0"/>
    <pivotField compact="0" numFmtId="164" outline="0" showAll="0"/>
    <pivotField dataField="1" compact="0" numFmtId="166" outline="0" showAll="0"/>
    <pivotField compact="0" numFmtId="165" outline="0" showAll="0"/>
    <pivotField compact="0" outline="0" showAll="0"/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Promedio de % Beneficio por producto" fld="19" subtotal="average" baseField="5" baseItem="1" numFmtId="166"/>
  </dataFields>
  <chartFormats count="6"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8E478-21D1-4872-8B2A-4278FA8FC444}" name="TablaDiná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48:N55" firstHeaderRow="1" firstDataRow="1" firstDataCol="1"/>
  <pivotFields count="22">
    <pivotField showAll="0"/>
    <pivotField axis="axisRow" showAll="0">
      <items count="7">
        <item x="3"/>
        <item x="5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numFmtId="14" showAll="0"/>
    <pivotField dataField="1" showAll="0"/>
    <pivotField numFmtId="14" showAll="0"/>
    <pivotField numFmtId="1" showAll="0"/>
    <pivotField numFmtId="3" showAll="0"/>
    <pivotField numFmtId="164" showAll="0"/>
    <pivotField numFmtId="164" showAll="0"/>
    <pivotField numFmtId="164" showAll="0"/>
    <pivotField numFmtId="164" showAll="0"/>
    <pivotField numFmtId="165" showAll="0"/>
    <pivotField numFmtId="164" showAll="0"/>
    <pivotField numFmtId="164" showAll="0"/>
    <pivotField numFmtId="164" showAll="0"/>
    <pivotField numFmtId="166" showAll="0"/>
    <pivotField numFmtId="164" showAll="0"/>
    <pivotField numFmtId="167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ID Pedido" fld="7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83834-35D5-427E-B33A-350FC1BDF92C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4" firstHeaderRow="0" firstDataRow="1" firstDataCol="0"/>
  <pivotFields count="22">
    <pivotField dataField="1" showAll="0"/>
    <pivotField showAll="0"/>
    <pivotField showAll="0"/>
    <pivotField showAll="0"/>
    <pivotField showAll="0"/>
    <pivotField showAll="0"/>
    <pivotField numFmtId="14" showAll="0"/>
    <pivotField dataField="1" showAll="0"/>
    <pivotField numFmtId="14" showAll="0"/>
    <pivotField numFmtId="1" showAll="0"/>
    <pivotField numFmtId="3" showAll="0"/>
    <pivotField numFmtId="164" showAll="0"/>
    <pivotField numFmtId="164" showAll="0"/>
    <pivotField numFmtId="164" showAll="0"/>
    <pivotField numFmtId="164" showAll="0"/>
    <pivotField numFmtId="165" showAll="0"/>
    <pivotField numFmtId="164" showAll="0"/>
    <pivotField numFmtId="164" showAll="0"/>
    <pivotField numFmtId="164" showAll="0"/>
    <pivotField numFmtId="166" showAll="0"/>
    <pivotField numFmtId="164" showAll="0"/>
    <pivotField numFmtId="167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Clientes ID" fld="0" subtotal="count" baseField="0" baseItem="0"/>
    <dataField name="Cuenta de ID Pedido" fld="7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40B7CE-4CEC-41C3-B380-7105A9036C11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Productos" colHeaderCaption="">
  <location ref="E10:H24" firstHeaderRow="1" firstDataRow="2" firstDataCol="1"/>
  <pivotFields count="22">
    <pivotField showAll="0"/>
    <pivotField showAll="0"/>
    <pivotField showAll="0"/>
    <pivotField axis="axisRow" dataField="1" showAll="0">
      <items count="13">
        <item x="3"/>
        <item x="4"/>
        <item x="1"/>
        <item x="2"/>
        <item x="5"/>
        <item x="6"/>
        <item x="11"/>
        <item x="7"/>
        <item x="8"/>
        <item x="9"/>
        <item x="0"/>
        <item x="1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numFmtId="14" showAll="0"/>
    <pivotField showAll="0"/>
    <pivotField numFmtId="14" showAll="0"/>
    <pivotField numFmtId="1" showAll="0"/>
    <pivotField numFmtId="3" showAll="0"/>
    <pivotField numFmtId="164" showAll="0"/>
    <pivotField numFmtId="164" showAll="0"/>
    <pivotField numFmtId="164" showAll="0"/>
    <pivotField numFmtId="164" showAll="0"/>
    <pivotField numFmtId="165" showAll="0"/>
    <pivotField numFmtId="164" showAll="0"/>
    <pivotField numFmtId="164" showAll="0"/>
    <pivotField numFmtId="164" showAll="0"/>
    <pivotField numFmtId="166" showAll="0"/>
    <pivotField numFmtId="164" showAll="0"/>
    <pivotField numFmtId="167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uenta de Tipo de producto" fld="3" subtotal="count" baseField="0" baseItem="0"/>
  </dataFields>
  <formats count="10">
    <format dxfId="35">
      <pivotArea type="origin" dataOnly="0" labelOnly="1" outline="0" fieldPosition="0"/>
    </format>
    <format dxfId="34">
      <pivotArea field="3" type="button" dataOnly="0" labelOnly="1" outline="0" axis="axisRow" fieldPosition="0"/>
    </format>
    <format dxfId="33">
      <pivotArea type="origin" dataOnly="0" labelOnly="1" outline="0" fieldPosition="0"/>
    </format>
    <format dxfId="32">
      <pivotArea field="3" type="button" dataOnly="0" labelOnly="1" outline="0" axis="axisRow" fieldPosition="0"/>
    </format>
    <format dxfId="31">
      <pivotArea dataOnly="0" labelOnly="1" fieldPosition="0">
        <references count="1">
          <reference field="4" count="1">
            <x v="0"/>
          </reference>
        </references>
      </pivotArea>
    </format>
    <format dxfId="30">
      <pivotArea dataOnly="0" labelOnly="1" fieldPosition="0">
        <references count="1">
          <reference field="4" count="1">
            <x v="0"/>
          </reference>
        </references>
      </pivotArea>
    </format>
    <format dxfId="29">
      <pivotArea dataOnly="0" labelOnly="1" fieldPosition="0">
        <references count="1">
          <reference field="4" count="1">
            <x v="1"/>
          </reference>
        </references>
      </pivotArea>
    </format>
    <format dxfId="28">
      <pivotArea dataOnly="0" labelOnly="1" fieldPosition="0">
        <references count="1">
          <reference field="4" count="1">
            <x v="1"/>
          </reference>
        </references>
      </pivotArea>
    </format>
    <format dxfId="27">
      <pivotArea dataOnly="0" labelOnly="1" grandCol="1" outline="0" fieldPosition="0"/>
    </format>
    <format dxfId="26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DBE9C-88AB-437D-A6CC-9E6350DE1432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Producto">
  <location ref="A10:B23" firstHeaderRow="1" firstDataRow="1" firstDataCol="1"/>
  <pivotFields count="22">
    <pivotField showAll="0"/>
    <pivotField showAll="0"/>
    <pivotField showAll="0"/>
    <pivotField axis="axisRow" showAll="0">
      <items count="13">
        <item x="3"/>
        <item x="4"/>
        <item x="1"/>
        <item x="2"/>
        <item x="5"/>
        <item x="6"/>
        <item x="11"/>
        <item x="7"/>
        <item x="8"/>
        <item x="9"/>
        <item x="0"/>
        <item x="10"/>
        <item t="default"/>
      </items>
    </pivotField>
    <pivotField showAll="0"/>
    <pivotField showAll="0"/>
    <pivotField numFmtId="14" showAll="0"/>
    <pivotField dataField="1" showAll="0"/>
    <pivotField numFmtId="14" showAll="0"/>
    <pivotField numFmtId="1" showAll="0"/>
    <pivotField numFmtId="3" showAll="0"/>
    <pivotField numFmtId="164" showAll="0"/>
    <pivotField numFmtId="164" showAll="0"/>
    <pivotField numFmtId="164" showAll="0"/>
    <pivotField numFmtId="164" showAll="0"/>
    <pivotField numFmtId="165" showAll="0"/>
    <pivotField numFmtId="164" showAll="0"/>
    <pivotField numFmtId="164" showAll="0"/>
    <pivotField numFmtId="164" showAll="0"/>
    <pivotField numFmtId="166" showAll="0"/>
    <pivotField numFmtId="164" showAll="0"/>
    <pivotField numFmtId="167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Pedidos" fld="7" subtotal="count" baseField="3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71D255-9422-4D27-8A21-385936DF0FEF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J10:M24" firstHeaderRow="1" firstDataRow="2" firstDataCol="1"/>
  <pivotFields count="22">
    <pivotField showAll="0"/>
    <pivotField showAll="0"/>
    <pivotField showAll="0"/>
    <pivotField axis="axisRow" showAll="0">
      <items count="13">
        <item x="3"/>
        <item x="4"/>
        <item x="1"/>
        <item x="2"/>
        <item x="5"/>
        <item x="6"/>
        <item x="11"/>
        <item x="7"/>
        <item x="8"/>
        <item x="9"/>
        <item x="0"/>
        <item x="1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numFmtId="14" showAll="0"/>
    <pivotField showAll="0"/>
    <pivotField numFmtId="14" showAll="0"/>
    <pivotField numFmtId="1" showAll="0"/>
    <pivotField numFmtId="3" showAll="0"/>
    <pivotField numFmtId="164" showAll="0"/>
    <pivotField numFmtId="164" showAll="0"/>
    <pivotField numFmtId="164" showAll="0"/>
    <pivotField numFmtId="164" showAll="0"/>
    <pivotField numFmtId="165" showAll="0"/>
    <pivotField numFmtId="164" showAll="0"/>
    <pivotField numFmtId="164" showAll="0"/>
    <pivotField numFmtId="164" showAll="0"/>
    <pivotField numFmtId="166" showAll="0"/>
    <pivotField dataField="1" numFmtId="164" showAll="0"/>
    <pivotField numFmtId="167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a de Beneficio Total (M)" fld="20" baseField="0" baseItem="0" numFmtId="164"/>
  </dataFields>
  <chartFormats count="2"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D52E3-9A03-46DE-941D-12D6C18D69DA}" name="TablaDiná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48:K55" firstHeaderRow="1" firstDataRow="1" firstDataCol="1"/>
  <pivotFields count="22">
    <pivotField showAll="0"/>
    <pivotField axis="axisRow" showAll="0">
      <items count="7">
        <item x="3"/>
        <item x="5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numFmtId="14" showAll="0"/>
    <pivotField showAll="0"/>
    <pivotField numFmtId="14" showAll="0"/>
    <pivotField numFmtId="1" showAll="0"/>
    <pivotField numFmtId="3" showAll="0"/>
    <pivotField numFmtId="164" showAll="0"/>
    <pivotField numFmtId="164" showAll="0"/>
    <pivotField numFmtId="164" showAll="0"/>
    <pivotField numFmtId="164" showAll="0"/>
    <pivotField dataField="1" numFmtId="165" showAll="0"/>
    <pivotField numFmtId="164" showAll="0"/>
    <pivotField numFmtId="164" showAll="0"/>
    <pivotField numFmtId="164" showAll="0"/>
    <pivotField numFmtId="166" showAll="0"/>
    <pivotField numFmtId="164" showAll="0"/>
    <pivotField numFmtId="167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mporte Ventas Totales (M)" fld="1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3D802-C6E1-4E19-9210-641C1E199761}" name="TablaDiná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9:B34" firstHeaderRow="1" firstDataRow="1" firstDataCol="1"/>
  <pivotFields count="22"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numFmtId="14" showAll="0"/>
    <pivotField dataField="1" showAll="0"/>
    <pivotField numFmtId="14" showAll="0"/>
    <pivotField numFmtId="1" showAll="0"/>
    <pivotField numFmtId="3" showAll="0"/>
    <pivotField numFmtId="164" showAll="0"/>
    <pivotField numFmtId="164" showAll="0"/>
    <pivotField numFmtId="164" showAll="0"/>
    <pivotField numFmtId="164" showAll="0"/>
    <pivotField numFmtId="165" showAll="0"/>
    <pivotField numFmtId="164" showAll="0"/>
    <pivotField numFmtId="164" showAll="0"/>
    <pivotField numFmtId="164" showAll="0"/>
    <pivotField numFmtId="166" showAll="0"/>
    <pivotField numFmtId="164" showAll="0"/>
    <pivotField numFmtId="167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ID Pedido" fld="7" subtotal="count" baseField="5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6FF5AC5-82AD-4C5A-9007-5493892A93BF}" autoFormatId="16" applyNumberFormats="0" applyBorderFormats="0" applyFontFormats="0" applyPatternFormats="0" applyAlignmentFormats="0" applyWidthHeightFormats="0">
  <queryTableRefresh nextId="29" unboundColumnsRight="5">
    <queryTableFields count="23">
      <queryTableField id="1" name="ID Cliente" tableColumnId="1"/>
      <queryTableField id="2" name="Zona" tableColumnId="2"/>
      <queryTableField id="3" name="País" tableColumnId="3"/>
      <queryTableField id="4" name="Tipo de producto" tableColumnId="4"/>
      <queryTableField id="5" name="Canal de venta" tableColumnId="5"/>
      <queryTableField id="6" name="Prioridad" tableColumnId="6"/>
      <queryTableField id="7" name="Fecha pedido" tableColumnId="7"/>
      <queryTableField id="27" dataBound="0" tableColumnId="24"/>
      <queryTableField id="8" name="ID Pedido" tableColumnId="8"/>
      <queryTableField id="9" name="Fecha envío" tableColumnId="9"/>
      <queryTableField id="16" dataBound="0" tableColumnId="15"/>
      <queryTableField id="10" name="Unidades" tableColumnId="10"/>
      <queryTableField id="11" name="Precio Unitario" tableColumnId="11"/>
      <queryTableField id="12" name="Coste unitario" tableColumnId="12"/>
      <queryTableField id="13" name="Importe venta total" tableColumnId="13"/>
      <queryTableField id="26" dataBound="0" tableColumnId="21"/>
      <queryTableField id="18" dataBound="0" tableColumnId="17"/>
      <queryTableField id="14" name="Importe Coste total" tableColumnId="14"/>
      <queryTableField id="19" dataBound="0" tableColumnId="18"/>
      <queryTableField id="17" dataBound="0" tableColumnId="16"/>
      <queryTableField id="21" dataBound="0" tableColumnId="20"/>
      <queryTableField id="20" dataBound="0" tableColumnId="19"/>
      <queryTableField id="23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5BA1F8-F085-41C0-A699-E177328758C3}" name="Tabla_1" displayName="Tabla_1" ref="A1:W904" tableType="queryTable" totalsRowShown="0">
  <autoFilter ref="A1:W904" xr:uid="{BA5BA1F8-F085-41C0-A699-E177328758C3}"/>
  <tableColumns count="23">
    <tableColumn id="1" xr3:uid="{923B73C2-D6AD-433A-8D6C-31C0A28ABB23}" uniqueName="1" name="ID Cliente" queryTableFieldId="1" dataDxfId="25"/>
    <tableColumn id="2" xr3:uid="{2ACFF0EE-B4E3-4FA6-B394-44D1ABF41975}" uniqueName="2" name="Zona" queryTableFieldId="2" dataDxfId="24"/>
    <tableColumn id="3" xr3:uid="{44D46D22-7EC8-4FDE-8AF5-2A82F9FBEA62}" uniqueName="3" name="País" queryTableFieldId="3" dataDxfId="23"/>
    <tableColumn id="4" xr3:uid="{9AC5891F-AA9D-48C8-A3AC-3314092400D7}" uniqueName="4" name="Tipo de producto" queryTableFieldId="4" dataDxfId="22"/>
    <tableColumn id="5" xr3:uid="{BD0992E9-1CD0-42C3-BD76-F2320D30A78B}" uniqueName="5" name="Canal de venta" queryTableFieldId="5" dataDxfId="21"/>
    <tableColumn id="6" xr3:uid="{91CFACFE-DF53-483E-B76F-01019E3D1B2C}" uniqueName="6" name="Prioridad" queryTableFieldId="6" dataDxfId="20"/>
    <tableColumn id="7" xr3:uid="{7D737FD2-55E5-4208-80CD-E61203FAFF46}" uniqueName="7" name="Fecha pedido" queryTableFieldId="7" dataDxfId="19"/>
    <tableColumn id="24" xr3:uid="{752118A9-8AB7-40A6-9661-52FACF29C5F0}" uniqueName="24" name="Mes del pedido" queryTableFieldId="27" dataDxfId="18">
      <calculatedColumnFormula>MONTH(Tabla_1[[#This Row],[Fecha pedido]])</calculatedColumnFormula>
    </tableColumn>
    <tableColumn id="8" xr3:uid="{4593A3FE-B8FF-46AD-96E7-FDF9E1DECBFD}" uniqueName="8" name="ID Pedido" queryTableFieldId="8"/>
    <tableColumn id="9" xr3:uid="{DF501D64-4B4A-4A5C-B83D-D5A24067F8AD}" uniqueName="9" name="Fecha envío" queryTableFieldId="9" dataDxfId="17"/>
    <tableColumn id="15" xr3:uid="{9592F686-C4F4-4BB6-A628-982257A1A8AD}" uniqueName="15" name="Días servicio" queryTableFieldId="16" dataDxfId="16">
      <calculatedColumnFormula>DATEDIF(Tabla_1[[#This Row],[Fecha pedido]],Tabla_1[[#This Row],[Fecha envío]],"D")</calculatedColumnFormula>
    </tableColumn>
    <tableColumn id="10" xr3:uid="{03F1BB9A-856B-4B1A-9FDF-19FC6CD06610}" uniqueName="10" name="Unidades" queryTableFieldId="10" dataDxfId="15"/>
    <tableColumn id="11" xr3:uid="{59AE2F0A-3BBA-4015-A75F-DD45C2319B36}" uniqueName="11" name="Precio Unitario" queryTableFieldId="11" dataDxfId="14"/>
    <tableColumn id="12" xr3:uid="{A9895661-2E6A-440E-BD26-ACE845509004}" uniqueName="12" name="Coste unitario" queryTableFieldId="12" dataDxfId="13"/>
    <tableColumn id="13" xr3:uid="{3DA3BAE3-7819-4177-9638-AC63ABDAFB7C}" uniqueName="13" name="Importe venta total" queryTableFieldId="13" dataDxfId="12"/>
    <tableColumn id="21" xr3:uid="{D3F8634C-D01B-473B-86EE-7B3B7F47EE9A}" uniqueName="21" name="Beneficio unitario" queryTableFieldId="26" dataDxfId="11">
      <calculatedColumnFormula>Tabla_1[[#This Row],[Precio Unitario]]-Tabla_1[[#This Row],[Coste unitario]]</calculatedColumnFormula>
    </tableColumn>
    <tableColumn id="17" xr3:uid="{2DDAC7D5-B924-436A-ABA2-876CED71E599}" uniqueName="17" name="Importe Ventas Totales (M)" queryTableFieldId="18" dataDxfId="10">
      <calculatedColumnFormula>Tabla_1[[#This Row],[Importe venta total]]/1000</calculatedColumnFormula>
    </tableColumn>
    <tableColumn id="14" xr3:uid="{4C5CA717-40F0-46B0-B5ED-60825EAF4381}" uniqueName="14" name="Importe Coste total" queryTableFieldId="14" dataDxfId="9"/>
    <tableColumn id="18" xr3:uid="{A75AA8A4-EA4D-4CA5-B8A4-33BB8D6C06E1}" uniqueName="18" name="Importe Coste Total (M)" queryTableFieldId="19" dataDxfId="8">
      <calculatedColumnFormula>Tabla_1[[#This Row],[Importe Coste total]]/1000</calculatedColumnFormula>
    </tableColumn>
    <tableColumn id="16" xr3:uid="{8501A907-FCF4-4416-B252-CACF74D2C07D}" uniqueName="16" name="Beneficio Total" queryTableFieldId="17" dataDxfId="7">
      <calculatedColumnFormula>Tabla_1[[#This Row],[Importe venta total]]-Tabla_1[[#This Row],[Importe Coste total]]</calculatedColumnFormula>
    </tableColumn>
    <tableColumn id="20" xr3:uid="{64C1536B-FDD5-4BEB-8EDA-1DE0F925396C}" uniqueName="20" name="% Beneficio por producto" queryTableFieldId="21" dataDxfId="6" dataCellStyle="Porcentaje">
      <calculatedColumnFormula>Tabla_1[[#This Row],[Importe Coste Total (M)]]/Tabla_1[[#This Row],[Importe Ventas Totales (M)]]</calculatedColumnFormula>
    </tableColumn>
    <tableColumn id="19" xr3:uid="{A77913F6-2C36-44F8-A215-063B8DE3DDEA}" uniqueName="19" name="Beneficio Total (M)" queryTableFieldId="20" dataDxfId="5">
      <calculatedColumnFormula>Tabla_1[[#This Row],[Beneficio Total]]/1000</calculatedColumnFormula>
    </tableColumn>
    <tableColumn id="22" xr3:uid="{2E86E2C5-203A-4609-8B47-93FB7E022386}" uniqueName="22" name="Año pedido" queryTableFieldId="23" dataDxfId="4">
      <calculatedColumnFormula>YEAR(Tabla_1[[#This Row],[Fecha pedido]])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975E-3134-4706-87DD-169878D336FD}">
  <dimension ref="A1:W904"/>
  <sheetViews>
    <sheetView topLeftCell="A46" workbookViewId="0">
      <selection activeCell="E9" sqref="E9"/>
    </sheetView>
  </sheetViews>
  <sheetFormatPr baseColWidth="10" defaultRowHeight="14.4" x14ac:dyDescent="0.3"/>
  <cols>
    <col min="1" max="1" width="11.21875" bestFit="1" customWidth="1"/>
    <col min="2" max="2" width="20.21875" bestFit="1" customWidth="1"/>
    <col min="3" max="3" width="29.109375" bestFit="1" customWidth="1"/>
    <col min="4" max="4" width="17.6640625" bestFit="1" customWidth="1"/>
    <col min="5" max="5" width="15.6640625" bestFit="1" customWidth="1"/>
    <col min="6" max="6" width="10.88671875" bestFit="1" customWidth="1"/>
    <col min="7" max="7" width="14.44140625" style="14" bestFit="1" customWidth="1"/>
    <col min="8" max="8" width="14.44140625" style="20" customWidth="1"/>
    <col min="9" max="9" width="11.33203125" bestFit="1" customWidth="1"/>
    <col min="10" max="10" width="13.21875" bestFit="1" customWidth="1"/>
    <col min="11" max="11" width="13.21875" customWidth="1"/>
    <col min="12" max="12" width="11.109375" style="3" bestFit="1" customWidth="1"/>
    <col min="13" max="13" width="15.6640625" style="4" bestFit="1" customWidth="1"/>
    <col min="14" max="14" width="14.88671875" style="4" bestFit="1" customWidth="1"/>
    <col min="15" max="15" width="19.6640625" style="4" hidden="1" customWidth="1"/>
    <col min="16" max="16" width="19.6640625" style="4" customWidth="1"/>
    <col min="17" max="17" width="26.44140625" style="12" bestFit="1" customWidth="1"/>
    <col min="18" max="18" width="19.5546875" style="4" hidden="1" customWidth="1"/>
    <col min="19" max="19" width="22.21875" style="12" customWidth="1"/>
    <col min="20" max="20" width="15.6640625" customWidth="1"/>
    <col min="21" max="21" width="24.6640625" style="13" bestFit="1" customWidth="1"/>
    <col min="22" max="22" width="19.33203125" style="12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1121</v>
      </c>
      <c r="F1" t="s">
        <v>4</v>
      </c>
      <c r="G1" s="14" t="s">
        <v>5</v>
      </c>
      <c r="H1" s="20" t="s">
        <v>1165</v>
      </c>
      <c r="I1" t="s">
        <v>6</v>
      </c>
      <c r="J1" t="s">
        <v>7</v>
      </c>
      <c r="K1" t="s">
        <v>1126</v>
      </c>
      <c r="L1" s="3" t="s">
        <v>8</v>
      </c>
      <c r="M1" s="4" t="s">
        <v>9</v>
      </c>
      <c r="N1" s="4" t="s">
        <v>10</v>
      </c>
      <c r="O1" s="4" t="s">
        <v>1122</v>
      </c>
      <c r="P1" s="4" t="s">
        <v>1164</v>
      </c>
      <c r="Q1" s="12" t="s">
        <v>1148</v>
      </c>
      <c r="R1" s="4" t="s">
        <v>1123</v>
      </c>
      <c r="S1" s="12" t="s">
        <v>1149</v>
      </c>
      <c r="T1" t="s">
        <v>1128</v>
      </c>
      <c r="U1" s="13" t="s">
        <v>1154</v>
      </c>
      <c r="V1" s="12" t="s">
        <v>1150</v>
      </c>
      <c r="W1" t="s">
        <v>1155</v>
      </c>
    </row>
    <row r="2" spans="1:23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1117</v>
      </c>
      <c r="G2" s="14">
        <v>44116</v>
      </c>
      <c r="H2" s="20">
        <f>MONTH(Tabla_1[[#This Row],[Fecha pedido]])</f>
        <v>10</v>
      </c>
      <c r="I2">
        <v>242113196</v>
      </c>
      <c r="J2" s="1">
        <v>44165</v>
      </c>
      <c r="K2" s="5">
        <f>DATEDIF(Tabla_1[[#This Row],[Fecha pedido]],Tabla_1[[#This Row],[Fecha envío]],"D")</f>
        <v>49</v>
      </c>
      <c r="L2" s="3">
        <v>5530</v>
      </c>
      <c r="M2" s="4">
        <v>152.58000000000001</v>
      </c>
      <c r="N2" s="4">
        <v>97.44</v>
      </c>
      <c r="O2" s="12">
        <v>843767.4</v>
      </c>
      <c r="P2" s="4">
        <f>Tabla_1[[#This Row],[Precio Unitario]]-Tabla_1[[#This Row],[Coste unitario]]</f>
        <v>55.140000000000015</v>
      </c>
      <c r="Q2" s="12">
        <f>Tabla_1[[#This Row],[Importe venta total]]/1000</f>
        <v>843.76740000000007</v>
      </c>
      <c r="R2" s="4">
        <v>538843.19999999995</v>
      </c>
      <c r="S2" s="12">
        <f>Tabla_1[[#This Row],[Importe Coste total]]/1000</f>
        <v>538.84319999999991</v>
      </c>
      <c r="T2" s="4">
        <f>Tabla_1[[#This Row],[Importe venta total]]-Tabla_1[[#This Row],[Importe Coste total]]</f>
        <v>304924.20000000007</v>
      </c>
      <c r="U2" s="13">
        <f>Tabla_1[[#This Row],[Importe Coste Total (M)]]/Tabla_1[[#This Row],[Importe Ventas Totales (M)]]</f>
        <v>0.63861580810066831</v>
      </c>
      <c r="V2" s="12">
        <f>Tabla_1[[#This Row],[Beneficio Total]]/1000</f>
        <v>304.92420000000004</v>
      </c>
      <c r="W2">
        <f>YEAR(Tabla_1[[#This Row],[Fecha pedido]])</f>
        <v>2020</v>
      </c>
    </row>
    <row r="3" spans="1:23" x14ac:dyDescent="0.3">
      <c r="A3" t="s">
        <v>16</v>
      </c>
      <c r="B3" t="s">
        <v>12</v>
      </c>
      <c r="C3" t="s">
        <v>17</v>
      </c>
      <c r="D3" t="s">
        <v>18</v>
      </c>
      <c r="E3" t="s">
        <v>19</v>
      </c>
      <c r="F3" t="s">
        <v>1118</v>
      </c>
      <c r="G3" s="14">
        <v>43856</v>
      </c>
      <c r="H3" s="20">
        <f>MONTH(Tabla_1[[#This Row],[Fecha pedido]])</f>
        <v>1</v>
      </c>
      <c r="I3">
        <v>190800607</v>
      </c>
      <c r="J3" s="1">
        <v>43858</v>
      </c>
      <c r="K3" s="5">
        <f>DATEDIF(Tabla_1[[#This Row],[Fecha pedido]],Tabla_1[[#This Row],[Fecha envío]],"D")</f>
        <v>2</v>
      </c>
      <c r="L3" s="3">
        <v>994</v>
      </c>
      <c r="M3" s="4">
        <v>421.89</v>
      </c>
      <c r="N3" s="4">
        <v>364.69</v>
      </c>
      <c r="O3" s="12">
        <v>419358.66</v>
      </c>
      <c r="P3" s="4">
        <f>Tabla_1[[#This Row],[Precio Unitario]]-Tabla_1[[#This Row],[Coste unitario]]</f>
        <v>57.199999999999989</v>
      </c>
      <c r="Q3" s="12">
        <f>Tabla_1[[#This Row],[Importe venta total]]/1000</f>
        <v>419.35865999999999</v>
      </c>
      <c r="R3" s="4">
        <v>362501.86</v>
      </c>
      <c r="S3" s="12">
        <f>Tabla_1[[#This Row],[Importe Coste total]]/1000</f>
        <v>362.50185999999997</v>
      </c>
      <c r="T3" s="4">
        <f>Tabla_1[[#This Row],[Importe venta total]]-Tabla_1[[#This Row],[Importe Coste total]]</f>
        <v>56856.799999999988</v>
      </c>
      <c r="U3" s="13">
        <f>Tabla_1[[#This Row],[Importe Coste Total (M)]]/Tabla_1[[#This Row],[Importe Ventas Totales (M)]]</f>
        <v>0.86441963544999878</v>
      </c>
      <c r="V3" s="12">
        <f>Tabla_1[[#This Row],[Beneficio Total]]/1000</f>
        <v>56.856799999999986</v>
      </c>
      <c r="W3">
        <f>YEAR(Tabla_1[[#This Row],[Fecha pedido]])</f>
        <v>2020</v>
      </c>
    </row>
    <row r="4" spans="1:23" x14ac:dyDescent="0.3">
      <c r="A4" t="s">
        <v>20</v>
      </c>
      <c r="B4" t="s">
        <v>21</v>
      </c>
      <c r="C4" t="s">
        <v>22</v>
      </c>
      <c r="D4" t="s">
        <v>23</v>
      </c>
      <c r="E4" t="s">
        <v>19</v>
      </c>
      <c r="F4" t="s">
        <v>1117</v>
      </c>
      <c r="G4" s="14">
        <v>44144</v>
      </c>
      <c r="H4" s="20">
        <f>MONTH(Tabla_1[[#This Row],[Fecha pedido]])</f>
        <v>11</v>
      </c>
      <c r="I4">
        <v>765228068</v>
      </c>
      <c r="J4" s="1">
        <v>44156</v>
      </c>
      <c r="K4" s="5">
        <f>DATEDIF(Tabla_1[[#This Row],[Fecha pedido]],Tabla_1[[#This Row],[Fecha envío]],"D")</f>
        <v>12</v>
      </c>
      <c r="L4" s="3">
        <v>6845</v>
      </c>
      <c r="M4" s="4">
        <v>205.7</v>
      </c>
      <c r="N4" s="4">
        <v>117.11</v>
      </c>
      <c r="O4" s="12">
        <v>1408016.5</v>
      </c>
      <c r="P4" s="4">
        <f>Tabla_1[[#This Row],[Precio Unitario]]-Tabla_1[[#This Row],[Coste unitario]]</f>
        <v>88.589999999999989</v>
      </c>
      <c r="Q4" s="12">
        <f>Tabla_1[[#This Row],[Importe venta total]]/1000</f>
        <v>1408.0165</v>
      </c>
      <c r="R4" s="4">
        <v>801617.95</v>
      </c>
      <c r="S4" s="12">
        <f>Tabla_1[[#This Row],[Importe Coste total]]/1000</f>
        <v>801.61794999999995</v>
      </c>
      <c r="T4" s="4">
        <f>Tabla_1[[#This Row],[Importe venta total]]-Tabla_1[[#This Row],[Importe Coste total]]</f>
        <v>606398.55000000005</v>
      </c>
      <c r="U4" s="13">
        <f>Tabla_1[[#This Row],[Importe Coste Total (M)]]/Tabla_1[[#This Row],[Importe Ventas Totales (M)]]</f>
        <v>0.56932425862907143</v>
      </c>
      <c r="V4" s="12">
        <f>Tabla_1[[#This Row],[Beneficio Total]]/1000</f>
        <v>606.39855</v>
      </c>
      <c r="W4">
        <f>YEAR(Tabla_1[[#This Row],[Fecha pedido]])</f>
        <v>2020</v>
      </c>
    </row>
    <row r="5" spans="1:23" x14ac:dyDescent="0.3">
      <c r="A5" t="s">
        <v>27</v>
      </c>
      <c r="B5" t="s">
        <v>28</v>
      </c>
      <c r="C5" t="s">
        <v>29</v>
      </c>
      <c r="D5" t="s">
        <v>30</v>
      </c>
      <c r="E5" t="s">
        <v>15</v>
      </c>
      <c r="F5" t="s">
        <v>1120</v>
      </c>
      <c r="G5" s="14">
        <v>44834</v>
      </c>
      <c r="H5" s="20">
        <f>MONTH(Tabla_1[[#This Row],[Fecha pedido]])</f>
        <v>9</v>
      </c>
      <c r="I5">
        <v>530560958</v>
      </c>
      <c r="J5" s="1">
        <v>44877</v>
      </c>
      <c r="K5" s="5">
        <f>DATEDIF(Tabla_1[[#This Row],[Fecha pedido]],Tabla_1[[#This Row],[Fecha envío]],"D")</f>
        <v>43</v>
      </c>
      <c r="L5" s="3">
        <v>3633</v>
      </c>
      <c r="M5" s="4">
        <v>255.28</v>
      </c>
      <c r="N5" s="4">
        <v>159.41999999999999</v>
      </c>
      <c r="O5" s="12">
        <v>927432.24</v>
      </c>
      <c r="P5" s="4">
        <f>Tabla_1[[#This Row],[Precio Unitario]]-Tabla_1[[#This Row],[Coste unitario]]</f>
        <v>95.860000000000014</v>
      </c>
      <c r="Q5" s="12">
        <f>Tabla_1[[#This Row],[Importe venta total]]/1000</f>
        <v>927.43223999999998</v>
      </c>
      <c r="R5" s="4">
        <v>579172.86</v>
      </c>
      <c r="S5" s="12">
        <f>Tabla_1[[#This Row],[Importe Coste total]]/1000</f>
        <v>579.17286000000001</v>
      </c>
      <c r="T5" s="4">
        <f>Tabla_1[[#This Row],[Importe venta total]]-Tabla_1[[#This Row],[Importe Coste total]]</f>
        <v>348259.38</v>
      </c>
      <c r="U5" s="13">
        <f>Tabla_1[[#This Row],[Importe Coste Total (M)]]/Tabla_1[[#This Row],[Importe Ventas Totales (M)]]</f>
        <v>0.62449075524913822</v>
      </c>
      <c r="V5" s="12">
        <f>Tabla_1[[#This Row],[Beneficio Total]]/1000</f>
        <v>348.25938000000002</v>
      </c>
      <c r="W5">
        <f>YEAR(Tabla_1[[#This Row],[Fecha pedido]])</f>
        <v>2022</v>
      </c>
    </row>
    <row r="6" spans="1:23" x14ac:dyDescent="0.3">
      <c r="A6" t="s">
        <v>31</v>
      </c>
      <c r="B6" t="s">
        <v>28</v>
      </c>
      <c r="C6" t="s">
        <v>32</v>
      </c>
      <c r="D6" t="s">
        <v>33</v>
      </c>
      <c r="E6" t="s">
        <v>15</v>
      </c>
      <c r="F6" t="s">
        <v>1119</v>
      </c>
      <c r="G6" s="14">
        <v>44582</v>
      </c>
      <c r="H6" s="20">
        <f>MONTH(Tabla_1[[#This Row],[Fecha pedido]])</f>
        <v>1</v>
      </c>
      <c r="I6">
        <v>516876542</v>
      </c>
      <c r="J6" s="1">
        <v>44613</v>
      </c>
      <c r="K6" s="5">
        <f>DATEDIF(Tabla_1[[#This Row],[Fecha pedido]],Tabla_1[[#This Row],[Fecha envío]],"D")</f>
        <v>31</v>
      </c>
      <c r="L6" s="3">
        <v>4110</v>
      </c>
      <c r="M6" s="4">
        <v>47.45</v>
      </c>
      <c r="N6" s="4">
        <v>31.79</v>
      </c>
      <c r="O6" s="12">
        <v>195019.5</v>
      </c>
      <c r="P6" s="4">
        <f>Tabla_1[[#This Row],[Precio Unitario]]-Tabla_1[[#This Row],[Coste unitario]]</f>
        <v>15.660000000000004</v>
      </c>
      <c r="Q6" s="12">
        <f>Tabla_1[[#This Row],[Importe venta total]]/1000</f>
        <v>195.01949999999999</v>
      </c>
      <c r="R6" s="4">
        <v>130656.9</v>
      </c>
      <c r="S6" s="12">
        <f>Tabla_1[[#This Row],[Importe Coste total]]/1000</f>
        <v>130.65690000000001</v>
      </c>
      <c r="T6" s="4">
        <f>Tabla_1[[#This Row],[Importe venta total]]-Tabla_1[[#This Row],[Importe Coste total]]</f>
        <v>64362.600000000006</v>
      </c>
      <c r="U6" s="13">
        <f>Tabla_1[[#This Row],[Importe Coste Total (M)]]/Tabla_1[[#This Row],[Importe Ventas Totales (M)]]</f>
        <v>0.66996838777660705</v>
      </c>
      <c r="V6" s="12">
        <f>Tabla_1[[#This Row],[Beneficio Total]]/1000</f>
        <v>64.3626</v>
      </c>
      <c r="W6">
        <f>YEAR(Tabla_1[[#This Row],[Fecha pedido]])</f>
        <v>2022</v>
      </c>
    </row>
    <row r="7" spans="1:23" x14ac:dyDescent="0.3">
      <c r="A7" t="s">
        <v>34</v>
      </c>
      <c r="B7" t="s">
        <v>21</v>
      </c>
      <c r="C7" t="s">
        <v>35</v>
      </c>
      <c r="D7" t="s">
        <v>14</v>
      </c>
      <c r="E7" t="s">
        <v>15</v>
      </c>
      <c r="F7" t="s">
        <v>1120</v>
      </c>
      <c r="G7" s="14">
        <v>44609</v>
      </c>
      <c r="H7" s="20">
        <f>MONTH(Tabla_1[[#This Row],[Fecha pedido]])</f>
        <v>2</v>
      </c>
      <c r="I7">
        <v>919752490</v>
      </c>
      <c r="J7" s="1">
        <v>44619</v>
      </c>
      <c r="K7" s="5">
        <f>DATEDIF(Tabla_1[[#This Row],[Fecha pedido]],Tabla_1[[#This Row],[Fecha envío]],"D")</f>
        <v>10</v>
      </c>
      <c r="L7" s="3">
        <v>4056</v>
      </c>
      <c r="M7" s="4">
        <v>152.58000000000001</v>
      </c>
      <c r="N7" s="4">
        <v>97.44</v>
      </c>
      <c r="O7" s="12">
        <v>618864.4800000001</v>
      </c>
      <c r="P7" s="4">
        <f>Tabla_1[[#This Row],[Precio Unitario]]-Tabla_1[[#This Row],[Coste unitario]]</f>
        <v>55.140000000000015</v>
      </c>
      <c r="Q7" s="12">
        <f>Tabla_1[[#This Row],[Importe venta total]]/1000</f>
        <v>618.86448000000007</v>
      </c>
      <c r="R7" s="4">
        <v>395216.64000000001</v>
      </c>
      <c r="S7" s="12">
        <f>Tabla_1[[#This Row],[Importe Coste total]]/1000</f>
        <v>395.21664000000004</v>
      </c>
      <c r="T7" s="4">
        <f>Tabla_1[[#This Row],[Importe venta total]]-Tabla_1[[#This Row],[Importe Coste total]]</f>
        <v>223647.84000000008</v>
      </c>
      <c r="U7" s="13">
        <f>Tabla_1[[#This Row],[Importe Coste Total (M)]]/Tabla_1[[#This Row],[Importe Ventas Totales (M)]]</f>
        <v>0.63861580810066854</v>
      </c>
      <c r="V7" s="12">
        <f>Tabla_1[[#This Row],[Beneficio Total]]/1000</f>
        <v>223.64784000000009</v>
      </c>
      <c r="W7">
        <f>YEAR(Tabla_1[[#This Row],[Fecha pedido]])</f>
        <v>2022</v>
      </c>
    </row>
    <row r="8" spans="1:23" x14ac:dyDescent="0.3">
      <c r="A8" t="s">
        <v>36</v>
      </c>
      <c r="B8" t="s">
        <v>24</v>
      </c>
      <c r="C8" t="s">
        <v>37</v>
      </c>
      <c r="D8" t="s">
        <v>38</v>
      </c>
      <c r="E8" t="s">
        <v>15</v>
      </c>
      <c r="F8" t="s">
        <v>1120</v>
      </c>
      <c r="G8" s="14">
        <v>43911</v>
      </c>
      <c r="H8" s="20">
        <f>MONTH(Tabla_1[[#This Row],[Fecha pedido]])</f>
        <v>3</v>
      </c>
      <c r="I8">
        <v>287675130</v>
      </c>
      <c r="J8" s="1">
        <v>43958</v>
      </c>
      <c r="K8" s="5">
        <f>DATEDIF(Tabla_1[[#This Row],[Fecha pedido]],Tabla_1[[#This Row],[Fecha envío]],"D")</f>
        <v>47</v>
      </c>
      <c r="L8" s="3">
        <v>8319</v>
      </c>
      <c r="M8" s="4">
        <v>437.2</v>
      </c>
      <c r="N8" s="4">
        <v>263.33</v>
      </c>
      <c r="O8" s="12">
        <v>3637066.8</v>
      </c>
      <c r="P8" s="4">
        <f>Tabla_1[[#This Row],[Precio Unitario]]-Tabla_1[[#This Row],[Coste unitario]]</f>
        <v>173.87</v>
      </c>
      <c r="Q8" s="12">
        <f>Tabla_1[[#This Row],[Importe venta total]]/1000</f>
        <v>3637.0667999999996</v>
      </c>
      <c r="R8" s="4">
        <v>2190642.27</v>
      </c>
      <c r="S8" s="12">
        <f>Tabla_1[[#This Row],[Importe Coste total]]/1000</f>
        <v>2190.6422699999998</v>
      </c>
      <c r="T8" s="4">
        <f>Tabla_1[[#This Row],[Importe venta total]]-Tabla_1[[#This Row],[Importe Coste total]]</f>
        <v>1446424.5299999998</v>
      </c>
      <c r="U8" s="13">
        <f>Tabla_1[[#This Row],[Importe Coste Total (M)]]/Tabla_1[[#This Row],[Importe Ventas Totales (M)]]</f>
        <v>0.60231015553522416</v>
      </c>
      <c r="V8" s="12">
        <f>Tabla_1[[#This Row],[Beneficio Total]]/1000</f>
        <v>1446.4245299999998</v>
      </c>
      <c r="W8">
        <f>YEAR(Tabla_1[[#This Row],[Fecha pedido]])</f>
        <v>2020</v>
      </c>
    </row>
    <row r="9" spans="1:23" x14ac:dyDescent="0.3">
      <c r="A9" t="s">
        <v>39</v>
      </c>
      <c r="B9" t="s">
        <v>28</v>
      </c>
      <c r="C9" t="s">
        <v>32</v>
      </c>
      <c r="D9" t="s">
        <v>40</v>
      </c>
      <c r="E9" t="s">
        <v>15</v>
      </c>
      <c r="F9" t="s">
        <v>1117</v>
      </c>
      <c r="G9" s="14">
        <v>44240</v>
      </c>
      <c r="H9" s="20">
        <f>MONTH(Tabla_1[[#This Row],[Fecha pedido]])</f>
        <v>2</v>
      </c>
      <c r="I9">
        <v>839443290</v>
      </c>
      <c r="J9" s="1">
        <v>44287</v>
      </c>
      <c r="K9" s="5">
        <f>DATEDIF(Tabla_1[[#This Row],[Fecha pedido]],Tabla_1[[#This Row],[Fecha envío]],"D")</f>
        <v>47</v>
      </c>
      <c r="L9" s="3">
        <v>8779</v>
      </c>
      <c r="M9" s="4">
        <v>81.73</v>
      </c>
      <c r="N9" s="4">
        <v>56.67</v>
      </c>
      <c r="O9" s="12">
        <v>717507.67</v>
      </c>
      <c r="P9" s="4">
        <f>Tabla_1[[#This Row],[Precio Unitario]]-Tabla_1[[#This Row],[Coste unitario]]</f>
        <v>25.060000000000002</v>
      </c>
      <c r="Q9" s="12">
        <f>Tabla_1[[#This Row],[Importe venta total]]/1000</f>
        <v>717.50767000000008</v>
      </c>
      <c r="R9" s="4">
        <v>497505.93</v>
      </c>
      <c r="S9" s="12">
        <f>Tabla_1[[#This Row],[Importe Coste total]]/1000</f>
        <v>497.50592999999998</v>
      </c>
      <c r="T9" s="4">
        <f>Tabla_1[[#This Row],[Importe venta total]]-Tabla_1[[#This Row],[Importe Coste total]]</f>
        <v>220001.74000000005</v>
      </c>
      <c r="U9" s="13">
        <f>Tabla_1[[#This Row],[Importe Coste Total (M)]]/Tabla_1[[#This Row],[Importe Ventas Totales (M)]]</f>
        <v>0.69338064358252771</v>
      </c>
      <c r="V9" s="12">
        <f>Tabla_1[[#This Row],[Beneficio Total]]/1000</f>
        <v>220.00174000000004</v>
      </c>
      <c r="W9">
        <f>YEAR(Tabla_1[[#This Row],[Fecha pedido]])</f>
        <v>2021</v>
      </c>
    </row>
    <row r="10" spans="1:23" x14ac:dyDescent="0.3">
      <c r="A10" t="s">
        <v>43</v>
      </c>
      <c r="B10" t="s">
        <v>44</v>
      </c>
      <c r="C10" t="s">
        <v>45</v>
      </c>
      <c r="D10" t="s">
        <v>38</v>
      </c>
      <c r="E10" t="s">
        <v>19</v>
      </c>
      <c r="F10" t="s">
        <v>1118</v>
      </c>
      <c r="G10" s="14">
        <v>44757</v>
      </c>
      <c r="H10" s="20">
        <f>MONTH(Tabla_1[[#This Row],[Fecha pedido]])</f>
        <v>7</v>
      </c>
      <c r="I10">
        <v>321273982</v>
      </c>
      <c r="J10" s="1">
        <v>44803</v>
      </c>
      <c r="K10" s="5">
        <f>DATEDIF(Tabla_1[[#This Row],[Fecha pedido]],Tabla_1[[#This Row],[Fecha envío]],"D")</f>
        <v>46</v>
      </c>
      <c r="L10" s="3">
        <v>966</v>
      </c>
      <c r="M10" s="4">
        <v>437.2</v>
      </c>
      <c r="N10" s="4">
        <v>263.33</v>
      </c>
      <c r="O10" s="12">
        <v>422335.2</v>
      </c>
      <c r="P10" s="4">
        <f>Tabla_1[[#This Row],[Precio Unitario]]-Tabla_1[[#This Row],[Coste unitario]]</f>
        <v>173.87</v>
      </c>
      <c r="Q10" s="12">
        <f>Tabla_1[[#This Row],[Importe venta total]]/1000</f>
        <v>422.33519999999999</v>
      </c>
      <c r="R10" s="4">
        <v>254376.78</v>
      </c>
      <c r="S10" s="12">
        <f>Tabla_1[[#This Row],[Importe Coste total]]/1000</f>
        <v>254.37678</v>
      </c>
      <c r="T10" s="4">
        <f>Tabla_1[[#This Row],[Importe venta total]]-Tabla_1[[#This Row],[Importe Coste total]]</f>
        <v>167958.42</v>
      </c>
      <c r="U10" s="13">
        <f>Tabla_1[[#This Row],[Importe Coste Total (M)]]/Tabla_1[[#This Row],[Importe Ventas Totales (M)]]</f>
        <v>0.60231015553522416</v>
      </c>
      <c r="V10" s="12">
        <f>Tabla_1[[#This Row],[Beneficio Total]]/1000</f>
        <v>167.95842000000002</v>
      </c>
      <c r="W10">
        <f>YEAR(Tabla_1[[#This Row],[Fecha pedido]])</f>
        <v>2022</v>
      </c>
    </row>
    <row r="11" spans="1:23" x14ac:dyDescent="0.3">
      <c r="A11" t="s">
        <v>47</v>
      </c>
      <c r="B11" t="s">
        <v>24</v>
      </c>
      <c r="C11" t="s">
        <v>48</v>
      </c>
      <c r="D11" t="s">
        <v>33</v>
      </c>
      <c r="E11" t="s">
        <v>15</v>
      </c>
      <c r="F11" t="s">
        <v>1117</v>
      </c>
      <c r="G11" s="14">
        <v>44322</v>
      </c>
      <c r="H11" s="20">
        <f>MONTH(Tabla_1[[#This Row],[Fecha pedido]])</f>
        <v>5</v>
      </c>
      <c r="I11">
        <v>521885192</v>
      </c>
      <c r="J11" s="1">
        <v>44338</v>
      </c>
      <c r="K11" s="5">
        <f>DATEDIF(Tabla_1[[#This Row],[Fecha pedido]],Tabla_1[[#This Row],[Fecha envío]],"D")</f>
        <v>16</v>
      </c>
      <c r="L11" s="3">
        <v>6281</v>
      </c>
      <c r="M11" s="4">
        <v>47.45</v>
      </c>
      <c r="N11" s="4">
        <v>31.79</v>
      </c>
      <c r="O11" s="12">
        <v>298033.45</v>
      </c>
      <c r="P11" s="4">
        <f>Tabla_1[[#This Row],[Precio Unitario]]-Tabla_1[[#This Row],[Coste unitario]]</f>
        <v>15.660000000000004</v>
      </c>
      <c r="Q11" s="12">
        <f>Tabla_1[[#This Row],[Importe venta total]]/1000</f>
        <v>298.03345000000002</v>
      </c>
      <c r="R11" s="4">
        <v>199672.99</v>
      </c>
      <c r="S11" s="12">
        <f>Tabla_1[[#This Row],[Importe Coste total]]/1000</f>
        <v>199.67299</v>
      </c>
      <c r="T11" s="4">
        <f>Tabla_1[[#This Row],[Importe venta total]]-Tabla_1[[#This Row],[Importe Coste total]]</f>
        <v>98360.460000000021</v>
      </c>
      <c r="U11" s="13">
        <f>Tabla_1[[#This Row],[Importe Coste Total (M)]]/Tabla_1[[#This Row],[Importe Ventas Totales (M)]]</f>
        <v>0.66996838777660694</v>
      </c>
      <c r="V11" s="12">
        <f>Tabla_1[[#This Row],[Beneficio Total]]/1000</f>
        <v>98.360460000000018</v>
      </c>
      <c r="W11">
        <f>YEAR(Tabla_1[[#This Row],[Fecha pedido]])</f>
        <v>2021</v>
      </c>
    </row>
    <row r="12" spans="1:23" x14ac:dyDescent="0.3">
      <c r="A12" t="s">
        <v>51</v>
      </c>
      <c r="B12" t="s">
        <v>24</v>
      </c>
      <c r="C12" t="s">
        <v>52</v>
      </c>
      <c r="D12" t="s">
        <v>26</v>
      </c>
      <c r="E12" t="s">
        <v>15</v>
      </c>
      <c r="F12" t="s">
        <v>1117</v>
      </c>
      <c r="G12" s="14">
        <v>44489</v>
      </c>
      <c r="H12" s="20">
        <f>MONTH(Tabla_1[[#This Row],[Fecha pedido]])</f>
        <v>10</v>
      </c>
      <c r="I12">
        <v>122917544</v>
      </c>
      <c r="J12" s="1">
        <v>44517</v>
      </c>
      <c r="K12" s="5">
        <f>DATEDIF(Tabla_1[[#This Row],[Fecha pedido]],Tabla_1[[#This Row],[Fecha envío]],"D")</f>
        <v>28</v>
      </c>
      <c r="L12" s="3">
        <v>2888</v>
      </c>
      <c r="M12" s="4">
        <v>9.33</v>
      </c>
      <c r="N12" s="4">
        <v>6.92</v>
      </c>
      <c r="O12" s="12">
        <v>26945.040000000001</v>
      </c>
      <c r="P12" s="4">
        <f>Tabla_1[[#This Row],[Precio Unitario]]-Tabla_1[[#This Row],[Coste unitario]]</f>
        <v>2.41</v>
      </c>
      <c r="Q12" s="12">
        <f>Tabla_1[[#This Row],[Importe venta total]]/1000</f>
        <v>26.945040000000002</v>
      </c>
      <c r="R12" s="4">
        <v>19984.96</v>
      </c>
      <c r="S12" s="12">
        <f>Tabla_1[[#This Row],[Importe Coste total]]/1000</f>
        <v>19.984959999999997</v>
      </c>
      <c r="T12" s="4">
        <f>Tabla_1[[#This Row],[Importe venta total]]-Tabla_1[[#This Row],[Importe Coste total]]</f>
        <v>6960.0800000000017</v>
      </c>
      <c r="U12" s="13">
        <f>Tabla_1[[#This Row],[Importe Coste Total (M)]]/Tabla_1[[#This Row],[Importe Ventas Totales (M)]]</f>
        <v>0.74169346195069652</v>
      </c>
      <c r="V12" s="12">
        <f>Tabla_1[[#This Row],[Beneficio Total]]/1000</f>
        <v>6.9600800000000014</v>
      </c>
      <c r="W12">
        <f>YEAR(Tabla_1[[#This Row],[Fecha pedido]])</f>
        <v>2021</v>
      </c>
    </row>
    <row r="13" spans="1:23" x14ac:dyDescent="0.3">
      <c r="A13" t="s">
        <v>54</v>
      </c>
      <c r="B13" t="s">
        <v>21</v>
      </c>
      <c r="C13" t="s">
        <v>55</v>
      </c>
      <c r="D13" t="s">
        <v>38</v>
      </c>
      <c r="E13" t="s">
        <v>15</v>
      </c>
      <c r="F13" t="s">
        <v>1117</v>
      </c>
      <c r="G13" s="14">
        <v>43940</v>
      </c>
      <c r="H13" s="20">
        <f>MONTH(Tabla_1[[#This Row],[Fecha pedido]])</f>
        <v>4</v>
      </c>
      <c r="I13">
        <v>731011664</v>
      </c>
      <c r="J13" s="1">
        <v>43951</v>
      </c>
      <c r="K13" s="5">
        <f>DATEDIF(Tabla_1[[#This Row],[Fecha pedido]],Tabla_1[[#This Row],[Fecha envío]],"D")</f>
        <v>11</v>
      </c>
      <c r="L13" s="3">
        <v>1451</v>
      </c>
      <c r="M13" s="4">
        <v>437.2</v>
      </c>
      <c r="N13" s="4">
        <v>263.33</v>
      </c>
      <c r="O13" s="12">
        <v>634377.19999999995</v>
      </c>
      <c r="P13" s="4">
        <f>Tabla_1[[#This Row],[Precio Unitario]]-Tabla_1[[#This Row],[Coste unitario]]</f>
        <v>173.87</v>
      </c>
      <c r="Q13" s="12">
        <f>Tabla_1[[#This Row],[Importe venta total]]/1000</f>
        <v>634.3771999999999</v>
      </c>
      <c r="R13" s="4">
        <v>382091.82999999996</v>
      </c>
      <c r="S13" s="12">
        <f>Tabla_1[[#This Row],[Importe Coste total]]/1000</f>
        <v>382.09182999999996</v>
      </c>
      <c r="T13" s="4">
        <f>Tabla_1[[#This Row],[Importe venta total]]-Tabla_1[[#This Row],[Importe Coste total]]</f>
        <v>252285.37</v>
      </c>
      <c r="U13" s="13">
        <f>Tabla_1[[#This Row],[Importe Coste Total (M)]]/Tabla_1[[#This Row],[Importe Ventas Totales (M)]]</f>
        <v>0.60231015553522416</v>
      </c>
      <c r="V13" s="12">
        <f>Tabla_1[[#This Row],[Beneficio Total]]/1000</f>
        <v>252.28537</v>
      </c>
      <c r="W13">
        <f>YEAR(Tabla_1[[#This Row],[Fecha pedido]])</f>
        <v>2020</v>
      </c>
    </row>
    <row r="14" spans="1:23" x14ac:dyDescent="0.3">
      <c r="A14" t="s">
        <v>56</v>
      </c>
      <c r="B14" t="s">
        <v>28</v>
      </c>
      <c r="C14" t="s">
        <v>57</v>
      </c>
      <c r="D14" t="s">
        <v>14</v>
      </c>
      <c r="E14" t="s">
        <v>15</v>
      </c>
      <c r="F14" t="s">
        <v>1117</v>
      </c>
      <c r="G14" s="14">
        <v>44868</v>
      </c>
      <c r="H14" s="20">
        <f>MONTH(Tabla_1[[#This Row],[Fecha pedido]])</f>
        <v>11</v>
      </c>
      <c r="I14">
        <v>534899270</v>
      </c>
      <c r="J14" s="1">
        <v>44869</v>
      </c>
      <c r="K14" s="5">
        <f>DATEDIF(Tabla_1[[#This Row],[Fecha pedido]],Tabla_1[[#This Row],[Fecha envío]],"D")</f>
        <v>1</v>
      </c>
      <c r="L14" s="3">
        <v>7436</v>
      </c>
      <c r="M14" s="4">
        <v>152.58000000000001</v>
      </c>
      <c r="N14" s="4">
        <v>97.44</v>
      </c>
      <c r="O14" s="12">
        <v>1134584.8800000001</v>
      </c>
      <c r="P14" s="4">
        <f>Tabla_1[[#This Row],[Precio Unitario]]-Tabla_1[[#This Row],[Coste unitario]]</f>
        <v>55.140000000000015</v>
      </c>
      <c r="Q14" s="12">
        <f>Tabla_1[[#This Row],[Importe venta total]]/1000</f>
        <v>1134.5848800000001</v>
      </c>
      <c r="R14" s="4">
        <v>724563.84</v>
      </c>
      <c r="S14" s="12">
        <f>Tabla_1[[#This Row],[Importe Coste total]]/1000</f>
        <v>724.56383999999991</v>
      </c>
      <c r="T14" s="4">
        <f>Tabla_1[[#This Row],[Importe venta total]]-Tabla_1[[#This Row],[Importe Coste total]]</f>
        <v>410021.04000000015</v>
      </c>
      <c r="U14" s="13">
        <f>Tabla_1[[#This Row],[Importe Coste Total (M)]]/Tabla_1[[#This Row],[Importe Ventas Totales (M)]]</f>
        <v>0.63861580810066831</v>
      </c>
      <c r="V14" s="12">
        <f>Tabla_1[[#This Row],[Beneficio Total]]/1000</f>
        <v>410.02104000000014</v>
      </c>
      <c r="W14">
        <f>YEAR(Tabla_1[[#This Row],[Fecha pedido]])</f>
        <v>2022</v>
      </c>
    </row>
    <row r="15" spans="1:23" x14ac:dyDescent="0.3">
      <c r="A15" t="s">
        <v>59</v>
      </c>
      <c r="B15" t="s">
        <v>60</v>
      </c>
      <c r="C15" t="s">
        <v>61</v>
      </c>
      <c r="D15" t="s">
        <v>42</v>
      </c>
      <c r="E15" t="s">
        <v>19</v>
      </c>
      <c r="F15" t="s">
        <v>1119</v>
      </c>
      <c r="G15" s="14">
        <v>44348</v>
      </c>
      <c r="H15" s="20">
        <f>MONTH(Tabla_1[[#This Row],[Fecha pedido]])</f>
        <v>6</v>
      </c>
      <c r="I15">
        <v>251974713</v>
      </c>
      <c r="J15" s="1">
        <v>44368</v>
      </c>
      <c r="K15" s="5">
        <f>DATEDIF(Tabla_1[[#This Row],[Fecha pedido]],Tabla_1[[#This Row],[Fecha envío]],"D")</f>
        <v>20</v>
      </c>
      <c r="L15" s="3">
        <v>3772</v>
      </c>
      <c r="M15" s="4">
        <v>651.21</v>
      </c>
      <c r="N15" s="4">
        <v>524.96</v>
      </c>
      <c r="O15" s="12">
        <v>2456364.12</v>
      </c>
      <c r="P15" s="4">
        <f>Tabla_1[[#This Row],[Precio Unitario]]-Tabla_1[[#This Row],[Coste unitario]]</f>
        <v>126.25</v>
      </c>
      <c r="Q15" s="12">
        <f>Tabla_1[[#This Row],[Importe venta total]]/1000</f>
        <v>2456.3641200000002</v>
      </c>
      <c r="R15" s="4">
        <v>1980149.12</v>
      </c>
      <c r="S15" s="12">
        <f>Tabla_1[[#This Row],[Importe Coste total]]/1000</f>
        <v>1980.14912</v>
      </c>
      <c r="T15" s="4">
        <f>Tabla_1[[#This Row],[Importe venta total]]-Tabla_1[[#This Row],[Importe Coste total]]</f>
        <v>476215</v>
      </c>
      <c r="U15" s="13">
        <f>Tabla_1[[#This Row],[Importe Coste Total (M)]]/Tabla_1[[#This Row],[Importe Ventas Totales (M)]]</f>
        <v>0.80613012699436426</v>
      </c>
      <c r="V15" s="12">
        <f>Tabla_1[[#This Row],[Beneficio Total]]/1000</f>
        <v>476.21499999999997</v>
      </c>
      <c r="W15">
        <f>YEAR(Tabla_1[[#This Row],[Fecha pedido]])</f>
        <v>2021</v>
      </c>
    </row>
    <row r="16" spans="1:23" x14ac:dyDescent="0.3">
      <c r="A16" t="s">
        <v>62</v>
      </c>
      <c r="B16" t="s">
        <v>60</v>
      </c>
      <c r="C16" t="s">
        <v>63</v>
      </c>
      <c r="D16" t="s">
        <v>40</v>
      </c>
      <c r="E16" t="s">
        <v>15</v>
      </c>
      <c r="F16" t="s">
        <v>1120</v>
      </c>
      <c r="G16" s="14">
        <v>44040</v>
      </c>
      <c r="H16" s="20">
        <f>MONTH(Tabla_1[[#This Row],[Fecha pedido]])</f>
        <v>7</v>
      </c>
      <c r="I16">
        <v>819947707</v>
      </c>
      <c r="J16" s="1">
        <v>44079</v>
      </c>
      <c r="K16" s="5">
        <f>DATEDIF(Tabla_1[[#This Row],[Fecha pedido]],Tabla_1[[#This Row],[Fecha envío]],"D")</f>
        <v>39</v>
      </c>
      <c r="L16" s="3">
        <v>9602</v>
      </c>
      <c r="M16" s="4">
        <v>81.73</v>
      </c>
      <c r="N16" s="4">
        <v>56.67</v>
      </c>
      <c r="O16" s="12">
        <v>784771.46000000008</v>
      </c>
      <c r="P16" s="4">
        <f>Tabla_1[[#This Row],[Precio Unitario]]-Tabla_1[[#This Row],[Coste unitario]]</f>
        <v>25.060000000000002</v>
      </c>
      <c r="Q16" s="12">
        <f>Tabla_1[[#This Row],[Importe venta total]]/1000</f>
        <v>784.77146000000005</v>
      </c>
      <c r="R16" s="4">
        <v>544145.34</v>
      </c>
      <c r="S16" s="12">
        <f>Tabla_1[[#This Row],[Importe Coste total]]/1000</f>
        <v>544.14533999999992</v>
      </c>
      <c r="T16" s="4">
        <f>Tabla_1[[#This Row],[Importe venta total]]-Tabla_1[[#This Row],[Importe Coste total]]</f>
        <v>240626.12000000011</v>
      </c>
      <c r="U16" s="13">
        <f>Tabla_1[[#This Row],[Importe Coste Total (M)]]/Tabla_1[[#This Row],[Importe Ventas Totales (M)]]</f>
        <v>0.69338064358252771</v>
      </c>
      <c r="V16" s="12">
        <f>Tabla_1[[#This Row],[Beneficio Total]]/1000</f>
        <v>240.6261200000001</v>
      </c>
      <c r="W16">
        <f>YEAR(Tabla_1[[#This Row],[Fecha pedido]])</f>
        <v>2020</v>
      </c>
    </row>
    <row r="17" spans="1:23" x14ac:dyDescent="0.3">
      <c r="A17" t="s">
        <v>64</v>
      </c>
      <c r="B17" t="s">
        <v>24</v>
      </c>
      <c r="C17" t="s">
        <v>65</v>
      </c>
      <c r="D17" t="s">
        <v>38</v>
      </c>
      <c r="E17" t="s">
        <v>19</v>
      </c>
      <c r="F17" t="s">
        <v>1117</v>
      </c>
      <c r="G17" s="14">
        <v>44355</v>
      </c>
      <c r="H17" s="20">
        <f>MONTH(Tabla_1[[#This Row],[Fecha pedido]])</f>
        <v>6</v>
      </c>
      <c r="I17">
        <v>464588487</v>
      </c>
      <c r="J17" s="1">
        <v>44402</v>
      </c>
      <c r="K17" s="5">
        <f>DATEDIF(Tabla_1[[#This Row],[Fecha pedido]],Tabla_1[[#This Row],[Fecha envío]],"D")</f>
        <v>47</v>
      </c>
      <c r="L17" s="3">
        <v>912</v>
      </c>
      <c r="M17" s="4">
        <v>437.2</v>
      </c>
      <c r="N17" s="4">
        <v>263.33</v>
      </c>
      <c r="O17" s="12">
        <v>398726.39999999997</v>
      </c>
      <c r="P17" s="4">
        <f>Tabla_1[[#This Row],[Precio Unitario]]-Tabla_1[[#This Row],[Coste unitario]]</f>
        <v>173.87</v>
      </c>
      <c r="Q17" s="12">
        <f>Tabla_1[[#This Row],[Importe venta total]]/1000</f>
        <v>398.72639999999996</v>
      </c>
      <c r="R17" s="4">
        <v>240156.96</v>
      </c>
      <c r="S17" s="12">
        <f>Tabla_1[[#This Row],[Importe Coste total]]/1000</f>
        <v>240.15696</v>
      </c>
      <c r="T17" s="4">
        <f>Tabla_1[[#This Row],[Importe venta total]]-Tabla_1[[#This Row],[Importe Coste total]]</f>
        <v>158569.43999999997</v>
      </c>
      <c r="U17" s="13">
        <f>Tabla_1[[#This Row],[Importe Coste Total (M)]]/Tabla_1[[#This Row],[Importe Ventas Totales (M)]]</f>
        <v>0.60231015553522427</v>
      </c>
      <c r="V17" s="12">
        <f>Tabla_1[[#This Row],[Beneficio Total]]/1000</f>
        <v>158.56943999999999</v>
      </c>
      <c r="W17">
        <f>YEAR(Tabla_1[[#This Row],[Fecha pedido]])</f>
        <v>2021</v>
      </c>
    </row>
    <row r="18" spans="1:23" x14ac:dyDescent="0.3">
      <c r="A18" t="s">
        <v>66</v>
      </c>
      <c r="B18" t="s">
        <v>60</v>
      </c>
      <c r="C18" t="s">
        <v>67</v>
      </c>
      <c r="D18" t="s">
        <v>14</v>
      </c>
      <c r="E18" t="s">
        <v>15</v>
      </c>
      <c r="F18" t="s">
        <v>1120</v>
      </c>
      <c r="G18" s="14">
        <v>44403</v>
      </c>
      <c r="H18" s="20">
        <f>MONTH(Tabla_1[[#This Row],[Fecha pedido]])</f>
        <v>7</v>
      </c>
      <c r="I18">
        <v>139070880</v>
      </c>
      <c r="J18" s="1">
        <v>44412</v>
      </c>
      <c r="K18" s="5">
        <f>DATEDIF(Tabla_1[[#This Row],[Fecha pedido]],Tabla_1[[#This Row],[Fecha envío]],"D")</f>
        <v>9</v>
      </c>
      <c r="L18" s="3">
        <v>3019</v>
      </c>
      <c r="M18" s="4">
        <v>152.58000000000001</v>
      </c>
      <c r="N18" s="4">
        <v>97.44</v>
      </c>
      <c r="O18" s="12">
        <v>460639.02</v>
      </c>
      <c r="P18" s="4">
        <f>Tabla_1[[#This Row],[Precio Unitario]]-Tabla_1[[#This Row],[Coste unitario]]</f>
        <v>55.140000000000015</v>
      </c>
      <c r="Q18" s="12">
        <f>Tabla_1[[#This Row],[Importe venta total]]/1000</f>
        <v>460.63902000000002</v>
      </c>
      <c r="R18" s="4">
        <v>294171.36</v>
      </c>
      <c r="S18" s="12">
        <f>Tabla_1[[#This Row],[Importe Coste total]]/1000</f>
        <v>294.17135999999999</v>
      </c>
      <c r="T18" s="4">
        <f>Tabla_1[[#This Row],[Importe venta total]]-Tabla_1[[#This Row],[Importe Coste total]]</f>
        <v>166467.66000000003</v>
      </c>
      <c r="U18" s="13">
        <f>Tabla_1[[#This Row],[Importe Coste Total (M)]]/Tabla_1[[#This Row],[Importe Ventas Totales (M)]]</f>
        <v>0.63861580810066843</v>
      </c>
      <c r="V18" s="12">
        <f>Tabla_1[[#This Row],[Beneficio Total]]/1000</f>
        <v>166.46766000000002</v>
      </c>
      <c r="W18">
        <f>YEAR(Tabla_1[[#This Row],[Fecha pedido]])</f>
        <v>2021</v>
      </c>
    </row>
    <row r="19" spans="1:23" x14ac:dyDescent="0.3">
      <c r="A19" t="s">
        <v>68</v>
      </c>
      <c r="B19" t="s">
        <v>60</v>
      </c>
      <c r="C19" t="s">
        <v>69</v>
      </c>
      <c r="D19" t="s">
        <v>70</v>
      </c>
      <c r="E19" t="s">
        <v>19</v>
      </c>
      <c r="F19" t="s">
        <v>1117</v>
      </c>
      <c r="G19" s="14">
        <v>44484</v>
      </c>
      <c r="H19" s="20">
        <f>MONTH(Tabla_1[[#This Row],[Fecha pedido]])</f>
        <v>10</v>
      </c>
      <c r="I19">
        <v>416881215</v>
      </c>
      <c r="J19" s="1">
        <v>44490</v>
      </c>
      <c r="K19" s="5">
        <f>DATEDIF(Tabla_1[[#This Row],[Fecha pedido]],Tabla_1[[#This Row],[Fecha envío]],"D")</f>
        <v>6</v>
      </c>
      <c r="L19" s="3">
        <v>3270</v>
      </c>
      <c r="M19" s="4">
        <v>109.28</v>
      </c>
      <c r="N19" s="4">
        <v>35.840000000000003</v>
      </c>
      <c r="O19" s="12">
        <v>357345.6</v>
      </c>
      <c r="P19" s="4">
        <f>Tabla_1[[#This Row],[Precio Unitario]]-Tabla_1[[#This Row],[Coste unitario]]</f>
        <v>73.44</v>
      </c>
      <c r="Q19" s="12">
        <f>Tabla_1[[#This Row],[Importe venta total]]/1000</f>
        <v>357.34559999999999</v>
      </c>
      <c r="R19" s="4">
        <v>117196.80000000002</v>
      </c>
      <c r="S19" s="12">
        <f>Tabla_1[[#This Row],[Importe Coste total]]/1000</f>
        <v>117.19680000000002</v>
      </c>
      <c r="T19" s="4">
        <f>Tabla_1[[#This Row],[Importe venta total]]-Tabla_1[[#This Row],[Importe Coste total]]</f>
        <v>240148.79999999996</v>
      </c>
      <c r="U19" s="13">
        <f>Tabla_1[[#This Row],[Importe Coste Total (M)]]/Tabla_1[[#This Row],[Importe Ventas Totales (M)]]</f>
        <v>0.32796486090775995</v>
      </c>
      <c r="V19" s="12">
        <f>Tabla_1[[#This Row],[Beneficio Total]]/1000</f>
        <v>240.14879999999997</v>
      </c>
      <c r="W19">
        <f>YEAR(Tabla_1[[#This Row],[Fecha pedido]])</f>
        <v>2021</v>
      </c>
    </row>
    <row r="20" spans="1:23" x14ac:dyDescent="0.3">
      <c r="A20" t="s">
        <v>71</v>
      </c>
      <c r="B20" t="s">
        <v>24</v>
      </c>
      <c r="C20" t="s">
        <v>72</v>
      </c>
      <c r="D20" t="s">
        <v>50</v>
      </c>
      <c r="E20" t="s">
        <v>19</v>
      </c>
      <c r="F20" t="s">
        <v>1117</v>
      </c>
      <c r="G20" s="14">
        <v>44523</v>
      </c>
      <c r="H20" s="20">
        <f>MONTH(Tabla_1[[#This Row],[Fecha pedido]])</f>
        <v>11</v>
      </c>
      <c r="I20">
        <v>141818320</v>
      </c>
      <c r="J20" s="1">
        <v>44529</v>
      </c>
      <c r="K20" s="5">
        <f>DATEDIF(Tabla_1[[#This Row],[Fecha pedido]],Tabla_1[[#This Row],[Fecha envío]],"D")</f>
        <v>6</v>
      </c>
      <c r="L20" s="3">
        <v>6047</v>
      </c>
      <c r="M20" s="4">
        <v>154.06</v>
      </c>
      <c r="N20" s="4">
        <v>90.93</v>
      </c>
      <c r="O20" s="12">
        <v>931600.82000000007</v>
      </c>
      <c r="P20" s="4">
        <f>Tabla_1[[#This Row],[Precio Unitario]]-Tabla_1[[#This Row],[Coste unitario]]</f>
        <v>63.129999999999995</v>
      </c>
      <c r="Q20" s="12">
        <f>Tabla_1[[#This Row],[Importe venta total]]/1000</f>
        <v>931.60082000000011</v>
      </c>
      <c r="R20" s="4">
        <v>549853.71000000008</v>
      </c>
      <c r="S20" s="12">
        <f>Tabla_1[[#This Row],[Importe Coste total]]/1000</f>
        <v>549.85371000000009</v>
      </c>
      <c r="T20" s="4">
        <f>Tabla_1[[#This Row],[Importe venta total]]-Tabla_1[[#This Row],[Importe Coste total]]</f>
        <v>381747.11</v>
      </c>
      <c r="U20" s="13">
        <f>Tabla_1[[#This Row],[Importe Coste Total (M)]]/Tabla_1[[#This Row],[Importe Ventas Totales (M)]]</f>
        <v>0.59022458782292619</v>
      </c>
      <c r="V20" s="12">
        <f>Tabla_1[[#This Row],[Beneficio Total]]/1000</f>
        <v>381.74710999999996</v>
      </c>
      <c r="W20">
        <f>YEAR(Tabla_1[[#This Row],[Fecha pedido]])</f>
        <v>2021</v>
      </c>
    </row>
    <row r="21" spans="1:23" x14ac:dyDescent="0.3">
      <c r="A21" t="s">
        <v>73</v>
      </c>
      <c r="B21" t="s">
        <v>24</v>
      </c>
      <c r="C21" t="s">
        <v>74</v>
      </c>
      <c r="D21" t="s">
        <v>40</v>
      </c>
      <c r="E21" t="s">
        <v>19</v>
      </c>
      <c r="F21" t="s">
        <v>1118</v>
      </c>
      <c r="G21" s="14">
        <v>44592</v>
      </c>
      <c r="H21" s="20">
        <f>MONTH(Tabla_1[[#This Row],[Fecha pedido]])</f>
        <v>1</v>
      </c>
      <c r="I21">
        <v>477993524</v>
      </c>
      <c r="J21" s="1">
        <v>44632</v>
      </c>
      <c r="K21" s="5">
        <f>DATEDIF(Tabla_1[[#This Row],[Fecha pedido]],Tabla_1[[#This Row],[Fecha envío]],"D")</f>
        <v>40</v>
      </c>
      <c r="L21" s="3">
        <v>7761</v>
      </c>
      <c r="M21" s="4">
        <v>81.73</v>
      </c>
      <c r="N21" s="4">
        <v>56.67</v>
      </c>
      <c r="O21" s="12">
        <v>634306.53</v>
      </c>
      <c r="P21" s="4">
        <f>Tabla_1[[#This Row],[Precio Unitario]]-Tabla_1[[#This Row],[Coste unitario]]</f>
        <v>25.060000000000002</v>
      </c>
      <c r="Q21" s="12">
        <f>Tabla_1[[#This Row],[Importe venta total]]/1000</f>
        <v>634.30653000000007</v>
      </c>
      <c r="R21" s="4">
        <v>439815.87</v>
      </c>
      <c r="S21" s="12">
        <f>Tabla_1[[#This Row],[Importe Coste total]]/1000</f>
        <v>439.81587000000002</v>
      </c>
      <c r="T21" s="4">
        <f>Tabla_1[[#This Row],[Importe venta total]]-Tabla_1[[#This Row],[Importe Coste total]]</f>
        <v>194490.66000000003</v>
      </c>
      <c r="U21" s="13">
        <f>Tabla_1[[#This Row],[Importe Coste Total (M)]]/Tabla_1[[#This Row],[Importe Ventas Totales (M)]]</f>
        <v>0.69338064358252782</v>
      </c>
      <c r="V21" s="12">
        <f>Tabla_1[[#This Row],[Beneficio Total]]/1000</f>
        <v>194.49066000000002</v>
      </c>
      <c r="W21">
        <f>YEAR(Tabla_1[[#This Row],[Fecha pedido]])</f>
        <v>2022</v>
      </c>
    </row>
    <row r="22" spans="1:23" x14ac:dyDescent="0.3">
      <c r="A22" t="s">
        <v>75</v>
      </c>
      <c r="B22" t="s">
        <v>24</v>
      </c>
      <c r="C22" t="s">
        <v>58</v>
      </c>
      <c r="D22" t="s">
        <v>70</v>
      </c>
      <c r="E22" t="s">
        <v>15</v>
      </c>
      <c r="F22" t="s">
        <v>1118</v>
      </c>
      <c r="G22" s="14">
        <v>44388</v>
      </c>
      <c r="H22" s="20">
        <f>MONTH(Tabla_1[[#This Row],[Fecha pedido]])</f>
        <v>7</v>
      </c>
      <c r="I22">
        <v>859830653</v>
      </c>
      <c r="J22" s="1">
        <v>44413</v>
      </c>
      <c r="K22" s="5">
        <f>DATEDIF(Tabla_1[[#This Row],[Fecha pedido]],Tabla_1[[#This Row],[Fecha envío]],"D")</f>
        <v>25</v>
      </c>
      <c r="L22" s="3">
        <v>1852</v>
      </c>
      <c r="M22" s="4">
        <v>109.28</v>
      </c>
      <c r="N22" s="4">
        <v>35.840000000000003</v>
      </c>
      <c r="O22" s="12">
        <v>202386.56</v>
      </c>
      <c r="P22" s="4">
        <f>Tabla_1[[#This Row],[Precio Unitario]]-Tabla_1[[#This Row],[Coste unitario]]</f>
        <v>73.44</v>
      </c>
      <c r="Q22" s="12">
        <f>Tabla_1[[#This Row],[Importe venta total]]/1000</f>
        <v>202.38656</v>
      </c>
      <c r="R22" s="4">
        <v>66375.680000000008</v>
      </c>
      <c r="S22" s="12">
        <f>Tabla_1[[#This Row],[Importe Coste total]]/1000</f>
        <v>66.375680000000003</v>
      </c>
      <c r="T22" s="4">
        <f>Tabla_1[[#This Row],[Importe venta total]]-Tabla_1[[#This Row],[Importe Coste total]]</f>
        <v>136010.88</v>
      </c>
      <c r="U22" s="13">
        <f>Tabla_1[[#This Row],[Importe Coste Total (M)]]/Tabla_1[[#This Row],[Importe Ventas Totales (M)]]</f>
        <v>0.32796486090775989</v>
      </c>
      <c r="V22" s="12">
        <f>Tabla_1[[#This Row],[Beneficio Total]]/1000</f>
        <v>136.01088000000001</v>
      </c>
      <c r="W22">
        <f>YEAR(Tabla_1[[#This Row],[Fecha pedido]])</f>
        <v>2021</v>
      </c>
    </row>
    <row r="23" spans="1:23" x14ac:dyDescent="0.3">
      <c r="A23" t="s">
        <v>76</v>
      </c>
      <c r="B23" t="s">
        <v>24</v>
      </c>
      <c r="C23" t="s">
        <v>77</v>
      </c>
      <c r="D23" t="s">
        <v>70</v>
      </c>
      <c r="E23" t="s">
        <v>15</v>
      </c>
      <c r="F23" t="s">
        <v>1117</v>
      </c>
      <c r="G23" s="14">
        <v>44799</v>
      </c>
      <c r="H23" s="20">
        <f>MONTH(Tabla_1[[#This Row],[Fecha pedido]])</f>
        <v>8</v>
      </c>
      <c r="I23">
        <v>342066037</v>
      </c>
      <c r="J23" s="1">
        <v>44845</v>
      </c>
      <c r="K23" s="5">
        <f>DATEDIF(Tabla_1[[#This Row],[Fecha pedido]],Tabla_1[[#This Row],[Fecha envío]],"D")</f>
        <v>46</v>
      </c>
      <c r="L23" s="3">
        <v>3797</v>
      </c>
      <c r="M23" s="4">
        <v>109.28</v>
      </c>
      <c r="N23" s="4">
        <v>35.840000000000003</v>
      </c>
      <c r="O23" s="12">
        <v>414936.16000000003</v>
      </c>
      <c r="P23" s="4">
        <f>Tabla_1[[#This Row],[Precio Unitario]]-Tabla_1[[#This Row],[Coste unitario]]</f>
        <v>73.44</v>
      </c>
      <c r="Q23" s="12">
        <f>Tabla_1[[#This Row],[Importe venta total]]/1000</f>
        <v>414.93616000000003</v>
      </c>
      <c r="R23" s="4">
        <v>136084.48000000001</v>
      </c>
      <c r="S23" s="12">
        <f>Tabla_1[[#This Row],[Importe Coste total]]/1000</f>
        <v>136.08448000000001</v>
      </c>
      <c r="T23" s="4">
        <f>Tabla_1[[#This Row],[Importe venta total]]-Tabla_1[[#This Row],[Importe Coste total]]</f>
        <v>278851.68000000005</v>
      </c>
      <c r="U23" s="13">
        <f>Tabla_1[[#This Row],[Importe Coste Total (M)]]/Tabla_1[[#This Row],[Importe Ventas Totales (M)]]</f>
        <v>0.32796486090775989</v>
      </c>
      <c r="V23" s="12">
        <f>Tabla_1[[#This Row],[Beneficio Total]]/1000</f>
        <v>278.85168000000004</v>
      </c>
      <c r="W23">
        <f>YEAR(Tabla_1[[#This Row],[Fecha pedido]])</f>
        <v>2022</v>
      </c>
    </row>
    <row r="24" spans="1:23" x14ac:dyDescent="0.3">
      <c r="A24" t="s">
        <v>78</v>
      </c>
      <c r="B24" t="s">
        <v>12</v>
      </c>
      <c r="C24" t="s">
        <v>79</v>
      </c>
      <c r="D24" t="s">
        <v>80</v>
      </c>
      <c r="E24" t="s">
        <v>19</v>
      </c>
      <c r="F24" t="s">
        <v>1117</v>
      </c>
      <c r="G24" s="14">
        <v>44248</v>
      </c>
      <c r="H24" s="20">
        <f>MONTH(Tabla_1[[#This Row],[Fecha pedido]])</f>
        <v>2</v>
      </c>
      <c r="I24">
        <v>749748504</v>
      </c>
      <c r="J24" s="1">
        <v>44271</v>
      </c>
      <c r="K24" s="5">
        <f>DATEDIF(Tabla_1[[#This Row],[Fecha pedido]],Tabla_1[[#This Row],[Fecha envío]],"D")</f>
        <v>23</v>
      </c>
      <c r="L24" s="3">
        <v>6098</v>
      </c>
      <c r="M24" s="4">
        <v>668.27</v>
      </c>
      <c r="N24" s="4">
        <v>502.54</v>
      </c>
      <c r="O24" s="12">
        <v>4075110.46</v>
      </c>
      <c r="P24" s="4">
        <f>Tabla_1[[#This Row],[Precio Unitario]]-Tabla_1[[#This Row],[Coste unitario]]</f>
        <v>165.72999999999996</v>
      </c>
      <c r="Q24" s="12">
        <f>Tabla_1[[#This Row],[Importe venta total]]/1000</f>
        <v>4075.1104599999999</v>
      </c>
      <c r="R24" s="4">
        <v>3064488.92</v>
      </c>
      <c r="S24" s="12">
        <f>Tabla_1[[#This Row],[Importe Coste total]]/1000</f>
        <v>3064.4889199999998</v>
      </c>
      <c r="T24" s="4">
        <f>Tabla_1[[#This Row],[Importe venta total]]-Tabla_1[[#This Row],[Importe Coste total]]</f>
        <v>1010621.54</v>
      </c>
      <c r="U24" s="13">
        <f>Tabla_1[[#This Row],[Importe Coste Total (M)]]/Tabla_1[[#This Row],[Importe Ventas Totales (M)]]</f>
        <v>0.75200143654510898</v>
      </c>
      <c r="V24" s="12">
        <f>Tabla_1[[#This Row],[Beneficio Total]]/1000</f>
        <v>1010.62154</v>
      </c>
      <c r="W24">
        <f>YEAR(Tabla_1[[#This Row],[Fecha pedido]])</f>
        <v>2021</v>
      </c>
    </row>
    <row r="25" spans="1:23" x14ac:dyDescent="0.3">
      <c r="A25" t="s">
        <v>81</v>
      </c>
      <c r="B25" t="s">
        <v>21</v>
      </c>
      <c r="C25" t="s">
        <v>82</v>
      </c>
      <c r="D25" t="s">
        <v>50</v>
      </c>
      <c r="E25" t="s">
        <v>19</v>
      </c>
      <c r="F25" t="s">
        <v>1118</v>
      </c>
      <c r="G25" s="14">
        <v>44611</v>
      </c>
      <c r="H25" s="20">
        <f>MONTH(Tabla_1[[#This Row],[Fecha pedido]])</f>
        <v>2</v>
      </c>
      <c r="I25">
        <v>293212497</v>
      </c>
      <c r="J25" s="1">
        <v>44629</v>
      </c>
      <c r="K25" s="5">
        <f>DATEDIF(Tabla_1[[#This Row],[Fecha pedido]],Tabla_1[[#This Row],[Fecha envío]],"D")</f>
        <v>18</v>
      </c>
      <c r="L25" s="3">
        <v>6948</v>
      </c>
      <c r="M25" s="4">
        <v>154.06</v>
      </c>
      <c r="N25" s="4">
        <v>90.93</v>
      </c>
      <c r="O25" s="12">
        <v>1070408.8800000001</v>
      </c>
      <c r="P25" s="4">
        <f>Tabla_1[[#This Row],[Precio Unitario]]-Tabla_1[[#This Row],[Coste unitario]]</f>
        <v>63.129999999999995</v>
      </c>
      <c r="Q25" s="12">
        <f>Tabla_1[[#This Row],[Importe venta total]]/1000</f>
        <v>1070.4088800000002</v>
      </c>
      <c r="R25" s="4">
        <v>631781.64</v>
      </c>
      <c r="S25" s="12">
        <f>Tabla_1[[#This Row],[Importe Coste total]]/1000</f>
        <v>631.78164000000004</v>
      </c>
      <c r="T25" s="4">
        <f>Tabla_1[[#This Row],[Importe venta total]]-Tabla_1[[#This Row],[Importe Coste total]]</f>
        <v>438627.24000000011</v>
      </c>
      <c r="U25" s="13">
        <f>Tabla_1[[#This Row],[Importe Coste Total (M)]]/Tabla_1[[#This Row],[Importe Ventas Totales (M)]]</f>
        <v>0.59022458782292608</v>
      </c>
      <c r="V25" s="12">
        <f>Tabla_1[[#This Row],[Beneficio Total]]/1000</f>
        <v>438.62724000000009</v>
      </c>
      <c r="W25">
        <f>YEAR(Tabla_1[[#This Row],[Fecha pedido]])</f>
        <v>2022</v>
      </c>
    </row>
    <row r="26" spans="1:23" x14ac:dyDescent="0.3">
      <c r="A26" t="s">
        <v>83</v>
      </c>
      <c r="B26" t="s">
        <v>60</v>
      </c>
      <c r="C26" t="s">
        <v>84</v>
      </c>
      <c r="D26" t="s">
        <v>40</v>
      </c>
      <c r="E26" t="s">
        <v>15</v>
      </c>
      <c r="F26" t="s">
        <v>1119</v>
      </c>
      <c r="G26" s="14">
        <v>44152</v>
      </c>
      <c r="H26" s="20">
        <f>MONTH(Tabla_1[[#This Row],[Fecha pedido]])</f>
        <v>11</v>
      </c>
      <c r="I26">
        <v>280654180</v>
      </c>
      <c r="J26" s="1">
        <v>44198</v>
      </c>
      <c r="K26" s="5">
        <f>DATEDIF(Tabla_1[[#This Row],[Fecha pedido]],Tabla_1[[#This Row],[Fecha envío]],"D")</f>
        <v>46</v>
      </c>
      <c r="L26" s="3">
        <v>663</v>
      </c>
      <c r="M26" s="4">
        <v>81.73</v>
      </c>
      <c r="N26" s="4">
        <v>56.67</v>
      </c>
      <c r="O26" s="12">
        <v>54186.990000000005</v>
      </c>
      <c r="P26" s="4">
        <f>Tabla_1[[#This Row],[Precio Unitario]]-Tabla_1[[#This Row],[Coste unitario]]</f>
        <v>25.060000000000002</v>
      </c>
      <c r="Q26" s="12">
        <f>Tabla_1[[#This Row],[Importe venta total]]/1000</f>
        <v>54.186990000000009</v>
      </c>
      <c r="R26" s="4">
        <v>37572.21</v>
      </c>
      <c r="S26" s="12">
        <f>Tabla_1[[#This Row],[Importe Coste total]]/1000</f>
        <v>37.572209999999998</v>
      </c>
      <c r="T26" s="4">
        <f>Tabla_1[[#This Row],[Importe venta total]]-Tabla_1[[#This Row],[Importe Coste total]]</f>
        <v>16614.780000000006</v>
      </c>
      <c r="U26" s="13">
        <f>Tabla_1[[#This Row],[Importe Coste Total (M)]]/Tabla_1[[#This Row],[Importe Ventas Totales (M)]]</f>
        <v>0.69338064358252771</v>
      </c>
      <c r="V26" s="12">
        <f>Tabla_1[[#This Row],[Beneficio Total]]/1000</f>
        <v>16.614780000000007</v>
      </c>
      <c r="W26">
        <f>YEAR(Tabla_1[[#This Row],[Fecha pedido]])</f>
        <v>2020</v>
      </c>
    </row>
    <row r="27" spans="1:23" x14ac:dyDescent="0.3">
      <c r="A27" t="s">
        <v>85</v>
      </c>
      <c r="B27" t="s">
        <v>12</v>
      </c>
      <c r="C27" t="s">
        <v>86</v>
      </c>
      <c r="D27" t="s">
        <v>70</v>
      </c>
      <c r="E27" t="s">
        <v>15</v>
      </c>
      <c r="F27" t="s">
        <v>1120</v>
      </c>
      <c r="G27" s="14">
        <v>44160</v>
      </c>
      <c r="H27" s="20">
        <f>MONTH(Tabla_1[[#This Row],[Fecha pedido]])</f>
        <v>11</v>
      </c>
      <c r="I27">
        <v>196863257</v>
      </c>
      <c r="J27" s="1">
        <v>44205</v>
      </c>
      <c r="K27" s="5">
        <f>DATEDIF(Tabla_1[[#This Row],[Fecha pedido]],Tabla_1[[#This Row],[Fecha envío]],"D")</f>
        <v>45</v>
      </c>
      <c r="L27" s="3">
        <v>5067</v>
      </c>
      <c r="M27" s="4">
        <v>109.28</v>
      </c>
      <c r="N27" s="4">
        <v>35.840000000000003</v>
      </c>
      <c r="O27" s="12">
        <v>553721.76</v>
      </c>
      <c r="P27" s="4">
        <f>Tabla_1[[#This Row],[Precio Unitario]]-Tabla_1[[#This Row],[Coste unitario]]</f>
        <v>73.44</v>
      </c>
      <c r="Q27" s="12">
        <f>Tabla_1[[#This Row],[Importe venta total]]/1000</f>
        <v>553.72176000000002</v>
      </c>
      <c r="R27" s="4">
        <v>181601.28000000003</v>
      </c>
      <c r="S27" s="12">
        <f>Tabla_1[[#This Row],[Importe Coste total]]/1000</f>
        <v>181.60128000000003</v>
      </c>
      <c r="T27" s="4">
        <f>Tabla_1[[#This Row],[Importe venta total]]-Tabla_1[[#This Row],[Importe Coste total]]</f>
        <v>372120.48</v>
      </c>
      <c r="U27" s="13">
        <f>Tabla_1[[#This Row],[Importe Coste Total (M)]]/Tabla_1[[#This Row],[Importe Ventas Totales (M)]]</f>
        <v>0.32796486090775995</v>
      </c>
      <c r="V27" s="12">
        <f>Tabla_1[[#This Row],[Beneficio Total]]/1000</f>
        <v>372.12047999999999</v>
      </c>
      <c r="W27">
        <f>YEAR(Tabla_1[[#This Row],[Fecha pedido]])</f>
        <v>2020</v>
      </c>
    </row>
    <row r="28" spans="1:23" x14ac:dyDescent="0.3">
      <c r="A28" t="s">
        <v>87</v>
      </c>
      <c r="B28" t="s">
        <v>12</v>
      </c>
      <c r="C28" t="s">
        <v>79</v>
      </c>
      <c r="D28" t="s">
        <v>26</v>
      </c>
      <c r="E28" t="s">
        <v>15</v>
      </c>
      <c r="F28" t="s">
        <v>1118</v>
      </c>
      <c r="G28" s="14">
        <v>44840</v>
      </c>
      <c r="H28" s="20">
        <f>MONTH(Tabla_1[[#This Row],[Fecha pedido]])</f>
        <v>10</v>
      </c>
      <c r="I28">
        <v>868451058</v>
      </c>
      <c r="J28" s="1">
        <v>44842</v>
      </c>
      <c r="K28" s="5">
        <f>DATEDIF(Tabla_1[[#This Row],[Fecha pedido]],Tabla_1[[#This Row],[Fecha envío]],"D")</f>
        <v>2</v>
      </c>
      <c r="L28" s="3">
        <v>2822</v>
      </c>
      <c r="M28" s="4">
        <v>9.33</v>
      </c>
      <c r="N28" s="4">
        <v>6.92</v>
      </c>
      <c r="O28" s="12">
        <v>26329.26</v>
      </c>
      <c r="P28" s="4">
        <f>Tabla_1[[#This Row],[Precio Unitario]]-Tabla_1[[#This Row],[Coste unitario]]</f>
        <v>2.41</v>
      </c>
      <c r="Q28" s="12">
        <f>Tabla_1[[#This Row],[Importe venta total]]/1000</f>
        <v>26.329259999999998</v>
      </c>
      <c r="R28" s="4">
        <v>19528.240000000002</v>
      </c>
      <c r="S28" s="12">
        <f>Tabla_1[[#This Row],[Importe Coste total]]/1000</f>
        <v>19.52824</v>
      </c>
      <c r="T28" s="4">
        <f>Tabla_1[[#This Row],[Importe venta total]]-Tabla_1[[#This Row],[Importe Coste total]]</f>
        <v>6801.0199999999968</v>
      </c>
      <c r="U28" s="13">
        <f>Tabla_1[[#This Row],[Importe Coste Total (M)]]/Tabla_1[[#This Row],[Importe Ventas Totales (M)]]</f>
        <v>0.74169346195069674</v>
      </c>
      <c r="V28" s="12">
        <f>Tabla_1[[#This Row],[Beneficio Total]]/1000</f>
        <v>6.8010199999999967</v>
      </c>
      <c r="W28">
        <f>YEAR(Tabla_1[[#This Row],[Fecha pedido]])</f>
        <v>2022</v>
      </c>
    </row>
    <row r="29" spans="1:23" x14ac:dyDescent="0.3">
      <c r="A29" t="s">
        <v>88</v>
      </c>
      <c r="B29" t="s">
        <v>24</v>
      </c>
      <c r="C29" t="s">
        <v>89</v>
      </c>
      <c r="D29" t="s">
        <v>70</v>
      </c>
      <c r="E29" t="s">
        <v>15</v>
      </c>
      <c r="F29" t="s">
        <v>1119</v>
      </c>
      <c r="G29" s="14">
        <v>43928</v>
      </c>
      <c r="H29" s="20">
        <f>MONTH(Tabla_1[[#This Row],[Fecha pedido]])</f>
        <v>4</v>
      </c>
      <c r="I29">
        <v>492341411</v>
      </c>
      <c r="J29" s="1">
        <v>43975</v>
      </c>
      <c r="K29" s="5">
        <f>DATEDIF(Tabla_1[[#This Row],[Fecha pedido]],Tabla_1[[#This Row],[Fecha envío]],"D")</f>
        <v>47</v>
      </c>
      <c r="L29" s="3">
        <v>3619</v>
      </c>
      <c r="M29" s="4">
        <v>109.28</v>
      </c>
      <c r="N29" s="4">
        <v>35.840000000000003</v>
      </c>
      <c r="O29" s="12">
        <v>395484.32</v>
      </c>
      <c r="P29" s="4">
        <f>Tabla_1[[#This Row],[Precio Unitario]]-Tabla_1[[#This Row],[Coste unitario]]</f>
        <v>73.44</v>
      </c>
      <c r="Q29" s="12">
        <f>Tabla_1[[#This Row],[Importe venta total]]/1000</f>
        <v>395.48432000000003</v>
      </c>
      <c r="R29" s="4">
        <v>129704.96000000001</v>
      </c>
      <c r="S29" s="12">
        <f>Tabla_1[[#This Row],[Importe Coste total]]/1000</f>
        <v>129.70496</v>
      </c>
      <c r="T29" s="4">
        <f>Tabla_1[[#This Row],[Importe venta total]]-Tabla_1[[#This Row],[Importe Coste total]]</f>
        <v>265779.36</v>
      </c>
      <c r="U29" s="13">
        <f>Tabla_1[[#This Row],[Importe Coste Total (M)]]/Tabla_1[[#This Row],[Importe Ventas Totales (M)]]</f>
        <v>0.32796486090775984</v>
      </c>
      <c r="V29" s="12">
        <f>Tabla_1[[#This Row],[Beneficio Total]]/1000</f>
        <v>265.77936</v>
      </c>
      <c r="W29">
        <f>YEAR(Tabla_1[[#This Row],[Fecha pedido]])</f>
        <v>2020</v>
      </c>
    </row>
    <row r="30" spans="1:23" x14ac:dyDescent="0.3">
      <c r="A30" t="s">
        <v>90</v>
      </c>
      <c r="B30" t="s">
        <v>60</v>
      </c>
      <c r="C30" t="s">
        <v>91</v>
      </c>
      <c r="D30" t="s">
        <v>18</v>
      </c>
      <c r="E30" t="s">
        <v>19</v>
      </c>
      <c r="F30" t="s">
        <v>1118</v>
      </c>
      <c r="G30" s="14">
        <v>44532</v>
      </c>
      <c r="H30" s="20">
        <f>MONTH(Tabla_1[[#This Row],[Fecha pedido]])</f>
        <v>12</v>
      </c>
      <c r="I30">
        <v>485770642</v>
      </c>
      <c r="J30" s="1">
        <v>44545</v>
      </c>
      <c r="K30" s="5">
        <f>DATEDIF(Tabla_1[[#This Row],[Fecha pedido]],Tabla_1[[#This Row],[Fecha envío]],"D")</f>
        <v>13</v>
      </c>
      <c r="L30" s="3">
        <v>9183</v>
      </c>
      <c r="M30" s="4">
        <v>421.89</v>
      </c>
      <c r="N30" s="4">
        <v>364.69</v>
      </c>
      <c r="O30" s="12">
        <v>3874215.8699999996</v>
      </c>
      <c r="P30" s="4">
        <f>Tabla_1[[#This Row],[Precio Unitario]]-Tabla_1[[#This Row],[Coste unitario]]</f>
        <v>57.199999999999989</v>
      </c>
      <c r="Q30" s="12">
        <f>Tabla_1[[#This Row],[Importe venta total]]/1000</f>
        <v>3874.2158699999995</v>
      </c>
      <c r="R30" s="4">
        <v>3348948.27</v>
      </c>
      <c r="S30" s="12">
        <f>Tabla_1[[#This Row],[Importe Coste total]]/1000</f>
        <v>3348.9482699999999</v>
      </c>
      <c r="T30" s="4">
        <f>Tabla_1[[#This Row],[Importe venta total]]-Tabla_1[[#This Row],[Importe Coste total]]</f>
        <v>525267.59999999963</v>
      </c>
      <c r="U30" s="13">
        <f>Tabla_1[[#This Row],[Importe Coste Total (M)]]/Tabla_1[[#This Row],[Importe Ventas Totales (M)]]</f>
        <v>0.86441963544999889</v>
      </c>
      <c r="V30" s="12">
        <f>Tabla_1[[#This Row],[Beneficio Total]]/1000</f>
        <v>525.26759999999967</v>
      </c>
      <c r="W30">
        <f>YEAR(Tabla_1[[#This Row],[Fecha pedido]])</f>
        <v>2021</v>
      </c>
    </row>
    <row r="31" spans="1:23" x14ac:dyDescent="0.3">
      <c r="A31" t="s">
        <v>92</v>
      </c>
      <c r="B31" t="s">
        <v>24</v>
      </c>
      <c r="C31" t="s">
        <v>93</v>
      </c>
      <c r="D31" t="s">
        <v>33</v>
      </c>
      <c r="E31" t="s">
        <v>19</v>
      </c>
      <c r="F31" t="s">
        <v>1118</v>
      </c>
      <c r="G31" s="14">
        <v>44163</v>
      </c>
      <c r="H31" s="20">
        <f>MONTH(Tabla_1[[#This Row],[Fecha pedido]])</f>
        <v>11</v>
      </c>
      <c r="I31">
        <v>536287581</v>
      </c>
      <c r="J31" s="1">
        <v>44193</v>
      </c>
      <c r="K31" s="5">
        <f>DATEDIF(Tabla_1[[#This Row],[Fecha pedido]],Tabla_1[[#This Row],[Fecha envío]],"D")</f>
        <v>30</v>
      </c>
      <c r="L31" s="3">
        <v>8268</v>
      </c>
      <c r="M31" s="4">
        <v>47.45</v>
      </c>
      <c r="N31" s="4">
        <v>31.79</v>
      </c>
      <c r="O31" s="12">
        <v>392316.60000000003</v>
      </c>
      <c r="P31" s="4">
        <f>Tabla_1[[#This Row],[Precio Unitario]]-Tabla_1[[#This Row],[Coste unitario]]</f>
        <v>15.660000000000004</v>
      </c>
      <c r="Q31" s="12">
        <f>Tabla_1[[#This Row],[Importe venta total]]/1000</f>
        <v>392.31660000000005</v>
      </c>
      <c r="R31" s="4">
        <v>262839.71999999997</v>
      </c>
      <c r="S31" s="12">
        <f>Tabla_1[[#This Row],[Importe Coste total]]/1000</f>
        <v>262.83972</v>
      </c>
      <c r="T31" s="4">
        <f>Tabla_1[[#This Row],[Importe venta total]]-Tabla_1[[#This Row],[Importe Coste total]]</f>
        <v>129476.88000000006</v>
      </c>
      <c r="U31" s="13">
        <f>Tabla_1[[#This Row],[Importe Coste Total (M)]]/Tabla_1[[#This Row],[Importe Ventas Totales (M)]]</f>
        <v>0.66996838777660683</v>
      </c>
      <c r="V31" s="12">
        <f>Tabla_1[[#This Row],[Beneficio Total]]/1000</f>
        <v>129.47688000000005</v>
      </c>
      <c r="W31">
        <f>YEAR(Tabla_1[[#This Row],[Fecha pedido]])</f>
        <v>2020</v>
      </c>
    </row>
    <row r="32" spans="1:23" x14ac:dyDescent="0.3">
      <c r="A32" t="s">
        <v>94</v>
      </c>
      <c r="B32" t="s">
        <v>60</v>
      </c>
      <c r="C32" t="s">
        <v>95</v>
      </c>
      <c r="D32" t="s">
        <v>23</v>
      </c>
      <c r="E32" t="s">
        <v>19</v>
      </c>
      <c r="F32" t="s">
        <v>1117</v>
      </c>
      <c r="G32" s="14">
        <v>44654</v>
      </c>
      <c r="H32" s="20">
        <f>MONTH(Tabla_1[[#This Row],[Fecha pedido]])</f>
        <v>4</v>
      </c>
      <c r="I32">
        <v>851753556</v>
      </c>
      <c r="J32" s="1">
        <v>44693</v>
      </c>
      <c r="K32" s="5">
        <f>DATEDIF(Tabla_1[[#This Row],[Fecha pedido]],Tabla_1[[#This Row],[Fecha envío]],"D")</f>
        <v>39</v>
      </c>
      <c r="L32" s="3">
        <v>1660</v>
      </c>
      <c r="M32" s="4">
        <v>205.7</v>
      </c>
      <c r="N32" s="4">
        <v>117.11</v>
      </c>
      <c r="O32" s="12">
        <v>341462</v>
      </c>
      <c r="P32" s="4">
        <f>Tabla_1[[#This Row],[Precio Unitario]]-Tabla_1[[#This Row],[Coste unitario]]</f>
        <v>88.589999999999989</v>
      </c>
      <c r="Q32" s="12">
        <f>Tabla_1[[#This Row],[Importe venta total]]/1000</f>
        <v>341.46199999999999</v>
      </c>
      <c r="R32" s="4">
        <v>194402.6</v>
      </c>
      <c r="S32" s="12">
        <f>Tabla_1[[#This Row],[Importe Coste total]]/1000</f>
        <v>194.40260000000001</v>
      </c>
      <c r="T32" s="4">
        <f>Tabla_1[[#This Row],[Importe venta total]]-Tabla_1[[#This Row],[Importe Coste total]]</f>
        <v>147059.4</v>
      </c>
      <c r="U32" s="13">
        <f>Tabla_1[[#This Row],[Importe Coste Total (M)]]/Tabla_1[[#This Row],[Importe Ventas Totales (M)]]</f>
        <v>0.56932425862907154</v>
      </c>
      <c r="V32" s="12">
        <f>Tabla_1[[#This Row],[Beneficio Total]]/1000</f>
        <v>147.05939999999998</v>
      </c>
      <c r="W32">
        <f>YEAR(Tabla_1[[#This Row],[Fecha pedido]])</f>
        <v>2022</v>
      </c>
    </row>
    <row r="33" spans="1:23" x14ac:dyDescent="0.3">
      <c r="A33" t="s">
        <v>96</v>
      </c>
      <c r="B33" t="s">
        <v>60</v>
      </c>
      <c r="C33" t="s">
        <v>97</v>
      </c>
      <c r="D33" t="s">
        <v>50</v>
      </c>
      <c r="E33" t="s">
        <v>19</v>
      </c>
      <c r="F33" t="s">
        <v>1120</v>
      </c>
      <c r="G33" s="14">
        <v>44331</v>
      </c>
      <c r="H33" s="20">
        <f>MONTH(Tabla_1[[#This Row],[Fecha pedido]])</f>
        <v>5</v>
      </c>
      <c r="I33">
        <v>810342395</v>
      </c>
      <c r="J33" s="1">
        <v>44347</v>
      </c>
      <c r="K33" s="5">
        <f>DATEDIF(Tabla_1[[#This Row],[Fecha pedido]],Tabla_1[[#This Row],[Fecha envío]],"D")</f>
        <v>16</v>
      </c>
      <c r="L33" s="3">
        <v>7177</v>
      </c>
      <c r="M33" s="4">
        <v>154.06</v>
      </c>
      <c r="N33" s="4">
        <v>90.93</v>
      </c>
      <c r="O33" s="12">
        <v>1105688.6200000001</v>
      </c>
      <c r="P33" s="4">
        <f>Tabla_1[[#This Row],[Precio Unitario]]-Tabla_1[[#This Row],[Coste unitario]]</f>
        <v>63.129999999999995</v>
      </c>
      <c r="Q33" s="12">
        <f>Tabla_1[[#This Row],[Importe venta total]]/1000</f>
        <v>1105.6886200000001</v>
      </c>
      <c r="R33" s="4">
        <v>652604.6100000001</v>
      </c>
      <c r="S33" s="12">
        <f>Tabla_1[[#This Row],[Importe Coste total]]/1000</f>
        <v>652.60461000000009</v>
      </c>
      <c r="T33" s="4">
        <f>Tabla_1[[#This Row],[Importe venta total]]-Tabla_1[[#This Row],[Importe Coste total]]</f>
        <v>453084.01</v>
      </c>
      <c r="U33" s="13">
        <f>Tabla_1[[#This Row],[Importe Coste Total (M)]]/Tabla_1[[#This Row],[Importe Ventas Totales (M)]]</f>
        <v>0.59022458782292619</v>
      </c>
      <c r="V33" s="12">
        <f>Tabla_1[[#This Row],[Beneficio Total]]/1000</f>
        <v>453.08401000000003</v>
      </c>
      <c r="W33">
        <f>YEAR(Tabla_1[[#This Row],[Fecha pedido]])</f>
        <v>2021</v>
      </c>
    </row>
    <row r="34" spans="1:23" x14ac:dyDescent="0.3">
      <c r="A34" t="s">
        <v>98</v>
      </c>
      <c r="B34" t="s">
        <v>24</v>
      </c>
      <c r="C34" t="s">
        <v>99</v>
      </c>
      <c r="D34" t="s">
        <v>80</v>
      </c>
      <c r="E34" t="s">
        <v>19</v>
      </c>
      <c r="F34" t="s">
        <v>1119</v>
      </c>
      <c r="G34" s="14">
        <v>44799</v>
      </c>
      <c r="H34" s="20">
        <f>MONTH(Tabla_1[[#This Row],[Fecha pedido]])</f>
        <v>8</v>
      </c>
      <c r="I34">
        <v>310540425</v>
      </c>
      <c r="J34" s="1">
        <v>44805</v>
      </c>
      <c r="K34" s="5">
        <f>DATEDIF(Tabla_1[[#This Row],[Fecha pedido]],Tabla_1[[#This Row],[Fecha envío]],"D")</f>
        <v>6</v>
      </c>
      <c r="L34" s="3">
        <v>4668</v>
      </c>
      <c r="M34" s="4">
        <v>668.27</v>
      </c>
      <c r="N34" s="4">
        <v>502.54</v>
      </c>
      <c r="O34" s="12">
        <v>3119484.36</v>
      </c>
      <c r="P34" s="4">
        <f>Tabla_1[[#This Row],[Precio Unitario]]-Tabla_1[[#This Row],[Coste unitario]]</f>
        <v>165.72999999999996</v>
      </c>
      <c r="Q34" s="12">
        <f>Tabla_1[[#This Row],[Importe venta total]]/1000</f>
        <v>3119.4843599999999</v>
      </c>
      <c r="R34" s="4">
        <v>2345856.7200000002</v>
      </c>
      <c r="S34" s="12">
        <f>Tabla_1[[#This Row],[Importe Coste total]]/1000</f>
        <v>2345.8567200000002</v>
      </c>
      <c r="T34" s="4">
        <f>Tabla_1[[#This Row],[Importe venta total]]-Tabla_1[[#This Row],[Importe Coste total]]</f>
        <v>773627.63999999966</v>
      </c>
      <c r="U34" s="13">
        <f>Tabla_1[[#This Row],[Importe Coste Total (M)]]/Tabla_1[[#This Row],[Importe Ventas Totales (M)]]</f>
        <v>0.75200143654510909</v>
      </c>
      <c r="V34" s="12">
        <f>Tabla_1[[#This Row],[Beneficio Total]]/1000</f>
        <v>773.6276399999997</v>
      </c>
      <c r="W34">
        <f>YEAR(Tabla_1[[#This Row],[Fecha pedido]])</f>
        <v>2022</v>
      </c>
    </row>
    <row r="35" spans="1:23" x14ac:dyDescent="0.3">
      <c r="A35" t="s">
        <v>100</v>
      </c>
      <c r="B35" t="s">
        <v>60</v>
      </c>
      <c r="C35" t="s">
        <v>67</v>
      </c>
      <c r="D35" t="s">
        <v>26</v>
      </c>
      <c r="E35" t="s">
        <v>19</v>
      </c>
      <c r="F35" t="s">
        <v>1118</v>
      </c>
      <c r="G35" s="14">
        <v>44158</v>
      </c>
      <c r="H35" s="20">
        <f>MONTH(Tabla_1[[#This Row],[Fecha pedido]])</f>
        <v>11</v>
      </c>
      <c r="I35">
        <v>221146476</v>
      </c>
      <c r="J35" s="1">
        <v>44196</v>
      </c>
      <c r="K35" s="5">
        <f>DATEDIF(Tabla_1[[#This Row],[Fecha pedido]],Tabla_1[[#This Row],[Fecha envío]],"D")</f>
        <v>38</v>
      </c>
      <c r="L35" s="3">
        <v>1011</v>
      </c>
      <c r="M35" s="4">
        <v>9.33</v>
      </c>
      <c r="N35" s="4">
        <v>6.92</v>
      </c>
      <c r="O35" s="12">
        <v>9432.6299999999992</v>
      </c>
      <c r="P35" s="4">
        <f>Tabla_1[[#This Row],[Precio Unitario]]-Tabla_1[[#This Row],[Coste unitario]]</f>
        <v>2.41</v>
      </c>
      <c r="Q35" s="12">
        <f>Tabla_1[[#This Row],[Importe venta total]]/1000</f>
        <v>9.4326299999999996</v>
      </c>
      <c r="R35" s="4">
        <v>6996.12</v>
      </c>
      <c r="S35" s="12">
        <f>Tabla_1[[#This Row],[Importe Coste total]]/1000</f>
        <v>6.9961199999999995</v>
      </c>
      <c r="T35" s="4">
        <f>Tabla_1[[#This Row],[Importe venta total]]-Tabla_1[[#This Row],[Importe Coste total]]</f>
        <v>2436.5099999999993</v>
      </c>
      <c r="U35" s="13">
        <f>Tabla_1[[#This Row],[Importe Coste Total (M)]]/Tabla_1[[#This Row],[Importe Ventas Totales (M)]]</f>
        <v>0.74169346195069663</v>
      </c>
      <c r="V35" s="12">
        <f>Tabla_1[[#This Row],[Beneficio Total]]/1000</f>
        <v>2.4365099999999993</v>
      </c>
      <c r="W35">
        <f>YEAR(Tabla_1[[#This Row],[Fecha pedido]])</f>
        <v>2020</v>
      </c>
    </row>
    <row r="36" spans="1:23" x14ac:dyDescent="0.3">
      <c r="A36" t="s">
        <v>101</v>
      </c>
      <c r="B36" t="s">
        <v>60</v>
      </c>
      <c r="C36" t="s">
        <v>102</v>
      </c>
      <c r="D36" t="s">
        <v>70</v>
      </c>
      <c r="E36" t="s">
        <v>19</v>
      </c>
      <c r="F36" t="s">
        <v>1118</v>
      </c>
      <c r="G36" s="14">
        <v>44827</v>
      </c>
      <c r="H36" s="20">
        <f>MONTH(Tabla_1[[#This Row],[Fecha pedido]])</f>
        <v>9</v>
      </c>
      <c r="I36">
        <v>131271874</v>
      </c>
      <c r="J36" s="1">
        <v>44831</v>
      </c>
      <c r="K36" s="5">
        <f>DATEDIF(Tabla_1[[#This Row],[Fecha pedido]],Tabla_1[[#This Row],[Fecha envío]],"D")</f>
        <v>4</v>
      </c>
      <c r="L36" s="3">
        <v>5120</v>
      </c>
      <c r="M36" s="4">
        <v>109.28</v>
      </c>
      <c r="N36" s="4">
        <v>35.840000000000003</v>
      </c>
      <c r="O36" s="12">
        <v>559513.59999999998</v>
      </c>
      <c r="P36" s="4">
        <f>Tabla_1[[#This Row],[Precio Unitario]]-Tabla_1[[#This Row],[Coste unitario]]</f>
        <v>73.44</v>
      </c>
      <c r="Q36" s="12">
        <f>Tabla_1[[#This Row],[Importe venta total]]/1000</f>
        <v>559.5136</v>
      </c>
      <c r="R36" s="4">
        <v>183500.80000000002</v>
      </c>
      <c r="S36" s="12">
        <f>Tabla_1[[#This Row],[Importe Coste total]]/1000</f>
        <v>183.50080000000003</v>
      </c>
      <c r="T36" s="4">
        <f>Tabla_1[[#This Row],[Importe venta total]]-Tabla_1[[#This Row],[Importe Coste total]]</f>
        <v>376012.79999999993</v>
      </c>
      <c r="U36" s="13">
        <f>Tabla_1[[#This Row],[Importe Coste Total (M)]]/Tabla_1[[#This Row],[Importe Ventas Totales (M)]]</f>
        <v>0.32796486090775995</v>
      </c>
      <c r="V36" s="12">
        <f>Tabla_1[[#This Row],[Beneficio Total]]/1000</f>
        <v>376.01279999999991</v>
      </c>
      <c r="W36">
        <f>YEAR(Tabla_1[[#This Row],[Fecha pedido]])</f>
        <v>2022</v>
      </c>
    </row>
    <row r="37" spans="1:23" x14ac:dyDescent="0.3">
      <c r="A37" t="s">
        <v>103</v>
      </c>
      <c r="B37" t="s">
        <v>24</v>
      </c>
      <c r="C37" t="s">
        <v>104</v>
      </c>
      <c r="D37" t="s">
        <v>26</v>
      </c>
      <c r="E37" t="s">
        <v>19</v>
      </c>
      <c r="F37" t="s">
        <v>1119</v>
      </c>
      <c r="G37" s="14">
        <v>44676</v>
      </c>
      <c r="H37" s="20">
        <f>MONTH(Tabla_1[[#This Row],[Fecha pedido]])</f>
        <v>4</v>
      </c>
      <c r="I37">
        <v>600340449</v>
      </c>
      <c r="J37" s="1">
        <v>44714</v>
      </c>
      <c r="K37" s="5">
        <f>DATEDIF(Tabla_1[[#This Row],[Fecha pedido]],Tabla_1[[#This Row],[Fecha envío]],"D")</f>
        <v>38</v>
      </c>
      <c r="L37" s="3">
        <v>2935</v>
      </c>
      <c r="M37" s="4">
        <v>9.33</v>
      </c>
      <c r="N37" s="4">
        <v>6.92</v>
      </c>
      <c r="O37" s="12">
        <v>27383.55</v>
      </c>
      <c r="P37" s="4">
        <f>Tabla_1[[#This Row],[Precio Unitario]]-Tabla_1[[#This Row],[Coste unitario]]</f>
        <v>2.41</v>
      </c>
      <c r="Q37" s="12">
        <f>Tabla_1[[#This Row],[Importe venta total]]/1000</f>
        <v>27.38355</v>
      </c>
      <c r="R37" s="4">
        <v>20310.2</v>
      </c>
      <c r="S37" s="12">
        <f>Tabla_1[[#This Row],[Importe Coste total]]/1000</f>
        <v>20.310200000000002</v>
      </c>
      <c r="T37" s="4">
        <f>Tabla_1[[#This Row],[Importe venta total]]-Tabla_1[[#This Row],[Importe Coste total]]</f>
        <v>7073.3499999999985</v>
      </c>
      <c r="U37" s="13">
        <f>Tabla_1[[#This Row],[Importe Coste Total (M)]]/Tabla_1[[#This Row],[Importe Ventas Totales (M)]]</f>
        <v>0.74169346195069674</v>
      </c>
      <c r="V37" s="12">
        <f>Tabla_1[[#This Row],[Beneficio Total]]/1000</f>
        <v>7.0733499999999987</v>
      </c>
      <c r="W37">
        <f>YEAR(Tabla_1[[#This Row],[Fecha pedido]])</f>
        <v>2022</v>
      </c>
    </row>
    <row r="38" spans="1:23" x14ac:dyDescent="0.3">
      <c r="A38" t="s">
        <v>105</v>
      </c>
      <c r="B38" t="s">
        <v>21</v>
      </c>
      <c r="C38" t="s">
        <v>106</v>
      </c>
      <c r="D38" t="s">
        <v>42</v>
      </c>
      <c r="E38" t="s">
        <v>15</v>
      </c>
      <c r="F38" t="s">
        <v>1119</v>
      </c>
      <c r="G38" s="14">
        <v>44854</v>
      </c>
      <c r="H38" s="20">
        <f>MONTH(Tabla_1[[#This Row],[Fecha pedido]])</f>
        <v>10</v>
      </c>
      <c r="I38">
        <v>908088529</v>
      </c>
      <c r="J38" s="1">
        <v>44887</v>
      </c>
      <c r="K38" s="5">
        <f>DATEDIF(Tabla_1[[#This Row],[Fecha pedido]],Tabla_1[[#This Row],[Fecha envío]],"D")</f>
        <v>33</v>
      </c>
      <c r="L38" s="3">
        <v>2430</v>
      </c>
      <c r="M38" s="4">
        <v>651.21</v>
      </c>
      <c r="N38" s="4">
        <v>524.96</v>
      </c>
      <c r="O38" s="12">
        <v>1582440.3</v>
      </c>
      <c r="P38" s="4">
        <f>Tabla_1[[#This Row],[Precio Unitario]]-Tabla_1[[#This Row],[Coste unitario]]</f>
        <v>126.25</v>
      </c>
      <c r="Q38" s="12">
        <f>Tabla_1[[#This Row],[Importe venta total]]/1000</f>
        <v>1582.4403</v>
      </c>
      <c r="R38" s="4">
        <v>1275652.8</v>
      </c>
      <c r="S38" s="12">
        <f>Tabla_1[[#This Row],[Importe Coste total]]/1000</f>
        <v>1275.6528000000001</v>
      </c>
      <c r="T38" s="4">
        <f>Tabla_1[[#This Row],[Importe venta total]]-Tabla_1[[#This Row],[Importe Coste total]]</f>
        <v>306787.5</v>
      </c>
      <c r="U38" s="13">
        <f>Tabla_1[[#This Row],[Importe Coste Total (M)]]/Tabla_1[[#This Row],[Importe Ventas Totales (M)]]</f>
        <v>0.80613012699436437</v>
      </c>
      <c r="V38" s="12">
        <f>Tabla_1[[#This Row],[Beneficio Total]]/1000</f>
        <v>306.78750000000002</v>
      </c>
      <c r="W38">
        <f>YEAR(Tabla_1[[#This Row],[Fecha pedido]])</f>
        <v>2022</v>
      </c>
    </row>
    <row r="39" spans="1:23" x14ac:dyDescent="0.3">
      <c r="A39" t="s">
        <v>107</v>
      </c>
      <c r="B39" t="s">
        <v>28</v>
      </c>
      <c r="C39" t="s">
        <v>108</v>
      </c>
      <c r="D39" t="s">
        <v>23</v>
      </c>
      <c r="E39" t="s">
        <v>15</v>
      </c>
      <c r="F39" t="s">
        <v>1117</v>
      </c>
      <c r="G39" s="14">
        <v>44047</v>
      </c>
      <c r="H39" s="20">
        <f>MONTH(Tabla_1[[#This Row],[Fecha pedido]])</f>
        <v>8</v>
      </c>
      <c r="I39">
        <v>404564940</v>
      </c>
      <c r="J39" s="1">
        <v>44071</v>
      </c>
      <c r="K39" s="5">
        <f>DATEDIF(Tabla_1[[#This Row],[Fecha pedido]],Tabla_1[[#This Row],[Fecha envío]],"D")</f>
        <v>24</v>
      </c>
      <c r="L39" s="3">
        <v>8611</v>
      </c>
      <c r="M39" s="4">
        <v>205.7</v>
      </c>
      <c r="N39" s="4">
        <v>117.11</v>
      </c>
      <c r="O39" s="12">
        <v>1771282.7</v>
      </c>
      <c r="P39" s="4">
        <f>Tabla_1[[#This Row],[Precio Unitario]]-Tabla_1[[#This Row],[Coste unitario]]</f>
        <v>88.589999999999989</v>
      </c>
      <c r="Q39" s="12">
        <f>Tabla_1[[#This Row],[Importe venta total]]/1000</f>
        <v>1771.2827</v>
      </c>
      <c r="R39" s="4">
        <v>1008434.21</v>
      </c>
      <c r="S39" s="12">
        <f>Tabla_1[[#This Row],[Importe Coste total]]/1000</f>
        <v>1008.43421</v>
      </c>
      <c r="T39" s="4">
        <f>Tabla_1[[#This Row],[Importe venta total]]-Tabla_1[[#This Row],[Importe Coste total]]</f>
        <v>762848.49</v>
      </c>
      <c r="U39" s="13">
        <f>Tabla_1[[#This Row],[Importe Coste Total (M)]]/Tabla_1[[#This Row],[Importe Ventas Totales (M)]]</f>
        <v>0.56932425862907143</v>
      </c>
      <c r="V39" s="12">
        <f>Tabla_1[[#This Row],[Beneficio Total]]/1000</f>
        <v>762.84848999999997</v>
      </c>
      <c r="W39">
        <f>YEAR(Tabla_1[[#This Row],[Fecha pedido]])</f>
        <v>2020</v>
      </c>
    </row>
    <row r="40" spans="1:23" x14ac:dyDescent="0.3">
      <c r="A40" t="s">
        <v>109</v>
      </c>
      <c r="B40" t="s">
        <v>21</v>
      </c>
      <c r="C40" t="s">
        <v>82</v>
      </c>
      <c r="D40" t="s">
        <v>40</v>
      </c>
      <c r="E40" t="s">
        <v>15</v>
      </c>
      <c r="F40" t="s">
        <v>1119</v>
      </c>
      <c r="G40" s="14">
        <v>44217</v>
      </c>
      <c r="H40" s="20">
        <f>MONTH(Tabla_1[[#This Row],[Fecha pedido]])</f>
        <v>1</v>
      </c>
      <c r="I40">
        <v>760131013</v>
      </c>
      <c r="J40" s="1">
        <v>44224</v>
      </c>
      <c r="K40" s="5">
        <f>DATEDIF(Tabla_1[[#This Row],[Fecha pedido]],Tabla_1[[#This Row],[Fecha envío]],"D")</f>
        <v>7</v>
      </c>
      <c r="L40" s="3">
        <v>8513</v>
      </c>
      <c r="M40" s="4">
        <v>81.73</v>
      </c>
      <c r="N40" s="4">
        <v>56.67</v>
      </c>
      <c r="O40" s="12">
        <v>695767.49</v>
      </c>
      <c r="P40" s="4">
        <f>Tabla_1[[#This Row],[Precio Unitario]]-Tabla_1[[#This Row],[Coste unitario]]</f>
        <v>25.060000000000002</v>
      </c>
      <c r="Q40" s="12">
        <f>Tabla_1[[#This Row],[Importe venta total]]/1000</f>
        <v>695.76748999999995</v>
      </c>
      <c r="R40" s="4">
        <v>482431.71</v>
      </c>
      <c r="S40" s="12">
        <f>Tabla_1[[#This Row],[Importe Coste total]]/1000</f>
        <v>482.43171000000001</v>
      </c>
      <c r="T40" s="4">
        <f>Tabla_1[[#This Row],[Importe venta total]]-Tabla_1[[#This Row],[Importe Coste total]]</f>
        <v>213335.77999999997</v>
      </c>
      <c r="U40" s="13">
        <f>Tabla_1[[#This Row],[Importe Coste Total (M)]]/Tabla_1[[#This Row],[Importe Ventas Totales (M)]]</f>
        <v>0.69338064358252793</v>
      </c>
      <c r="V40" s="12">
        <f>Tabla_1[[#This Row],[Beneficio Total]]/1000</f>
        <v>213.33577999999997</v>
      </c>
      <c r="W40">
        <f>YEAR(Tabla_1[[#This Row],[Fecha pedido]])</f>
        <v>2021</v>
      </c>
    </row>
    <row r="41" spans="1:23" x14ac:dyDescent="0.3">
      <c r="A41" t="s">
        <v>110</v>
      </c>
      <c r="B41" t="s">
        <v>28</v>
      </c>
      <c r="C41" t="s">
        <v>111</v>
      </c>
      <c r="D41" t="s">
        <v>70</v>
      </c>
      <c r="E41" t="s">
        <v>15</v>
      </c>
      <c r="F41" t="s">
        <v>1120</v>
      </c>
      <c r="G41" s="14">
        <v>44867</v>
      </c>
      <c r="H41" s="20">
        <f>MONTH(Tabla_1[[#This Row],[Fecha pedido]])</f>
        <v>11</v>
      </c>
      <c r="I41">
        <v>115460574</v>
      </c>
      <c r="J41" s="1">
        <v>44884</v>
      </c>
      <c r="K41" s="5">
        <f>DATEDIF(Tabla_1[[#This Row],[Fecha pedido]],Tabla_1[[#This Row],[Fecha envío]],"D")</f>
        <v>17</v>
      </c>
      <c r="L41" s="3">
        <v>6205</v>
      </c>
      <c r="M41" s="4">
        <v>109.28</v>
      </c>
      <c r="N41" s="4">
        <v>35.840000000000003</v>
      </c>
      <c r="O41" s="12">
        <v>678082.4</v>
      </c>
      <c r="P41" s="4">
        <f>Tabla_1[[#This Row],[Precio Unitario]]-Tabla_1[[#This Row],[Coste unitario]]</f>
        <v>73.44</v>
      </c>
      <c r="Q41" s="12">
        <f>Tabla_1[[#This Row],[Importe venta total]]/1000</f>
        <v>678.08240000000001</v>
      </c>
      <c r="R41" s="4">
        <v>222387.20000000001</v>
      </c>
      <c r="S41" s="12">
        <f>Tabla_1[[#This Row],[Importe Coste total]]/1000</f>
        <v>222.38720000000001</v>
      </c>
      <c r="T41" s="4">
        <f>Tabla_1[[#This Row],[Importe venta total]]-Tabla_1[[#This Row],[Importe Coste total]]</f>
        <v>455695.2</v>
      </c>
      <c r="U41" s="13">
        <f>Tabla_1[[#This Row],[Importe Coste Total (M)]]/Tabla_1[[#This Row],[Importe Ventas Totales (M)]]</f>
        <v>0.32796486090775989</v>
      </c>
      <c r="V41" s="12">
        <f>Tabla_1[[#This Row],[Beneficio Total]]/1000</f>
        <v>455.6952</v>
      </c>
      <c r="W41">
        <f>YEAR(Tabla_1[[#This Row],[Fecha pedido]])</f>
        <v>2022</v>
      </c>
    </row>
    <row r="42" spans="1:23" x14ac:dyDescent="0.3">
      <c r="A42" t="s">
        <v>112</v>
      </c>
      <c r="B42" t="s">
        <v>24</v>
      </c>
      <c r="C42" t="s">
        <v>113</v>
      </c>
      <c r="D42" t="s">
        <v>33</v>
      </c>
      <c r="E42" t="s">
        <v>15</v>
      </c>
      <c r="F42" t="s">
        <v>1119</v>
      </c>
      <c r="G42" s="14">
        <v>44600</v>
      </c>
      <c r="H42" s="20">
        <f>MONTH(Tabla_1[[#This Row],[Fecha pedido]])</f>
        <v>2</v>
      </c>
      <c r="I42">
        <v>731539952</v>
      </c>
      <c r="J42" s="1">
        <v>44601</v>
      </c>
      <c r="K42" s="5">
        <f>DATEDIF(Tabla_1[[#This Row],[Fecha pedido]],Tabla_1[[#This Row],[Fecha envío]],"D")</f>
        <v>1</v>
      </c>
      <c r="L42" s="3">
        <v>7783</v>
      </c>
      <c r="M42" s="4">
        <v>47.45</v>
      </c>
      <c r="N42" s="4">
        <v>31.79</v>
      </c>
      <c r="O42" s="12">
        <v>369303.35000000003</v>
      </c>
      <c r="P42" s="4">
        <f>Tabla_1[[#This Row],[Precio Unitario]]-Tabla_1[[#This Row],[Coste unitario]]</f>
        <v>15.660000000000004</v>
      </c>
      <c r="Q42" s="12">
        <f>Tabla_1[[#This Row],[Importe venta total]]/1000</f>
        <v>369.30335000000002</v>
      </c>
      <c r="R42" s="4">
        <v>247421.57</v>
      </c>
      <c r="S42" s="12">
        <f>Tabla_1[[#This Row],[Importe Coste total]]/1000</f>
        <v>247.42157</v>
      </c>
      <c r="T42" s="4">
        <f>Tabla_1[[#This Row],[Importe venta total]]-Tabla_1[[#This Row],[Importe Coste total]]</f>
        <v>121881.78000000003</v>
      </c>
      <c r="U42" s="13">
        <f>Tabla_1[[#This Row],[Importe Coste Total (M)]]/Tabla_1[[#This Row],[Importe Ventas Totales (M)]]</f>
        <v>0.66996838777660694</v>
      </c>
      <c r="V42" s="12">
        <f>Tabla_1[[#This Row],[Beneficio Total]]/1000</f>
        <v>121.88178000000003</v>
      </c>
      <c r="W42">
        <f>YEAR(Tabla_1[[#This Row],[Fecha pedido]])</f>
        <v>2022</v>
      </c>
    </row>
    <row r="43" spans="1:23" x14ac:dyDescent="0.3">
      <c r="A43" t="s">
        <v>114</v>
      </c>
      <c r="B43" t="s">
        <v>21</v>
      </c>
      <c r="C43" t="s">
        <v>115</v>
      </c>
      <c r="D43" t="s">
        <v>18</v>
      </c>
      <c r="E43" t="s">
        <v>19</v>
      </c>
      <c r="F43" t="s">
        <v>1117</v>
      </c>
      <c r="G43" s="14">
        <v>44776</v>
      </c>
      <c r="H43" s="20">
        <f>MONTH(Tabla_1[[#This Row],[Fecha pedido]])</f>
        <v>8</v>
      </c>
      <c r="I43">
        <v>439667975</v>
      </c>
      <c r="J43" s="1">
        <v>44825</v>
      </c>
      <c r="K43" s="5">
        <f>DATEDIF(Tabla_1[[#This Row],[Fecha pedido]],Tabla_1[[#This Row],[Fecha envío]],"D")</f>
        <v>49</v>
      </c>
      <c r="L43" s="3">
        <v>6379</v>
      </c>
      <c r="M43" s="4">
        <v>421.89</v>
      </c>
      <c r="N43" s="4">
        <v>364.69</v>
      </c>
      <c r="O43" s="12">
        <v>2691236.31</v>
      </c>
      <c r="P43" s="4">
        <f>Tabla_1[[#This Row],[Precio Unitario]]-Tabla_1[[#This Row],[Coste unitario]]</f>
        <v>57.199999999999989</v>
      </c>
      <c r="Q43" s="12">
        <f>Tabla_1[[#This Row],[Importe venta total]]/1000</f>
        <v>2691.2363100000002</v>
      </c>
      <c r="R43" s="4">
        <v>2326357.5099999998</v>
      </c>
      <c r="S43" s="12">
        <f>Tabla_1[[#This Row],[Importe Coste total]]/1000</f>
        <v>2326.3575099999998</v>
      </c>
      <c r="T43" s="4">
        <f>Tabla_1[[#This Row],[Importe venta total]]-Tabla_1[[#This Row],[Importe Coste total]]</f>
        <v>364878.80000000028</v>
      </c>
      <c r="U43" s="13">
        <f>Tabla_1[[#This Row],[Importe Coste Total (M)]]/Tabla_1[[#This Row],[Importe Ventas Totales (M)]]</f>
        <v>0.86441963544999867</v>
      </c>
      <c r="V43" s="12">
        <f>Tabla_1[[#This Row],[Beneficio Total]]/1000</f>
        <v>364.8788000000003</v>
      </c>
      <c r="W43">
        <f>YEAR(Tabla_1[[#This Row],[Fecha pedido]])</f>
        <v>2022</v>
      </c>
    </row>
    <row r="44" spans="1:23" x14ac:dyDescent="0.3">
      <c r="A44" t="s">
        <v>116</v>
      </c>
      <c r="B44" t="s">
        <v>60</v>
      </c>
      <c r="C44" t="s">
        <v>117</v>
      </c>
      <c r="D44" t="s">
        <v>70</v>
      </c>
      <c r="E44" t="s">
        <v>15</v>
      </c>
      <c r="F44" t="s">
        <v>1119</v>
      </c>
      <c r="G44" s="14">
        <v>44815</v>
      </c>
      <c r="H44" s="20">
        <f>MONTH(Tabla_1[[#This Row],[Fecha pedido]])</f>
        <v>9</v>
      </c>
      <c r="I44">
        <v>291455972</v>
      </c>
      <c r="J44" s="1">
        <v>44820</v>
      </c>
      <c r="K44" s="5">
        <f>DATEDIF(Tabla_1[[#This Row],[Fecha pedido]],Tabla_1[[#This Row],[Fecha envío]],"D")</f>
        <v>5</v>
      </c>
      <c r="L44" s="3">
        <v>7154</v>
      </c>
      <c r="M44" s="4">
        <v>109.28</v>
      </c>
      <c r="N44" s="4">
        <v>35.840000000000003</v>
      </c>
      <c r="O44" s="12">
        <v>781789.12</v>
      </c>
      <c r="P44" s="4">
        <f>Tabla_1[[#This Row],[Precio Unitario]]-Tabla_1[[#This Row],[Coste unitario]]</f>
        <v>73.44</v>
      </c>
      <c r="Q44" s="12">
        <f>Tabla_1[[#This Row],[Importe venta total]]/1000</f>
        <v>781.78912000000003</v>
      </c>
      <c r="R44" s="4">
        <v>256399.36000000002</v>
      </c>
      <c r="S44" s="12">
        <f>Tabla_1[[#This Row],[Importe Coste total]]/1000</f>
        <v>256.39936</v>
      </c>
      <c r="T44" s="4">
        <f>Tabla_1[[#This Row],[Importe venta total]]-Tabla_1[[#This Row],[Importe Coste total]]</f>
        <v>525389.76</v>
      </c>
      <c r="U44" s="13">
        <f>Tabla_1[[#This Row],[Importe Coste Total (M)]]/Tabla_1[[#This Row],[Importe Ventas Totales (M)]]</f>
        <v>0.32796486090775989</v>
      </c>
      <c r="V44" s="12">
        <f>Tabla_1[[#This Row],[Beneficio Total]]/1000</f>
        <v>525.38976000000002</v>
      </c>
      <c r="W44">
        <f>YEAR(Tabla_1[[#This Row],[Fecha pedido]])</f>
        <v>2022</v>
      </c>
    </row>
    <row r="45" spans="1:23" x14ac:dyDescent="0.3">
      <c r="A45" t="s">
        <v>118</v>
      </c>
      <c r="B45" t="s">
        <v>24</v>
      </c>
      <c r="C45" t="s">
        <v>74</v>
      </c>
      <c r="D45" t="s">
        <v>23</v>
      </c>
      <c r="E45" t="s">
        <v>15</v>
      </c>
      <c r="F45" t="s">
        <v>1119</v>
      </c>
      <c r="G45" s="14">
        <v>44805</v>
      </c>
      <c r="H45" s="20">
        <f>MONTH(Tabla_1[[#This Row],[Fecha pedido]])</f>
        <v>9</v>
      </c>
      <c r="I45">
        <v>508827769</v>
      </c>
      <c r="J45" s="1">
        <v>44817</v>
      </c>
      <c r="K45" s="5">
        <f>DATEDIF(Tabla_1[[#This Row],[Fecha pedido]],Tabla_1[[#This Row],[Fecha envío]],"D")</f>
        <v>12</v>
      </c>
      <c r="L45" s="3">
        <v>2299</v>
      </c>
      <c r="M45" s="4">
        <v>205.7</v>
      </c>
      <c r="N45" s="4">
        <v>117.11</v>
      </c>
      <c r="O45" s="12">
        <v>472904.3</v>
      </c>
      <c r="P45" s="4">
        <f>Tabla_1[[#This Row],[Precio Unitario]]-Tabla_1[[#This Row],[Coste unitario]]</f>
        <v>88.589999999999989</v>
      </c>
      <c r="Q45" s="12">
        <f>Tabla_1[[#This Row],[Importe venta total]]/1000</f>
        <v>472.90429999999998</v>
      </c>
      <c r="R45" s="4">
        <v>269235.89</v>
      </c>
      <c r="S45" s="12">
        <f>Tabla_1[[#This Row],[Importe Coste total]]/1000</f>
        <v>269.23589000000004</v>
      </c>
      <c r="T45" s="4">
        <f>Tabla_1[[#This Row],[Importe venta total]]-Tabla_1[[#This Row],[Importe Coste total]]</f>
        <v>203668.40999999997</v>
      </c>
      <c r="U45" s="13">
        <f>Tabla_1[[#This Row],[Importe Coste Total (M)]]/Tabla_1[[#This Row],[Importe Ventas Totales (M)]]</f>
        <v>0.56932425862907154</v>
      </c>
      <c r="V45" s="12">
        <f>Tabla_1[[#This Row],[Beneficio Total]]/1000</f>
        <v>203.66840999999997</v>
      </c>
      <c r="W45">
        <f>YEAR(Tabla_1[[#This Row],[Fecha pedido]])</f>
        <v>2022</v>
      </c>
    </row>
    <row r="46" spans="1:23" x14ac:dyDescent="0.3">
      <c r="A46" t="s">
        <v>119</v>
      </c>
      <c r="B46" t="s">
        <v>24</v>
      </c>
      <c r="C46" t="s">
        <v>120</v>
      </c>
      <c r="D46" t="s">
        <v>50</v>
      </c>
      <c r="E46" t="s">
        <v>19</v>
      </c>
      <c r="F46" t="s">
        <v>1120</v>
      </c>
      <c r="G46" s="14">
        <v>43938</v>
      </c>
      <c r="H46" s="20">
        <f>MONTH(Tabla_1[[#This Row],[Fecha pedido]])</f>
        <v>4</v>
      </c>
      <c r="I46">
        <v>934019696</v>
      </c>
      <c r="J46" s="1">
        <v>43958</v>
      </c>
      <c r="K46" s="5">
        <f>DATEDIF(Tabla_1[[#This Row],[Fecha pedido]],Tabla_1[[#This Row],[Fecha envío]],"D")</f>
        <v>20</v>
      </c>
      <c r="L46" s="3">
        <v>6039</v>
      </c>
      <c r="M46" s="4">
        <v>154.06</v>
      </c>
      <c r="N46" s="4">
        <v>90.93</v>
      </c>
      <c r="O46" s="12">
        <v>930368.34</v>
      </c>
      <c r="P46" s="4">
        <f>Tabla_1[[#This Row],[Precio Unitario]]-Tabla_1[[#This Row],[Coste unitario]]</f>
        <v>63.129999999999995</v>
      </c>
      <c r="Q46" s="12">
        <f>Tabla_1[[#This Row],[Importe venta total]]/1000</f>
        <v>930.36833999999999</v>
      </c>
      <c r="R46" s="4">
        <v>549126.27</v>
      </c>
      <c r="S46" s="12">
        <f>Tabla_1[[#This Row],[Importe Coste total]]/1000</f>
        <v>549.12626999999998</v>
      </c>
      <c r="T46" s="4">
        <f>Tabla_1[[#This Row],[Importe venta total]]-Tabla_1[[#This Row],[Importe Coste total]]</f>
        <v>381242.06999999995</v>
      </c>
      <c r="U46" s="13">
        <f>Tabla_1[[#This Row],[Importe Coste Total (M)]]/Tabla_1[[#This Row],[Importe Ventas Totales (M)]]</f>
        <v>0.59022458782292608</v>
      </c>
      <c r="V46" s="12">
        <f>Tabla_1[[#This Row],[Beneficio Total]]/1000</f>
        <v>381.24206999999996</v>
      </c>
      <c r="W46">
        <f>YEAR(Tabla_1[[#This Row],[Fecha pedido]])</f>
        <v>2020</v>
      </c>
    </row>
    <row r="47" spans="1:23" x14ac:dyDescent="0.3">
      <c r="A47" t="s">
        <v>121</v>
      </c>
      <c r="B47" t="s">
        <v>24</v>
      </c>
      <c r="C47" t="s">
        <v>53</v>
      </c>
      <c r="D47" t="s">
        <v>33</v>
      </c>
      <c r="E47" t="s">
        <v>19</v>
      </c>
      <c r="F47" t="s">
        <v>1119</v>
      </c>
      <c r="G47" s="14">
        <v>44160</v>
      </c>
      <c r="H47" s="20">
        <f>MONTH(Tabla_1[[#This Row],[Fecha pedido]])</f>
        <v>11</v>
      </c>
      <c r="I47">
        <v>579580581</v>
      </c>
      <c r="J47" s="1">
        <v>44177</v>
      </c>
      <c r="K47" s="5">
        <f>DATEDIF(Tabla_1[[#This Row],[Fecha pedido]],Tabla_1[[#This Row],[Fecha envío]],"D")</f>
        <v>17</v>
      </c>
      <c r="L47" s="3">
        <v>9628</v>
      </c>
      <c r="M47" s="4">
        <v>47.45</v>
      </c>
      <c r="N47" s="4">
        <v>31.79</v>
      </c>
      <c r="O47" s="12">
        <v>456848.60000000003</v>
      </c>
      <c r="P47" s="4">
        <f>Tabla_1[[#This Row],[Precio Unitario]]-Tabla_1[[#This Row],[Coste unitario]]</f>
        <v>15.660000000000004</v>
      </c>
      <c r="Q47" s="12">
        <f>Tabla_1[[#This Row],[Importe venta total]]/1000</f>
        <v>456.84860000000003</v>
      </c>
      <c r="R47" s="4">
        <v>306074.12</v>
      </c>
      <c r="S47" s="12">
        <f>Tabla_1[[#This Row],[Importe Coste total]]/1000</f>
        <v>306.07411999999999</v>
      </c>
      <c r="T47" s="4">
        <f>Tabla_1[[#This Row],[Importe venta total]]-Tabla_1[[#This Row],[Importe Coste total]]</f>
        <v>150774.48000000004</v>
      </c>
      <c r="U47" s="13">
        <f>Tabla_1[[#This Row],[Importe Coste Total (M)]]/Tabla_1[[#This Row],[Importe Ventas Totales (M)]]</f>
        <v>0.66996838777660694</v>
      </c>
      <c r="V47" s="12">
        <f>Tabla_1[[#This Row],[Beneficio Total]]/1000</f>
        <v>150.77448000000004</v>
      </c>
      <c r="W47">
        <f>YEAR(Tabla_1[[#This Row],[Fecha pedido]])</f>
        <v>2020</v>
      </c>
    </row>
    <row r="48" spans="1:23" x14ac:dyDescent="0.3">
      <c r="A48" t="s">
        <v>122</v>
      </c>
      <c r="B48" t="s">
        <v>28</v>
      </c>
      <c r="C48" t="s">
        <v>123</v>
      </c>
      <c r="D48" t="s">
        <v>18</v>
      </c>
      <c r="E48" t="s">
        <v>19</v>
      </c>
      <c r="F48" t="s">
        <v>1117</v>
      </c>
      <c r="G48" s="14">
        <v>44435</v>
      </c>
      <c r="H48" s="20">
        <f>MONTH(Tabla_1[[#This Row],[Fecha pedido]])</f>
        <v>8</v>
      </c>
      <c r="I48">
        <v>778371751</v>
      </c>
      <c r="J48" s="1">
        <v>44442</v>
      </c>
      <c r="K48" s="5">
        <f>DATEDIF(Tabla_1[[#This Row],[Fecha pedido]],Tabla_1[[#This Row],[Fecha envío]],"D")</f>
        <v>7</v>
      </c>
      <c r="L48" s="3">
        <v>6353</v>
      </c>
      <c r="M48" s="4">
        <v>421.89</v>
      </c>
      <c r="N48" s="4">
        <v>364.69</v>
      </c>
      <c r="O48" s="12">
        <v>2680267.17</v>
      </c>
      <c r="P48" s="4">
        <f>Tabla_1[[#This Row],[Precio Unitario]]-Tabla_1[[#This Row],[Coste unitario]]</f>
        <v>57.199999999999989</v>
      </c>
      <c r="Q48" s="12">
        <f>Tabla_1[[#This Row],[Importe venta total]]/1000</f>
        <v>2680.2671700000001</v>
      </c>
      <c r="R48" s="4">
        <v>2316875.5699999998</v>
      </c>
      <c r="S48" s="12">
        <f>Tabla_1[[#This Row],[Importe Coste total]]/1000</f>
        <v>2316.8755699999997</v>
      </c>
      <c r="T48" s="4">
        <f>Tabla_1[[#This Row],[Importe venta total]]-Tabla_1[[#This Row],[Importe Coste total]]</f>
        <v>363391.60000000009</v>
      </c>
      <c r="U48" s="13">
        <f>Tabla_1[[#This Row],[Importe Coste Total (M)]]/Tabla_1[[#This Row],[Importe Ventas Totales (M)]]</f>
        <v>0.86441963544999867</v>
      </c>
      <c r="V48" s="12">
        <f>Tabla_1[[#This Row],[Beneficio Total]]/1000</f>
        <v>363.3916000000001</v>
      </c>
      <c r="W48">
        <f>YEAR(Tabla_1[[#This Row],[Fecha pedido]])</f>
        <v>2021</v>
      </c>
    </row>
    <row r="49" spans="1:23" x14ac:dyDescent="0.3">
      <c r="A49" t="s">
        <v>124</v>
      </c>
      <c r="B49" t="s">
        <v>24</v>
      </c>
      <c r="C49" t="s">
        <v>125</v>
      </c>
      <c r="D49" t="s">
        <v>50</v>
      </c>
      <c r="E49" t="s">
        <v>15</v>
      </c>
      <c r="F49" t="s">
        <v>1120</v>
      </c>
      <c r="G49" s="14">
        <v>44393</v>
      </c>
      <c r="H49" s="20">
        <f>MONTH(Tabla_1[[#This Row],[Fecha pedido]])</f>
        <v>7</v>
      </c>
      <c r="I49">
        <v>233567035</v>
      </c>
      <c r="J49" s="1">
        <v>44425</v>
      </c>
      <c r="K49" s="5">
        <f>DATEDIF(Tabla_1[[#This Row],[Fecha pedido]],Tabla_1[[#This Row],[Fecha envío]],"D")</f>
        <v>32</v>
      </c>
      <c r="L49" s="3">
        <v>6531</v>
      </c>
      <c r="M49" s="4">
        <v>154.06</v>
      </c>
      <c r="N49" s="4">
        <v>90.93</v>
      </c>
      <c r="O49" s="12">
        <v>1006165.86</v>
      </c>
      <c r="P49" s="4">
        <f>Tabla_1[[#This Row],[Precio Unitario]]-Tabla_1[[#This Row],[Coste unitario]]</f>
        <v>63.129999999999995</v>
      </c>
      <c r="Q49" s="12">
        <f>Tabla_1[[#This Row],[Importe venta total]]/1000</f>
        <v>1006.16586</v>
      </c>
      <c r="R49" s="4">
        <v>593863.83000000007</v>
      </c>
      <c r="S49" s="12">
        <f>Tabla_1[[#This Row],[Importe Coste total]]/1000</f>
        <v>593.86383000000012</v>
      </c>
      <c r="T49" s="4">
        <f>Tabla_1[[#This Row],[Importe venta total]]-Tabla_1[[#This Row],[Importe Coste total]]</f>
        <v>412302.02999999991</v>
      </c>
      <c r="U49" s="13">
        <f>Tabla_1[[#This Row],[Importe Coste Total (M)]]/Tabla_1[[#This Row],[Importe Ventas Totales (M)]]</f>
        <v>0.59022458782292631</v>
      </c>
      <c r="V49" s="12">
        <f>Tabla_1[[#This Row],[Beneficio Total]]/1000</f>
        <v>412.30202999999989</v>
      </c>
      <c r="W49">
        <f>YEAR(Tabla_1[[#This Row],[Fecha pedido]])</f>
        <v>2021</v>
      </c>
    </row>
    <row r="50" spans="1:23" x14ac:dyDescent="0.3">
      <c r="A50" t="s">
        <v>126</v>
      </c>
      <c r="B50" t="s">
        <v>24</v>
      </c>
      <c r="C50" t="s">
        <v>125</v>
      </c>
      <c r="D50" t="s">
        <v>33</v>
      </c>
      <c r="E50" t="s">
        <v>19</v>
      </c>
      <c r="F50" t="s">
        <v>1118</v>
      </c>
      <c r="G50" s="14">
        <v>44858</v>
      </c>
      <c r="H50" s="20">
        <f>MONTH(Tabla_1[[#This Row],[Fecha pedido]])</f>
        <v>10</v>
      </c>
      <c r="I50">
        <v>868652760</v>
      </c>
      <c r="J50" s="1">
        <v>44903</v>
      </c>
      <c r="K50" s="5">
        <f>DATEDIF(Tabla_1[[#This Row],[Fecha pedido]],Tabla_1[[#This Row],[Fecha envío]],"D")</f>
        <v>45</v>
      </c>
      <c r="L50" s="3">
        <v>2510</v>
      </c>
      <c r="M50" s="4">
        <v>47.45</v>
      </c>
      <c r="N50" s="4">
        <v>31.79</v>
      </c>
      <c r="O50" s="12">
        <v>119099.5</v>
      </c>
      <c r="P50" s="4">
        <f>Tabla_1[[#This Row],[Precio Unitario]]-Tabla_1[[#This Row],[Coste unitario]]</f>
        <v>15.660000000000004</v>
      </c>
      <c r="Q50" s="12">
        <f>Tabla_1[[#This Row],[Importe venta total]]/1000</f>
        <v>119.09950000000001</v>
      </c>
      <c r="R50" s="4">
        <v>79792.899999999994</v>
      </c>
      <c r="S50" s="12">
        <f>Tabla_1[[#This Row],[Importe Coste total]]/1000</f>
        <v>79.792899999999989</v>
      </c>
      <c r="T50" s="4">
        <f>Tabla_1[[#This Row],[Importe venta total]]-Tabla_1[[#This Row],[Importe Coste total]]</f>
        <v>39306.600000000006</v>
      </c>
      <c r="U50" s="13">
        <f>Tabla_1[[#This Row],[Importe Coste Total (M)]]/Tabla_1[[#This Row],[Importe Ventas Totales (M)]]</f>
        <v>0.66996838777660683</v>
      </c>
      <c r="V50" s="12">
        <f>Tabla_1[[#This Row],[Beneficio Total]]/1000</f>
        <v>39.306600000000003</v>
      </c>
      <c r="W50">
        <f>YEAR(Tabla_1[[#This Row],[Fecha pedido]])</f>
        <v>2022</v>
      </c>
    </row>
    <row r="51" spans="1:23" x14ac:dyDescent="0.3">
      <c r="A51" t="s">
        <v>127</v>
      </c>
      <c r="B51" t="s">
        <v>12</v>
      </c>
      <c r="C51" t="s">
        <v>128</v>
      </c>
      <c r="D51" t="s">
        <v>50</v>
      </c>
      <c r="E51" t="s">
        <v>15</v>
      </c>
      <c r="F51" t="s">
        <v>1119</v>
      </c>
      <c r="G51" s="14">
        <v>44188</v>
      </c>
      <c r="H51" s="20">
        <f>MONTH(Tabla_1[[#This Row],[Fecha pedido]])</f>
        <v>12</v>
      </c>
      <c r="I51">
        <v>177427756</v>
      </c>
      <c r="J51" s="1">
        <v>44227</v>
      </c>
      <c r="K51" s="5">
        <f>DATEDIF(Tabla_1[[#This Row],[Fecha pedido]],Tabla_1[[#This Row],[Fecha envío]],"D")</f>
        <v>39</v>
      </c>
      <c r="L51" s="3">
        <v>3671</v>
      </c>
      <c r="M51" s="4">
        <v>154.06</v>
      </c>
      <c r="N51" s="4">
        <v>90.93</v>
      </c>
      <c r="O51" s="12">
        <v>565554.26</v>
      </c>
      <c r="P51" s="4">
        <f>Tabla_1[[#This Row],[Precio Unitario]]-Tabla_1[[#This Row],[Coste unitario]]</f>
        <v>63.129999999999995</v>
      </c>
      <c r="Q51" s="12">
        <f>Tabla_1[[#This Row],[Importe venta total]]/1000</f>
        <v>565.55426</v>
      </c>
      <c r="R51" s="4">
        <v>333804.03000000003</v>
      </c>
      <c r="S51" s="12">
        <f>Tabla_1[[#This Row],[Importe Coste total]]/1000</f>
        <v>333.80403000000001</v>
      </c>
      <c r="T51" s="4">
        <f>Tabla_1[[#This Row],[Importe venta total]]-Tabla_1[[#This Row],[Importe Coste total]]</f>
        <v>231750.22999999998</v>
      </c>
      <c r="U51" s="13">
        <f>Tabla_1[[#This Row],[Importe Coste Total (M)]]/Tabla_1[[#This Row],[Importe Ventas Totales (M)]]</f>
        <v>0.59022458782292619</v>
      </c>
      <c r="V51" s="12">
        <f>Tabla_1[[#This Row],[Beneficio Total]]/1000</f>
        <v>231.75022999999999</v>
      </c>
      <c r="W51">
        <f>YEAR(Tabla_1[[#This Row],[Fecha pedido]])</f>
        <v>2020</v>
      </c>
    </row>
    <row r="52" spans="1:23" x14ac:dyDescent="0.3">
      <c r="A52" t="s">
        <v>130</v>
      </c>
      <c r="B52" t="s">
        <v>12</v>
      </c>
      <c r="C52" t="s">
        <v>131</v>
      </c>
      <c r="D52" t="s">
        <v>70</v>
      </c>
      <c r="E52" t="s">
        <v>15</v>
      </c>
      <c r="F52" t="s">
        <v>1119</v>
      </c>
      <c r="G52" s="14">
        <v>44577</v>
      </c>
      <c r="H52" s="20">
        <f>MONTH(Tabla_1[[#This Row],[Fecha pedido]])</f>
        <v>1</v>
      </c>
      <c r="I52">
        <v>442803370</v>
      </c>
      <c r="J52" s="1">
        <v>44610</v>
      </c>
      <c r="K52" s="5">
        <f>DATEDIF(Tabla_1[[#This Row],[Fecha pedido]],Tabla_1[[#This Row],[Fecha envío]],"D")</f>
        <v>33</v>
      </c>
      <c r="L52" s="3">
        <v>4212</v>
      </c>
      <c r="M52" s="4">
        <v>109.28</v>
      </c>
      <c r="N52" s="4">
        <v>35.840000000000003</v>
      </c>
      <c r="O52" s="12">
        <v>460287.36</v>
      </c>
      <c r="P52" s="4">
        <f>Tabla_1[[#This Row],[Precio Unitario]]-Tabla_1[[#This Row],[Coste unitario]]</f>
        <v>73.44</v>
      </c>
      <c r="Q52" s="12">
        <f>Tabla_1[[#This Row],[Importe venta total]]/1000</f>
        <v>460.28735999999998</v>
      </c>
      <c r="R52" s="4">
        <v>150958.08000000002</v>
      </c>
      <c r="S52" s="12">
        <f>Tabla_1[[#This Row],[Importe Coste total]]/1000</f>
        <v>150.95808000000002</v>
      </c>
      <c r="T52" s="4">
        <f>Tabla_1[[#This Row],[Importe venta total]]-Tabla_1[[#This Row],[Importe Coste total]]</f>
        <v>309329.27999999997</v>
      </c>
      <c r="U52" s="13">
        <f>Tabla_1[[#This Row],[Importe Coste Total (M)]]/Tabla_1[[#This Row],[Importe Ventas Totales (M)]]</f>
        <v>0.32796486090775995</v>
      </c>
      <c r="V52" s="12">
        <f>Tabla_1[[#This Row],[Beneficio Total]]/1000</f>
        <v>309.32927999999998</v>
      </c>
      <c r="W52">
        <f>YEAR(Tabla_1[[#This Row],[Fecha pedido]])</f>
        <v>2022</v>
      </c>
    </row>
    <row r="53" spans="1:23" x14ac:dyDescent="0.3">
      <c r="A53" t="s">
        <v>132</v>
      </c>
      <c r="B53" t="s">
        <v>60</v>
      </c>
      <c r="C53" t="s">
        <v>133</v>
      </c>
      <c r="D53" t="s">
        <v>30</v>
      </c>
      <c r="E53" t="s">
        <v>19</v>
      </c>
      <c r="F53" t="s">
        <v>1117</v>
      </c>
      <c r="G53" s="14">
        <v>44131</v>
      </c>
      <c r="H53" s="20">
        <f>MONTH(Tabla_1[[#This Row],[Fecha pedido]])</f>
        <v>10</v>
      </c>
      <c r="I53">
        <v>788564145</v>
      </c>
      <c r="J53" s="1">
        <v>44166</v>
      </c>
      <c r="K53" s="5">
        <f>DATEDIF(Tabla_1[[#This Row],[Fecha pedido]],Tabla_1[[#This Row],[Fecha envío]],"D")</f>
        <v>35</v>
      </c>
      <c r="L53" s="3">
        <v>2509</v>
      </c>
      <c r="M53" s="4">
        <v>255.28</v>
      </c>
      <c r="N53" s="4">
        <v>159.41999999999999</v>
      </c>
      <c r="O53" s="12">
        <v>640497.52</v>
      </c>
      <c r="P53" s="4">
        <f>Tabla_1[[#This Row],[Precio Unitario]]-Tabla_1[[#This Row],[Coste unitario]]</f>
        <v>95.860000000000014</v>
      </c>
      <c r="Q53" s="12">
        <f>Tabla_1[[#This Row],[Importe venta total]]/1000</f>
        <v>640.49752000000001</v>
      </c>
      <c r="R53" s="4">
        <v>399984.77999999997</v>
      </c>
      <c r="S53" s="12">
        <f>Tabla_1[[#This Row],[Importe Coste total]]/1000</f>
        <v>399.98477999999994</v>
      </c>
      <c r="T53" s="4">
        <f>Tabla_1[[#This Row],[Importe venta total]]-Tabla_1[[#This Row],[Importe Coste total]]</f>
        <v>240512.74000000005</v>
      </c>
      <c r="U53" s="13">
        <f>Tabla_1[[#This Row],[Importe Coste Total (M)]]/Tabla_1[[#This Row],[Importe Ventas Totales (M)]]</f>
        <v>0.62449075524913811</v>
      </c>
      <c r="V53" s="12">
        <f>Tabla_1[[#This Row],[Beneficio Total]]/1000</f>
        <v>240.51274000000004</v>
      </c>
      <c r="W53">
        <f>YEAR(Tabla_1[[#This Row],[Fecha pedido]])</f>
        <v>2020</v>
      </c>
    </row>
    <row r="54" spans="1:23" x14ac:dyDescent="0.3">
      <c r="A54" t="s">
        <v>134</v>
      </c>
      <c r="B54" t="s">
        <v>24</v>
      </c>
      <c r="C54" t="s">
        <v>135</v>
      </c>
      <c r="D54" t="s">
        <v>38</v>
      </c>
      <c r="E54" t="s">
        <v>19</v>
      </c>
      <c r="F54" t="s">
        <v>1120</v>
      </c>
      <c r="G54" s="14">
        <v>44763</v>
      </c>
      <c r="H54" s="20">
        <f>MONTH(Tabla_1[[#This Row],[Fecha pedido]])</f>
        <v>7</v>
      </c>
      <c r="I54">
        <v>386334502</v>
      </c>
      <c r="J54" s="1">
        <v>44784</v>
      </c>
      <c r="K54" s="5">
        <f>DATEDIF(Tabla_1[[#This Row],[Fecha pedido]],Tabla_1[[#This Row],[Fecha envío]],"D")</f>
        <v>21</v>
      </c>
      <c r="L54" s="3">
        <v>3819</v>
      </c>
      <c r="M54" s="4">
        <v>437.2</v>
      </c>
      <c r="N54" s="4">
        <v>263.33</v>
      </c>
      <c r="O54" s="12">
        <v>1669666.8</v>
      </c>
      <c r="P54" s="4">
        <f>Tabla_1[[#This Row],[Precio Unitario]]-Tabla_1[[#This Row],[Coste unitario]]</f>
        <v>173.87</v>
      </c>
      <c r="Q54" s="12">
        <f>Tabla_1[[#This Row],[Importe venta total]]/1000</f>
        <v>1669.6668</v>
      </c>
      <c r="R54" s="4">
        <v>1005657.2699999999</v>
      </c>
      <c r="S54" s="12">
        <f>Tabla_1[[#This Row],[Importe Coste total]]/1000</f>
        <v>1005.6572699999999</v>
      </c>
      <c r="T54" s="4">
        <f>Tabla_1[[#This Row],[Importe venta total]]-Tabla_1[[#This Row],[Importe Coste total]]</f>
        <v>664009.53000000014</v>
      </c>
      <c r="U54" s="13">
        <f>Tabla_1[[#This Row],[Importe Coste Total (M)]]/Tabla_1[[#This Row],[Importe Ventas Totales (M)]]</f>
        <v>0.60231015553522416</v>
      </c>
      <c r="V54" s="12">
        <f>Tabla_1[[#This Row],[Beneficio Total]]/1000</f>
        <v>664.00953000000015</v>
      </c>
      <c r="W54">
        <f>YEAR(Tabla_1[[#This Row],[Fecha pedido]])</f>
        <v>2022</v>
      </c>
    </row>
    <row r="55" spans="1:23" x14ac:dyDescent="0.3">
      <c r="A55" t="s">
        <v>136</v>
      </c>
      <c r="B55" t="s">
        <v>12</v>
      </c>
      <c r="C55" t="s">
        <v>137</v>
      </c>
      <c r="D55" t="s">
        <v>40</v>
      </c>
      <c r="E55" t="s">
        <v>19</v>
      </c>
      <c r="F55" t="s">
        <v>1117</v>
      </c>
      <c r="G55" s="14">
        <v>44522</v>
      </c>
      <c r="H55" s="20">
        <f>MONTH(Tabla_1[[#This Row],[Fecha pedido]])</f>
        <v>11</v>
      </c>
      <c r="I55">
        <v>231475770</v>
      </c>
      <c r="J55" s="1">
        <v>44523</v>
      </c>
      <c r="K55" s="5">
        <f>DATEDIF(Tabla_1[[#This Row],[Fecha pedido]],Tabla_1[[#This Row],[Fecha envío]],"D")</f>
        <v>1</v>
      </c>
      <c r="L55" s="3">
        <v>7679</v>
      </c>
      <c r="M55" s="4">
        <v>81.73</v>
      </c>
      <c r="N55" s="4">
        <v>56.67</v>
      </c>
      <c r="O55" s="12">
        <v>627604.67000000004</v>
      </c>
      <c r="P55" s="4">
        <f>Tabla_1[[#This Row],[Precio Unitario]]-Tabla_1[[#This Row],[Coste unitario]]</f>
        <v>25.060000000000002</v>
      </c>
      <c r="Q55" s="12">
        <f>Tabla_1[[#This Row],[Importe venta total]]/1000</f>
        <v>627.60467000000006</v>
      </c>
      <c r="R55" s="4">
        <v>435168.93</v>
      </c>
      <c r="S55" s="12">
        <f>Tabla_1[[#This Row],[Importe Coste total]]/1000</f>
        <v>435.16892999999999</v>
      </c>
      <c r="T55" s="4">
        <f>Tabla_1[[#This Row],[Importe venta total]]-Tabla_1[[#This Row],[Importe Coste total]]</f>
        <v>192435.74000000005</v>
      </c>
      <c r="U55" s="13">
        <f>Tabla_1[[#This Row],[Importe Coste Total (M)]]/Tabla_1[[#This Row],[Importe Ventas Totales (M)]]</f>
        <v>0.69338064358252771</v>
      </c>
      <c r="V55" s="12">
        <f>Tabla_1[[#This Row],[Beneficio Total]]/1000</f>
        <v>192.43574000000004</v>
      </c>
      <c r="W55">
        <f>YEAR(Tabla_1[[#This Row],[Fecha pedido]])</f>
        <v>2021</v>
      </c>
    </row>
    <row r="56" spans="1:23" x14ac:dyDescent="0.3">
      <c r="A56" t="s">
        <v>138</v>
      </c>
      <c r="B56" t="s">
        <v>60</v>
      </c>
      <c r="C56" t="s">
        <v>139</v>
      </c>
      <c r="D56" t="s">
        <v>80</v>
      </c>
      <c r="E56" t="s">
        <v>19</v>
      </c>
      <c r="F56" t="s">
        <v>1120</v>
      </c>
      <c r="G56" s="14">
        <v>44214</v>
      </c>
      <c r="H56" s="20">
        <f>MONTH(Tabla_1[[#This Row],[Fecha pedido]])</f>
        <v>1</v>
      </c>
      <c r="I56">
        <v>489661777</v>
      </c>
      <c r="J56" s="1">
        <v>44238</v>
      </c>
      <c r="K56" s="5">
        <f>DATEDIF(Tabla_1[[#This Row],[Fecha pedido]],Tabla_1[[#This Row],[Fecha envío]],"D")</f>
        <v>24</v>
      </c>
      <c r="L56" s="3">
        <v>656</v>
      </c>
      <c r="M56" s="4">
        <v>668.27</v>
      </c>
      <c r="N56" s="4">
        <v>502.54</v>
      </c>
      <c r="O56" s="12">
        <v>438385.12</v>
      </c>
      <c r="P56" s="4">
        <f>Tabla_1[[#This Row],[Precio Unitario]]-Tabla_1[[#This Row],[Coste unitario]]</f>
        <v>165.72999999999996</v>
      </c>
      <c r="Q56" s="12">
        <f>Tabla_1[[#This Row],[Importe venta total]]/1000</f>
        <v>438.38511999999997</v>
      </c>
      <c r="R56" s="4">
        <v>329666.24</v>
      </c>
      <c r="S56" s="12">
        <f>Tabla_1[[#This Row],[Importe Coste total]]/1000</f>
        <v>329.66624000000002</v>
      </c>
      <c r="T56" s="4">
        <f>Tabla_1[[#This Row],[Importe venta total]]-Tabla_1[[#This Row],[Importe Coste total]]</f>
        <v>108718.88</v>
      </c>
      <c r="U56" s="13">
        <f>Tabla_1[[#This Row],[Importe Coste Total (M)]]/Tabla_1[[#This Row],[Importe Ventas Totales (M)]]</f>
        <v>0.75200143654510909</v>
      </c>
      <c r="V56" s="12">
        <f>Tabla_1[[#This Row],[Beneficio Total]]/1000</f>
        <v>108.71888</v>
      </c>
      <c r="W56">
        <f>YEAR(Tabla_1[[#This Row],[Fecha pedido]])</f>
        <v>2021</v>
      </c>
    </row>
    <row r="57" spans="1:23" x14ac:dyDescent="0.3">
      <c r="A57" t="s">
        <v>140</v>
      </c>
      <c r="B57" t="s">
        <v>24</v>
      </c>
      <c r="C57" t="s">
        <v>141</v>
      </c>
      <c r="D57" t="s">
        <v>40</v>
      </c>
      <c r="E57" t="s">
        <v>15</v>
      </c>
      <c r="F57" t="s">
        <v>1119</v>
      </c>
      <c r="G57" s="14">
        <v>44791</v>
      </c>
      <c r="H57" s="20">
        <f>MONTH(Tabla_1[[#This Row],[Fecha pedido]])</f>
        <v>8</v>
      </c>
      <c r="I57">
        <v>946878850</v>
      </c>
      <c r="J57" s="1">
        <v>44839</v>
      </c>
      <c r="K57" s="5">
        <f>DATEDIF(Tabla_1[[#This Row],[Fecha pedido]],Tabla_1[[#This Row],[Fecha envío]],"D")</f>
        <v>48</v>
      </c>
      <c r="L57" s="3">
        <v>1348</v>
      </c>
      <c r="M57" s="4">
        <v>81.73</v>
      </c>
      <c r="N57" s="4">
        <v>56.67</v>
      </c>
      <c r="O57" s="12">
        <v>110172.04000000001</v>
      </c>
      <c r="P57" s="4">
        <f>Tabla_1[[#This Row],[Precio Unitario]]-Tabla_1[[#This Row],[Coste unitario]]</f>
        <v>25.060000000000002</v>
      </c>
      <c r="Q57" s="12">
        <f>Tabla_1[[#This Row],[Importe venta total]]/1000</f>
        <v>110.17204000000001</v>
      </c>
      <c r="R57" s="4">
        <v>76391.16</v>
      </c>
      <c r="S57" s="12">
        <f>Tabla_1[[#This Row],[Importe Coste total]]/1000</f>
        <v>76.391159999999999</v>
      </c>
      <c r="T57" s="4">
        <f>Tabla_1[[#This Row],[Importe venta total]]-Tabla_1[[#This Row],[Importe Coste total]]</f>
        <v>33780.880000000005</v>
      </c>
      <c r="U57" s="13">
        <f>Tabla_1[[#This Row],[Importe Coste Total (M)]]/Tabla_1[[#This Row],[Importe Ventas Totales (M)]]</f>
        <v>0.69338064358252782</v>
      </c>
      <c r="V57" s="12">
        <f>Tabla_1[[#This Row],[Beneficio Total]]/1000</f>
        <v>33.780880000000003</v>
      </c>
      <c r="W57">
        <f>YEAR(Tabla_1[[#This Row],[Fecha pedido]])</f>
        <v>2022</v>
      </c>
    </row>
    <row r="58" spans="1:23" x14ac:dyDescent="0.3">
      <c r="A58" t="s">
        <v>143</v>
      </c>
      <c r="B58" t="s">
        <v>24</v>
      </c>
      <c r="C58" t="s">
        <v>144</v>
      </c>
      <c r="D58" t="s">
        <v>50</v>
      </c>
      <c r="E58" t="s">
        <v>15</v>
      </c>
      <c r="F58" t="s">
        <v>1120</v>
      </c>
      <c r="G58" s="14">
        <v>44795</v>
      </c>
      <c r="H58" s="20">
        <f>MONTH(Tabla_1[[#This Row],[Fecha pedido]])</f>
        <v>8</v>
      </c>
      <c r="I58">
        <v>603914010</v>
      </c>
      <c r="J58" s="1">
        <v>44805</v>
      </c>
      <c r="K58" s="5">
        <f>DATEDIF(Tabla_1[[#This Row],[Fecha pedido]],Tabla_1[[#This Row],[Fecha envío]],"D")</f>
        <v>10</v>
      </c>
      <c r="L58" s="3">
        <v>431</v>
      </c>
      <c r="M58" s="4">
        <v>154.06</v>
      </c>
      <c r="N58" s="4">
        <v>90.93</v>
      </c>
      <c r="O58" s="12">
        <v>66399.86</v>
      </c>
      <c r="P58" s="4">
        <f>Tabla_1[[#This Row],[Precio Unitario]]-Tabla_1[[#This Row],[Coste unitario]]</f>
        <v>63.129999999999995</v>
      </c>
      <c r="Q58" s="12">
        <f>Tabla_1[[#This Row],[Importe venta total]]/1000</f>
        <v>66.399860000000004</v>
      </c>
      <c r="R58" s="4">
        <v>39190.83</v>
      </c>
      <c r="S58" s="12">
        <f>Tabla_1[[#This Row],[Importe Coste total]]/1000</f>
        <v>39.190829999999998</v>
      </c>
      <c r="T58" s="4">
        <f>Tabla_1[[#This Row],[Importe venta total]]-Tabla_1[[#This Row],[Importe Coste total]]</f>
        <v>27209.03</v>
      </c>
      <c r="U58" s="13">
        <f>Tabla_1[[#This Row],[Importe Coste Total (M)]]/Tabla_1[[#This Row],[Importe Ventas Totales (M)]]</f>
        <v>0.59022458782292608</v>
      </c>
      <c r="V58" s="12">
        <f>Tabla_1[[#This Row],[Beneficio Total]]/1000</f>
        <v>27.209029999999998</v>
      </c>
      <c r="W58">
        <f>YEAR(Tabla_1[[#This Row],[Fecha pedido]])</f>
        <v>2022</v>
      </c>
    </row>
    <row r="59" spans="1:23" x14ac:dyDescent="0.3">
      <c r="A59" t="s">
        <v>145</v>
      </c>
      <c r="B59" t="s">
        <v>24</v>
      </c>
      <c r="C59" t="s">
        <v>146</v>
      </c>
      <c r="D59" t="s">
        <v>26</v>
      </c>
      <c r="E59" t="s">
        <v>15</v>
      </c>
      <c r="F59" t="s">
        <v>1117</v>
      </c>
      <c r="G59" s="14">
        <v>44251</v>
      </c>
      <c r="H59" s="20">
        <f>MONTH(Tabla_1[[#This Row],[Fecha pedido]])</f>
        <v>2</v>
      </c>
      <c r="I59">
        <v>627267253</v>
      </c>
      <c r="J59" s="1">
        <v>44263</v>
      </c>
      <c r="K59" s="5">
        <f>DATEDIF(Tabla_1[[#This Row],[Fecha pedido]],Tabla_1[[#This Row],[Fecha envío]],"D")</f>
        <v>12</v>
      </c>
      <c r="L59" s="3">
        <v>1174</v>
      </c>
      <c r="M59" s="4">
        <v>9.33</v>
      </c>
      <c r="N59" s="4">
        <v>6.92</v>
      </c>
      <c r="O59" s="12">
        <v>10953.42</v>
      </c>
      <c r="P59" s="4">
        <f>Tabla_1[[#This Row],[Precio Unitario]]-Tabla_1[[#This Row],[Coste unitario]]</f>
        <v>2.41</v>
      </c>
      <c r="Q59" s="12">
        <f>Tabla_1[[#This Row],[Importe venta total]]/1000</f>
        <v>10.953419999999999</v>
      </c>
      <c r="R59" s="4">
        <v>8124.08</v>
      </c>
      <c r="S59" s="12">
        <f>Tabla_1[[#This Row],[Importe Coste total]]/1000</f>
        <v>8.1240799999999993</v>
      </c>
      <c r="T59" s="4">
        <f>Tabla_1[[#This Row],[Importe venta total]]-Tabla_1[[#This Row],[Importe Coste total]]</f>
        <v>2829.34</v>
      </c>
      <c r="U59" s="13">
        <f>Tabla_1[[#This Row],[Importe Coste Total (M)]]/Tabla_1[[#This Row],[Importe Ventas Totales (M)]]</f>
        <v>0.74169346195069663</v>
      </c>
      <c r="V59" s="12">
        <f>Tabla_1[[#This Row],[Beneficio Total]]/1000</f>
        <v>2.8293400000000002</v>
      </c>
      <c r="W59">
        <f>YEAR(Tabla_1[[#This Row],[Fecha pedido]])</f>
        <v>2021</v>
      </c>
    </row>
    <row r="60" spans="1:23" x14ac:dyDescent="0.3">
      <c r="A60" t="s">
        <v>147</v>
      </c>
      <c r="B60" t="s">
        <v>24</v>
      </c>
      <c r="C60" t="s">
        <v>46</v>
      </c>
      <c r="D60" t="s">
        <v>30</v>
      </c>
      <c r="E60" t="s">
        <v>19</v>
      </c>
      <c r="F60" t="s">
        <v>1118</v>
      </c>
      <c r="G60" s="14">
        <v>44652</v>
      </c>
      <c r="H60" s="20">
        <f>MONTH(Tabla_1[[#This Row],[Fecha pedido]])</f>
        <v>4</v>
      </c>
      <c r="I60">
        <v>696721875</v>
      </c>
      <c r="J60" s="1">
        <v>44693</v>
      </c>
      <c r="K60" s="5">
        <f>DATEDIF(Tabla_1[[#This Row],[Fecha pedido]],Tabla_1[[#This Row],[Fecha envío]],"D")</f>
        <v>41</v>
      </c>
      <c r="L60" s="3">
        <v>4340</v>
      </c>
      <c r="M60" s="4">
        <v>255.28</v>
      </c>
      <c r="N60" s="4">
        <v>159.41999999999999</v>
      </c>
      <c r="O60" s="12">
        <v>1107915.2</v>
      </c>
      <c r="P60" s="4">
        <f>Tabla_1[[#This Row],[Precio Unitario]]-Tabla_1[[#This Row],[Coste unitario]]</f>
        <v>95.860000000000014</v>
      </c>
      <c r="Q60" s="12">
        <f>Tabla_1[[#This Row],[Importe venta total]]/1000</f>
        <v>1107.9151999999999</v>
      </c>
      <c r="R60" s="4">
        <v>691882.79999999993</v>
      </c>
      <c r="S60" s="12">
        <f>Tabla_1[[#This Row],[Importe Coste total]]/1000</f>
        <v>691.88279999999997</v>
      </c>
      <c r="T60" s="4">
        <f>Tabla_1[[#This Row],[Importe venta total]]-Tabla_1[[#This Row],[Importe Coste total]]</f>
        <v>416032.4</v>
      </c>
      <c r="U60" s="13">
        <f>Tabla_1[[#This Row],[Importe Coste Total (M)]]/Tabla_1[[#This Row],[Importe Ventas Totales (M)]]</f>
        <v>0.62449075524913822</v>
      </c>
      <c r="V60" s="12">
        <f>Tabla_1[[#This Row],[Beneficio Total]]/1000</f>
        <v>416.0324</v>
      </c>
      <c r="W60">
        <f>YEAR(Tabla_1[[#This Row],[Fecha pedido]])</f>
        <v>2022</v>
      </c>
    </row>
    <row r="61" spans="1:23" x14ac:dyDescent="0.3">
      <c r="A61" t="s">
        <v>148</v>
      </c>
      <c r="B61" t="s">
        <v>60</v>
      </c>
      <c r="C61" t="s">
        <v>133</v>
      </c>
      <c r="D61" t="s">
        <v>40</v>
      </c>
      <c r="E61" t="s">
        <v>15</v>
      </c>
      <c r="F61" t="s">
        <v>1119</v>
      </c>
      <c r="G61" s="14">
        <v>44030</v>
      </c>
      <c r="H61" s="20">
        <f>MONTH(Tabla_1[[#This Row],[Fecha pedido]])</f>
        <v>7</v>
      </c>
      <c r="I61">
        <v>949826705</v>
      </c>
      <c r="J61" s="1">
        <v>44080</v>
      </c>
      <c r="K61" s="5">
        <f>DATEDIF(Tabla_1[[#This Row],[Fecha pedido]],Tabla_1[[#This Row],[Fecha envío]],"D")</f>
        <v>50</v>
      </c>
      <c r="L61" s="3">
        <v>3684</v>
      </c>
      <c r="M61" s="4">
        <v>81.73</v>
      </c>
      <c r="N61" s="4">
        <v>56.67</v>
      </c>
      <c r="O61" s="12">
        <v>301093.32</v>
      </c>
      <c r="P61" s="4">
        <f>Tabla_1[[#This Row],[Precio Unitario]]-Tabla_1[[#This Row],[Coste unitario]]</f>
        <v>25.060000000000002</v>
      </c>
      <c r="Q61" s="12">
        <f>Tabla_1[[#This Row],[Importe venta total]]/1000</f>
        <v>301.09332000000001</v>
      </c>
      <c r="R61" s="4">
        <v>208772.28</v>
      </c>
      <c r="S61" s="12">
        <f>Tabla_1[[#This Row],[Importe Coste total]]/1000</f>
        <v>208.77227999999999</v>
      </c>
      <c r="T61" s="4">
        <f>Tabla_1[[#This Row],[Importe venta total]]-Tabla_1[[#This Row],[Importe Coste total]]</f>
        <v>92321.040000000008</v>
      </c>
      <c r="U61" s="13">
        <f>Tabla_1[[#This Row],[Importe Coste Total (M)]]/Tabla_1[[#This Row],[Importe Ventas Totales (M)]]</f>
        <v>0.69338064358252782</v>
      </c>
      <c r="V61" s="12">
        <f>Tabla_1[[#This Row],[Beneficio Total]]/1000</f>
        <v>92.321040000000011</v>
      </c>
      <c r="W61">
        <f>YEAR(Tabla_1[[#This Row],[Fecha pedido]])</f>
        <v>2020</v>
      </c>
    </row>
    <row r="62" spans="1:23" x14ac:dyDescent="0.3">
      <c r="A62" t="s">
        <v>149</v>
      </c>
      <c r="B62" t="s">
        <v>12</v>
      </c>
      <c r="C62" t="s">
        <v>150</v>
      </c>
      <c r="D62" t="s">
        <v>40</v>
      </c>
      <c r="E62" t="s">
        <v>15</v>
      </c>
      <c r="F62" t="s">
        <v>1119</v>
      </c>
      <c r="G62" s="14">
        <v>44742</v>
      </c>
      <c r="H62" s="20">
        <f>MONTH(Tabla_1[[#This Row],[Fecha pedido]])</f>
        <v>6</v>
      </c>
      <c r="I62">
        <v>244443070</v>
      </c>
      <c r="J62" s="1">
        <v>44745</v>
      </c>
      <c r="K62" s="5">
        <f>DATEDIF(Tabla_1[[#This Row],[Fecha pedido]],Tabla_1[[#This Row],[Fecha envío]],"D")</f>
        <v>3</v>
      </c>
      <c r="L62" s="3">
        <v>4991</v>
      </c>
      <c r="M62" s="4">
        <v>81.73</v>
      </c>
      <c r="N62" s="4">
        <v>56.67</v>
      </c>
      <c r="O62" s="12">
        <v>407914.43</v>
      </c>
      <c r="P62" s="4">
        <f>Tabla_1[[#This Row],[Precio Unitario]]-Tabla_1[[#This Row],[Coste unitario]]</f>
        <v>25.060000000000002</v>
      </c>
      <c r="Q62" s="12">
        <f>Tabla_1[[#This Row],[Importe venta total]]/1000</f>
        <v>407.91442999999998</v>
      </c>
      <c r="R62" s="4">
        <v>282839.97000000003</v>
      </c>
      <c r="S62" s="12">
        <f>Tabla_1[[#This Row],[Importe Coste total]]/1000</f>
        <v>282.83997000000005</v>
      </c>
      <c r="T62" s="4">
        <f>Tabla_1[[#This Row],[Importe venta total]]-Tabla_1[[#This Row],[Importe Coste total]]</f>
        <v>125074.45999999996</v>
      </c>
      <c r="U62" s="13">
        <f>Tabla_1[[#This Row],[Importe Coste Total (M)]]/Tabla_1[[#This Row],[Importe Ventas Totales (M)]]</f>
        <v>0.69338064358252804</v>
      </c>
      <c r="V62" s="12">
        <f>Tabla_1[[#This Row],[Beneficio Total]]/1000</f>
        <v>125.07445999999996</v>
      </c>
      <c r="W62">
        <f>YEAR(Tabla_1[[#This Row],[Fecha pedido]])</f>
        <v>2022</v>
      </c>
    </row>
    <row r="63" spans="1:23" x14ac:dyDescent="0.3">
      <c r="A63" t="s">
        <v>151</v>
      </c>
      <c r="B63" t="s">
        <v>12</v>
      </c>
      <c r="C63" t="s">
        <v>79</v>
      </c>
      <c r="D63" t="s">
        <v>80</v>
      </c>
      <c r="E63" t="s">
        <v>15</v>
      </c>
      <c r="F63" t="s">
        <v>1118</v>
      </c>
      <c r="G63" s="14">
        <v>44590</v>
      </c>
      <c r="H63" s="20">
        <f>MONTH(Tabla_1[[#This Row],[Fecha pedido]])</f>
        <v>1</v>
      </c>
      <c r="I63">
        <v>208744800</v>
      </c>
      <c r="J63" s="1">
        <v>44595</v>
      </c>
      <c r="K63" s="5">
        <f>DATEDIF(Tabla_1[[#This Row],[Fecha pedido]],Tabla_1[[#This Row],[Fecha envío]],"D")</f>
        <v>5</v>
      </c>
      <c r="L63" s="3">
        <v>1080</v>
      </c>
      <c r="M63" s="4">
        <v>668.27</v>
      </c>
      <c r="N63" s="4">
        <v>502.54</v>
      </c>
      <c r="O63" s="12">
        <v>721731.6</v>
      </c>
      <c r="P63" s="4">
        <f>Tabla_1[[#This Row],[Precio Unitario]]-Tabla_1[[#This Row],[Coste unitario]]</f>
        <v>165.72999999999996</v>
      </c>
      <c r="Q63" s="12">
        <f>Tabla_1[[#This Row],[Importe venta total]]/1000</f>
        <v>721.73159999999996</v>
      </c>
      <c r="R63" s="4">
        <v>542743.20000000007</v>
      </c>
      <c r="S63" s="12">
        <f>Tabla_1[[#This Row],[Importe Coste total]]/1000</f>
        <v>542.74320000000012</v>
      </c>
      <c r="T63" s="4">
        <f>Tabla_1[[#This Row],[Importe venta total]]-Tabla_1[[#This Row],[Importe Coste total]]</f>
        <v>178988.39999999991</v>
      </c>
      <c r="U63" s="13">
        <f>Tabla_1[[#This Row],[Importe Coste Total (M)]]/Tabla_1[[#This Row],[Importe Ventas Totales (M)]]</f>
        <v>0.7520014365451092</v>
      </c>
      <c r="V63" s="12">
        <f>Tabla_1[[#This Row],[Beneficio Total]]/1000</f>
        <v>178.9883999999999</v>
      </c>
      <c r="W63">
        <f>YEAR(Tabla_1[[#This Row],[Fecha pedido]])</f>
        <v>2022</v>
      </c>
    </row>
    <row r="64" spans="1:23" x14ac:dyDescent="0.3">
      <c r="A64" t="s">
        <v>152</v>
      </c>
      <c r="B64" t="s">
        <v>21</v>
      </c>
      <c r="C64" t="s">
        <v>41</v>
      </c>
      <c r="D64" t="s">
        <v>18</v>
      </c>
      <c r="E64" t="s">
        <v>15</v>
      </c>
      <c r="F64" t="s">
        <v>1117</v>
      </c>
      <c r="G64" s="14">
        <v>44660</v>
      </c>
      <c r="H64" s="20">
        <f>MONTH(Tabla_1[[#This Row],[Fecha pedido]])</f>
        <v>4</v>
      </c>
      <c r="I64">
        <v>291218221</v>
      </c>
      <c r="J64" s="1">
        <v>44683</v>
      </c>
      <c r="K64" s="5">
        <f>DATEDIF(Tabla_1[[#This Row],[Fecha pedido]],Tabla_1[[#This Row],[Fecha envío]],"D")</f>
        <v>23</v>
      </c>
      <c r="L64" s="3">
        <v>6798</v>
      </c>
      <c r="M64" s="4">
        <v>421.89</v>
      </c>
      <c r="N64" s="4">
        <v>364.69</v>
      </c>
      <c r="O64" s="12">
        <v>2868008.2199999997</v>
      </c>
      <c r="P64" s="4">
        <f>Tabla_1[[#This Row],[Precio Unitario]]-Tabla_1[[#This Row],[Coste unitario]]</f>
        <v>57.199999999999989</v>
      </c>
      <c r="Q64" s="12">
        <f>Tabla_1[[#This Row],[Importe venta total]]/1000</f>
        <v>2868.0082199999997</v>
      </c>
      <c r="R64" s="4">
        <v>2479162.62</v>
      </c>
      <c r="S64" s="12">
        <f>Tabla_1[[#This Row],[Importe Coste total]]/1000</f>
        <v>2479.1626200000001</v>
      </c>
      <c r="T64" s="4">
        <f>Tabla_1[[#This Row],[Importe venta total]]-Tabla_1[[#This Row],[Importe Coste total]]</f>
        <v>388845.59999999963</v>
      </c>
      <c r="U64" s="13">
        <f>Tabla_1[[#This Row],[Importe Coste Total (M)]]/Tabla_1[[#This Row],[Importe Ventas Totales (M)]]</f>
        <v>0.86441963544999889</v>
      </c>
      <c r="V64" s="12">
        <f>Tabla_1[[#This Row],[Beneficio Total]]/1000</f>
        <v>388.84559999999965</v>
      </c>
      <c r="W64">
        <f>YEAR(Tabla_1[[#This Row],[Fecha pedido]])</f>
        <v>2022</v>
      </c>
    </row>
    <row r="65" spans="1:23" x14ac:dyDescent="0.3">
      <c r="A65" t="s">
        <v>153</v>
      </c>
      <c r="B65" t="s">
        <v>24</v>
      </c>
      <c r="C65" t="s">
        <v>77</v>
      </c>
      <c r="D65" t="s">
        <v>80</v>
      </c>
      <c r="E65" t="s">
        <v>15</v>
      </c>
      <c r="F65" t="s">
        <v>1120</v>
      </c>
      <c r="G65" s="14">
        <v>44614</v>
      </c>
      <c r="H65" s="20">
        <f>MONTH(Tabla_1[[#This Row],[Fecha pedido]])</f>
        <v>2</v>
      </c>
      <c r="I65">
        <v>910662162</v>
      </c>
      <c r="J65" s="1">
        <v>44625</v>
      </c>
      <c r="K65" s="5">
        <f>DATEDIF(Tabla_1[[#This Row],[Fecha pedido]],Tabla_1[[#This Row],[Fecha envío]],"D")</f>
        <v>11</v>
      </c>
      <c r="L65" s="3">
        <v>4025</v>
      </c>
      <c r="M65" s="4">
        <v>668.27</v>
      </c>
      <c r="N65" s="4">
        <v>502.54</v>
      </c>
      <c r="O65" s="12">
        <v>2689786.75</v>
      </c>
      <c r="P65" s="4">
        <f>Tabla_1[[#This Row],[Precio Unitario]]-Tabla_1[[#This Row],[Coste unitario]]</f>
        <v>165.72999999999996</v>
      </c>
      <c r="Q65" s="12">
        <f>Tabla_1[[#This Row],[Importe venta total]]/1000</f>
        <v>2689.7867500000002</v>
      </c>
      <c r="R65" s="4">
        <v>2022723.5</v>
      </c>
      <c r="S65" s="12">
        <f>Tabla_1[[#This Row],[Importe Coste total]]/1000</f>
        <v>2022.7235000000001</v>
      </c>
      <c r="T65" s="4">
        <f>Tabla_1[[#This Row],[Importe venta total]]-Tabla_1[[#This Row],[Importe Coste total]]</f>
        <v>667063.25</v>
      </c>
      <c r="U65" s="13">
        <f>Tabla_1[[#This Row],[Importe Coste Total (M)]]/Tabla_1[[#This Row],[Importe Ventas Totales (M)]]</f>
        <v>0.75200143654510898</v>
      </c>
      <c r="V65" s="12">
        <f>Tabla_1[[#This Row],[Beneficio Total]]/1000</f>
        <v>667.06325000000004</v>
      </c>
      <c r="W65">
        <f>YEAR(Tabla_1[[#This Row],[Fecha pedido]])</f>
        <v>2022</v>
      </c>
    </row>
    <row r="66" spans="1:23" x14ac:dyDescent="0.3">
      <c r="A66" t="s">
        <v>154</v>
      </c>
      <c r="B66" t="s">
        <v>60</v>
      </c>
      <c r="C66" t="s">
        <v>155</v>
      </c>
      <c r="D66" t="s">
        <v>42</v>
      </c>
      <c r="E66" t="s">
        <v>19</v>
      </c>
      <c r="F66" t="s">
        <v>1120</v>
      </c>
      <c r="G66" s="14">
        <v>44264</v>
      </c>
      <c r="H66" s="20">
        <f>MONTH(Tabla_1[[#This Row],[Fecha pedido]])</f>
        <v>3</v>
      </c>
      <c r="I66">
        <v>306187951</v>
      </c>
      <c r="J66" s="1">
        <v>44303</v>
      </c>
      <c r="K66" s="5">
        <f>DATEDIF(Tabla_1[[#This Row],[Fecha pedido]],Tabla_1[[#This Row],[Fecha envío]],"D")</f>
        <v>39</v>
      </c>
      <c r="L66" s="3">
        <v>6674</v>
      </c>
      <c r="M66" s="4">
        <v>651.21</v>
      </c>
      <c r="N66" s="4">
        <v>524.96</v>
      </c>
      <c r="O66" s="12">
        <v>4346175.54</v>
      </c>
      <c r="P66" s="4">
        <f>Tabla_1[[#This Row],[Precio Unitario]]-Tabla_1[[#This Row],[Coste unitario]]</f>
        <v>126.25</v>
      </c>
      <c r="Q66" s="12">
        <f>Tabla_1[[#This Row],[Importe venta total]]/1000</f>
        <v>4346.1755400000002</v>
      </c>
      <c r="R66" s="4">
        <v>3503583.04</v>
      </c>
      <c r="S66" s="12">
        <f>Tabla_1[[#This Row],[Importe Coste total]]/1000</f>
        <v>3503.58304</v>
      </c>
      <c r="T66" s="4">
        <f>Tabla_1[[#This Row],[Importe venta total]]-Tabla_1[[#This Row],[Importe Coste total]]</f>
        <v>842592.5</v>
      </c>
      <c r="U66" s="13">
        <f>Tabla_1[[#This Row],[Importe Coste Total (M)]]/Tabla_1[[#This Row],[Importe Ventas Totales (M)]]</f>
        <v>0.80613012699436426</v>
      </c>
      <c r="V66" s="12">
        <f>Tabla_1[[#This Row],[Beneficio Total]]/1000</f>
        <v>842.59249999999997</v>
      </c>
      <c r="W66">
        <f>YEAR(Tabla_1[[#This Row],[Fecha pedido]])</f>
        <v>2021</v>
      </c>
    </row>
    <row r="67" spans="1:23" x14ac:dyDescent="0.3">
      <c r="A67" t="s">
        <v>156</v>
      </c>
      <c r="B67" t="s">
        <v>60</v>
      </c>
      <c r="C67" t="s">
        <v>157</v>
      </c>
      <c r="D67" t="s">
        <v>26</v>
      </c>
      <c r="E67" t="s">
        <v>15</v>
      </c>
      <c r="F67" t="s">
        <v>1118</v>
      </c>
      <c r="G67" s="14">
        <v>44090</v>
      </c>
      <c r="H67" s="20">
        <f>MONTH(Tabla_1[[#This Row],[Fecha pedido]])</f>
        <v>9</v>
      </c>
      <c r="I67">
        <v>387219417</v>
      </c>
      <c r="J67" s="1">
        <v>44101</v>
      </c>
      <c r="K67" s="5">
        <f>DATEDIF(Tabla_1[[#This Row],[Fecha pedido]],Tabla_1[[#This Row],[Fecha envío]],"D")</f>
        <v>11</v>
      </c>
      <c r="L67" s="3">
        <v>5685</v>
      </c>
      <c r="M67" s="4">
        <v>9.33</v>
      </c>
      <c r="N67" s="4">
        <v>6.92</v>
      </c>
      <c r="O67" s="12">
        <v>53041.05</v>
      </c>
      <c r="P67" s="4">
        <f>Tabla_1[[#This Row],[Precio Unitario]]-Tabla_1[[#This Row],[Coste unitario]]</f>
        <v>2.41</v>
      </c>
      <c r="Q67" s="12">
        <f>Tabla_1[[#This Row],[Importe venta total]]/1000</f>
        <v>53.041050000000006</v>
      </c>
      <c r="R67" s="4">
        <v>39340.199999999997</v>
      </c>
      <c r="S67" s="12">
        <f>Tabla_1[[#This Row],[Importe Coste total]]/1000</f>
        <v>39.340199999999996</v>
      </c>
      <c r="T67" s="4">
        <f>Tabla_1[[#This Row],[Importe venta total]]-Tabla_1[[#This Row],[Importe Coste total]]</f>
        <v>13700.850000000006</v>
      </c>
      <c r="U67" s="13">
        <f>Tabla_1[[#This Row],[Importe Coste Total (M)]]/Tabla_1[[#This Row],[Importe Ventas Totales (M)]]</f>
        <v>0.74169346195069652</v>
      </c>
      <c r="V67" s="12">
        <f>Tabla_1[[#This Row],[Beneficio Total]]/1000</f>
        <v>13.700850000000006</v>
      </c>
      <c r="W67">
        <f>YEAR(Tabla_1[[#This Row],[Fecha pedido]])</f>
        <v>2020</v>
      </c>
    </row>
    <row r="68" spans="1:23" x14ac:dyDescent="0.3">
      <c r="A68" t="s">
        <v>158</v>
      </c>
      <c r="B68" t="s">
        <v>60</v>
      </c>
      <c r="C68" t="s">
        <v>159</v>
      </c>
      <c r="D68" t="s">
        <v>50</v>
      </c>
      <c r="E68" t="s">
        <v>19</v>
      </c>
      <c r="F68" t="s">
        <v>1119</v>
      </c>
      <c r="G68" s="14">
        <v>44717</v>
      </c>
      <c r="H68" s="20">
        <f>MONTH(Tabla_1[[#This Row],[Fecha pedido]])</f>
        <v>6</v>
      </c>
      <c r="I68">
        <v>883492887</v>
      </c>
      <c r="J68" s="1">
        <v>44717</v>
      </c>
      <c r="K68" s="5">
        <f>DATEDIF(Tabla_1[[#This Row],[Fecha pedido]],Tabla_1[[#This Row],[Fecha envío]],"D")</f>
        <v>0</v>
      </c>
      <c r="L68" s="3">
        <v>4033</v>
      </c>
      <c r="M68" s="4">
        <v>154.06</v>
      </c>
      <c r="N68" s="4">
        <v>90.93</v>
      </c>
      <c r="O68" s="12">
        <v>621323.98</v>
      </c>
      <c r="P68" s="4">
        <f>Tabla_1[[#This Row],[Precio Unitario]]-Tabla_1[[#This Row],[Coste unitario]]</f>
        <v>63.129999999999995</v>
      </c>
      <c r="Q68" s="12">
        <f>Tabla_1[[#This Row],[Importe venta total]]/1000</f>
        <v>621.32398000000001</v>
      </c>
      <c r="R68" s="4">
        <v>366720.69</v>
      </c>
      <c r="S68" s="12">
        <f>Tabla_1[[#This Row],[Importe Coste total]]/1000</f>
        <v>366.72068999999999</v>
      </c>
      <c r="T68" s="4">
        <f>Tabla_1[[#This Row],[Importe venta total]]-Tabla_1[[#This Row],[Importe Coste total]]</f>
        <v>254603.28999999998</v>
      </c>
      <c r="U68" s="13">
        <f>Tabla_1[[#This Row],[Importe Coste Total (M)]]/Tabla_1[[#This Row],[Importe Ventas Totales (M)]]</f>
        <v>0.59022458782292608</v>
      </c>
      <c r="V68" s="12">
        <f>Tabla_1[[#This Row],[Beneficio Total]]/1000</f>
        <v>254.60328999999999</v>
      </c>
      <c r="W68">
        <f>YEAR(Tabla_1[[#This Row],[Fecha pedido]])</f>
        <v>2022</v>
      </c>
    </row>
    <row r="69" spans="1:23" x14ac:dyDescent="0.3">
      <c r="A69" t="s">
        <v>160</v>
      </c>
      <c r="B69" t="s">
        <v>12</v>
      </c>
      <c r="C69" t="s">
        <v>161</v>
      </c>
      <c r="D69" t="s">
        <v>33</v>
      </c>
      <c r="E69" t="s">
        <v>15</v>
      </c>
      <c r="F69" t="s">
        <v>1119</v>
      </c>
      <c r="G69" s="14">
        <v>44310</v>
      </c>
      <c r="H69" s="20">
        <f>MONTH(Tabla_1[[#This Row],[Fecha pedido]])</f>
        <v>4</v>
      </c>
      <c r="I69">
        <v>695057189</v>
      </c>
      <c r="J69" s="1">
        <v>44324</v>
      </c>
      <c r="K69" s="5">
        <f>DATEDIF(Tabla_1[[#This Row],[Fecha pedido]],Tabla_1[[#This Row],[Fecha envío]],"D")</f>
        <v>14</v>
      </c>
      <c r="L69" s="3">
        <v>1723</v>
      </c>
      <c r="M69" s="4">
        <v>47.45</v>
      </c>
      <c r="N69" s="4">
        <v>31.79</v>
      </c>
      <c r="O69" s="12">
        <v>81756.350000000006</v>
      </c>
      <c r="P69" s="4">
        <f>Tabla_1[[#This Row],[Precio Unitario]]-Tabla_1[[#This Row],[Coste unitario]]</f>
        <v>15.660000000000004</v>
      </c>
      <c r="Q69" s="12">
        <f>Tabla_1[[#This Row],[Importe venta total]]/1000</f>
        <v>81.756350000000012</v>
      </c>
      <c r="R69" s="4">
        <v>54774.17</v>
      </c>
      <c r="S69" s="12">
        <f>Tabla_1[[#This Row],[Importe Coste total]]/1000</f>
        <v>54.774169999999998</v>
      </c>
      <c r="T69" s="4">
        <f>Tabla_1[[#This Row],[Importe venta total]]-Tabla_1[[#This Row],[Importe Coste total]]</f>
        <v>26982.180000000008</v>
      </c>
      <c r="U69" s="13">
        <f>Tabla_1[[#This Row],[Importe Coste Total (M)]]/Tabla_1[[#This Row],[Importe Ventas Totales (M)]]</f>
        <v>0.66996838777660683</v>
      </c>
      <c r="V69" s="12">
        <f>Tabla_1[[#This Row],[Beneficio Total]]/1000</f>
        <v>26.982180000000007</v>
      </c>
      <c r="W69">
        <f>YEAR(Tabla_1[[#This Row],[Fecha pedido]])</f>
        <v>2021</v>
      </c>
    </row>
    <row r="70" spans="1:23" x14ac:dyDescent="0.3">
      <c r="A70" t="s">
        <v>162</v>
      </c>
      <c r="B70" t="s">
        <v>21</v>
      </c>
      <c r="C70" t="s">
        <v>163</v>
      </c>
      <c r="D70" t="s">
        <v>38</v>
      </c>
      <c r="E70" t="s">
        <v>19</v>
      </c>
      <c r="F70" t="s">
        <v>1119</v>
      </c>
      <c r="G70" s="14">
        <v>44309</v>
      </c>
      <c r="H70" s="20">
        <f>MONTH(Tabla_1[[#This Row],[Fecha pedido]])</f>
        <v>4</v>
      </c>
      <c r="I70">
        <v>142273652</v>
      </c>
      <c r="J70" s="1">
        <v>44332</v>
      </c>
      <c r="K70" s="5">
        <f>DATEDIF(Tabla_1[[#This Row],[Fecha pedido]],Tabla_1[[#This Row],[Fecha envío]],"D")</f>
        <v>23</v>
      </c>
      <c r="L70" s="3">
        <v>790</v>
      </c>
      <c r="M70" s="4">
        <v>437.2</v>
      </c>
      <c r="N70" s="4">
        <v>263.33</v>
      </c>
      <c r="O70" s="12">
        <v>345388</v>
      </c>
      <c r="P70" s="4">
        <f>Tabla_1[[#This Row],[Precio Unitario]]-Tabla_1[[#This Row],[Coste unitario]]</f>
        <v>173.87</v>
      </c>
      <c r="Q70" s="12">
        <f>Tabla_1[[#This Row],[Importe venta total]]/1000</f>
        <v>345.38799999999998</v>
      </c>
      <c r="R70" s="4">
        <v>208030.69999999998</v>
      </c>
      <c r="S70" s="12">
        <f>Tabla_1[[#This Row],[Importe Coste total]]/1000</f>
        <v>208.0307</v>
      </c>
      <c r="T70" s="4">
        <f>Tabla_1[[#This Row],[Importe venta total]]-Tabla_1[[#This Row],[Importe Coste total]]</f>
        <v>137357.30000000002</v>
      </c>
      <c r="U70" s="13">
        <f>Tabla_1[[#This Row],[Importe Coste Total (M)]]/Tabla_1[[#This Row],[Importe Ventas Totales (M)]]</f>
        <v>0.60231015553522416</v>
      </c>
      <c r="V70" s="12">
        <f>Tabla_1[[#This Row],[Beneficio Total]]/1000</f>
        <v>137.35730000000001</v>
      </c>
      <c r="W70">
        <f>YEAR(Tabla_1[[#This Row],[Fecha pedido]])</f>
        <v>2021</v>
      </c>
    </row>
    <row r="71" spans="1:23" x14ac:dyDescent="0.3">
      <c r="A71" t="s">
        <v>164</v>
      </c>
      <c r="B71" t="s">
        <v>12</v>
      </c>
      <c r="C71" t="s">
        <v>165</v>
      </c>
      <c r="D71" t="s">
        <v>23</v>
      </c>
      <c r="E71" t="s">
        <v>19</v>
      </c>
      <c r="F71" t="s">
        <v>1119</v>
      </c>
      <c r="G71" s="14">
        <v>44740</v>
      </c>
      <c r="H71" s="20">
        <f>MONTH(Tabla_1[[#This Row],[Fecha pedido]])</f>
        <v>6</v>
      </c>
      <c r="I71">
        <v>515816104</v>
      </c>
      <c r="J71" s="1">
        <v>44779</v>
      </c>
      <c r="K71" s="5">
        <f>DATEDIF(Tabla_1[[#This Row],[Fecha pedido]],Tabla_1[[#This Row],[Fecha envío]],"D")</f>
        <v>39</v>
      </c>
      <c r="L71" s="3">
        <v>303</v>
      </c>
      <c r="M71" s="4">
        <v>205.7</v>
      </c>
      <c r="N71" s="4">
        <v>117.11</v>
      </c>
      <c r="O71" s="12">
        <v>62327.1</v>
      </c>
      <c r="P71" s="4">
        <f>Tabla_1[[#This Row],[Precio Unitario]]-Tabla_1[[#This Row],[Coste unitario]]</f>
        <v>88.589999999999989</v>
      </c>
      <c r="Q71" s="12">
        <f>Tabla_1[[#This Row],[Importe venta total]]/1000</f>
        <v>62.327100000000002</v>
      </c>
      <c r="R71" s="4">
        <v>35484.33</v>
      </c>
      <c r="S71" s="12">
        <f>Tabla_1[[#This Row],[Importe Coste total]]/1000</f>
        <v>35.48433</v>
      </c>
      <c r="T71" s="4">
        <f>Tabla_1[[#This Row],[Importe venta total]]-Tabla_1[[#This Row],[Importe Coste total]]</f>
        <v>26842.769999999997</v>
      </c>
      <c r="U71" s="13">
        <f>Tabla_1[[#This Row],[Importe Coste Total (M)]]/Tabla_1[[#This Row],[Importe Ventas Totales (M)]]</f>
        <v>0.56932425862907143</v>
      </c>
      <c r="V71" s="12">
        <f>Tabla_1[[#This Row],[Beneficio Total]]/1000</f>
        <v>26.842769999999998</v>
      </c>
      <c r="W71">
        <f>YEAR(Tabla_1[[#This Row],[Fecha pedido]])</f>
        <v>2022</v>
      </c>
    </row>
    <row r="72" spans="1:23" x14ac:dyDescent="0.3">
      <c r="A72" t="s">
        <v>166</v>
      </c>
      <c r="B72" t="s">
        <v>12</v>
      </c>
      <c r="C72" t="s">
        <v>167</v>
      </c>
      <c r="D72" t="s">
        <v>40</v>
      </c>
      <c r="E72" t="s">
        <v>15</v>
      </c>
      <c r="F72" t="s">
        <v>1119</v>
      </c>
      <c r="G72" s="14">
        <v>44726</v>
      </c>
      <c r="H72" s="20">
        <f>MONTH(Tabla_1[[#This Row],[Fecha pedido]])</f>
        <v>6</v>
      </c>
      <c r="I72">
        <v>926670873</v>
      </c>
      <c r="J72" s="1">
        <v>44759</v>
      </c>
      <c r="K72" s="5">
        <f>DATEDIF(Tabla_1[[#This Row],[Fecha pedido]],Tabla_1[[#This Row],[Fecha envío]],"D")</f>
        <v>33</v>
      </c>
      <c r="L72" s="3">
        <v>1359</v>
      </c>
      <c r="M72" s="4">
        <v>81.73</v>
      </c>
      <c r="N72" s="4">
        <v>56.67</v>
      </c>
      <c r="O72" s="12">
        <v>111071.07</v>
      </c>
      <c r="P72" s="4">
        <f>Tabla_1[[#This Row],[Precio Unitario]]-Tabla_1[[#This Row],[Coste unitario]]</f>
        <v>25.060000000000002</v>
      </c>
      <c r="Q72" s="12">
        <f>Tabla_1[[#This Row],[Importe venta total]]/1000</f>
        <v>111.07107000000001</v>
      </c>
      <c r="R72" s="4">
        <v>77014.53</v>
      </c>
      <c r="S72" s="12">
        <f>Tabla_1[[#This Row],[Importe Coste total]]/1000</f>
        <v>77.014529999999993</v>
      </c>
      <c r="T72" s="4">
        <f>Tabla_1[[#This Row],[Importe venta total]]-Tabla_1[[#This Row],[Importe Coste total]]</f>
        <v>34056.540000000008</v>
      </c>
      <c r="U72" s="13">
        <f>Tabla_1[[#This Row],[Importe Coste Total (M)]]/Tabla_1[[#This Row],[Importe Ventas Totales (M)]]</f>
        <v>0.69338064358252771</v>
      </c>
      <c r="V72" s="12">
        <f>Tabla_1[[#This Row],[Beneficio Total]]/1000</f>
        <v>34.056540000000005</v>
      </c>
      <c r="W72">
        <f>YEAR(Tabla_1[[#This Row],[Fecha pedido]])</f>
        <v>2022</v>
      </c>
    </row>
    <row r="73" spans="1:23" x14ac:dyDescent="0.3">
      <c r="A73" t="s">
        <v>168</v>
      </c>
      <c r="B73" t="s">
        <v>12</v>
      </c>
      <c r="C73" t="s">
        <v>169</v>
      </c>
      <c r="D73" t="s">
        <v>80</v>
      </c>
      <c r="E73" t="s">
        <v>19</v>
      </c>
      <c r="F73" t="s">
        <v>1119</v>
      </c>
      <c r="G73" s="14">
        <v>44062</v>
      </c>
      <c r="H73" s="20">
        <f>MONTH(Tabla_1[[#This Row],[Fecha pedido]])</f>
        <v>8</v>
      </c>
      <c r="I73">
        <v>556136786</v>
      </c>
      <c r="J73" s="1">
        <v>44079</v>
      </c>
      <c r="K73" s="5">
        <f>DATEDIF(Tabla_1[[#This Row],[Fecha pedido]],Tabla_1[[#This Row],[Fecha envío]],"D")</f>
        <v>17</v>
      </c>
      <c r="L73" s="3">
        <v>2089</v>
      </c>
      <c r="M73" s="4">
        <v>668.27</v>
      </c>
      <c r="N73" s="4">
        <v>502.54</v>
      </c>
      <c r="O73" s="12">
        <v>1396016.03</v>
      </c>
      <c r="P73" s="4">
        <f>Tabla_1[[#This Row],[Precio Unitario]]-Tabla_1[[#This Row],[Coste unitario]]</f>
        <v>165.72999999999996</v>
      </c>
      <c r="Q73" s="12">
        <f>Tabla_1[[#This Row],[Importe venta total]]/1000</f>
        <v>1396.01603</v>
      </c>
      <c r="R73" s="4">
        <v>1049806.06</v>
      </c>
      <c r="S73" s="12">
        <f>Tabla_1[[#This Row],[Importe Coste total]]/1000</f>
        <v>1049.8060600000001</v>
      </c>
      <c r="T73" s="4">
        <f>Tabla_1[[#This Row],[Importe venta total]]-Tabla_1[[#This Row],[Importe Coste total]]</f>
        <v>346209.97</v>
      </c>
      <c r="U73" s="13">
        <f>Tabla_1[[#This Row],[Importe Coste Total (M)]]/Tabla_1[[#This Row],[Importe Ventas Totales (M)]]</f>
        <v>0.75200143654510909</v>
      </c>
      <c r="V73" s="12">
        <f>Tabla_1[[#This Row],[Beneficio Total]]/1000</f>
        <v>346.20997</v>
      </c>
      <c r="W73">
        <f>YEAR(Tabla_1[[#This Row],[Fecha pedido]])</f>
        <v>2020</v>
      </c>
    </row>
    <row r="74" spans="1:23" x14ac:dyDescent="0.3">
      <c r="A74" t="s">
        <v>170</v>
      </c>
      <c r="B74" t="s">
        <v>24</v>
      </c>
      <c r="C74" t="s">
        <v>93</v>
      </c>
      <c r="D74" t="s">
        <v>30</v>
      </c>
      <c r="E74" t="s">
        <v>19</v>
      </c>
      <c r="F74" t="s">
        <v>1119</v>
      </c>
      <c r="G74" s="14">
        <v>44779</v>
      </c>
      <c r="H74" s="20">
        <f>MONTH(Tabla_1[[#This Row],[Fecha pedido]])</f>
        <v>8</v>
      </c>
      <c r="I74">
        <v>905825173</v>
      </c>
      <c r="J74" s="1">
        <v>44795</v>
      </c>
      <c r="K74" s="5">
        <f>DATEDIF(Tabla_1[[#This Row],[Fecha pedido]],Tabla_1[[#This Row],[Fecha envío]],"D")</f>
        <v>16</v>
      </c>
      <c r="L74" s="3">
        <v>2653</v>
      </c>
      <c r="M74" s="4">
        <v>255.28</v>
      </c>
      <c r="N74" s="4">
        <v>159.41999999999999</v>
      </c>
      <c r="O74" s="12">
        <v>677257.84</v>
      </c>
      <c r="P74" s="4">
        <f>Tabla_1[[#This Row],[Precio Unitario]]-Tabla_1[[#This Row],[Coste unitario]]</f>
        <v>95.860000000000014</v>
      </c>
      <c r="Q74" s="12">
        <f>Tabla_1[[#This Row],[Importe venta total]]/1000</f>
        <v>677.25783999999999</v>
      </c>
      <c r="R74" s="4">
        <v>422941.25999999995</v>
      </c>
      <c r="S74" s="12">
        <f>Tabla_1[[#This Row],[Importe Coste total]]/1000</f>
        <v>422.94125999999994</v>
      </c>
      <c r="T74" s="4">
        <f>Tabla_1[[#This Row],[Importe venta total]]-Tabla_1[[#This Row],[Importe Coste total]]</f>
        <v>254316.58000000002</v>
      </c>
      <c r="U74" s="13">
        <f>Tabla_1[[#This Row],[Importe Coste Total (M)]]/Tabla_1[[#This Row],[Importe Ventas Totales (M)]]</f>
        <v>0.62449075524913811</v>
      </c>
      <c r="V74" s="12">
        <f>Tabla_1[[#This Row],[Beneficio Total]]/1000</f>
        <v>254.31658000000002</v>
      </c>
      <c r="W74">
        <f>YEAR(Tabla_1[[#This Row],[Fecha pedido]])</f>
        <v>2022</v>
      </c>
    </row>
    <row r="75" spans="1:23" x14ac:dyDescent="0.3">
      <c r="A75" t="s">
        <v>171</v>
      </c>
      <c r="B75" t="s">
        <v>12</v>
      </c>
      <c r="C75" t="s">
        <v>17</v>
      </c>
      <c r="D75" t="s">
        <v>42</v>
      </c>
      <c r="E75" t="s">
        <v>19</v>
      </c>
      <c r="F75" t="s">
        <v>1117</v>
      </c>
      <c r="G75" s="14">
        <v>44354</v>
      </c>
      <c r="H75" s="20">
        <f>MONTH(Tabla_1[[#This Row],[Fecha pedido]])</f>
        <v>6</v>
      </c>
      <c r="I75">
        <v>847659862</v>
      </c>
      <c r="J75" s="1">
        <v>44399</v>
      </c>
      <c r="K75" s="5">
        <f>DATEDIF(Tabla_1[[#This Row],[Fecha pedido]],Tabla_1[[#This Row],[Fecha envío]],"D")</f>
        <v>45</v>
      </c>
      <c r="L75" s="3">
        <v>245</v>
      </c>
      <c r="M75" s="4">
        <v>651.21</v>
      </c>
      <c r="N75" s="4">
        <v>524.96</v>
      </c>
      <c r="O75" s="12">
        <v>159546.45000000001</v>
      </c>
      <c r="P75" s="4">
        <f>Tabla_1[[#This Row],[Precio Unitario]]-Tabla_1[[#This Row],[Coste unitario]]</f>
        <v>126.25</v>
      </c>
      <c r="Q75" s="12">
        <f>Tabla_1[[#This Row],[Importe venta total]]/1000</f>
        <v>159.54645000000002</v>
      </c>
      <c r="R75" s="4">
        <v>128615.20000000001</v>
      </c>
      <c r="S75" s="12">
        <f>Tabla_1[[#This Row],[Importe Coste total]]/1000</f>
        <v>128.61520000000002</v>
      </c>
      <c r="T75" s="4">
        <f>Tabla_1[[#This Row],[Importe venta total]]-Tabla_1[[#This Row],[Importe Coste total]]</f>
        <v>30931.25</v>
      </c>
      <c r="U75" s="13">
        <f>Tabla_1[[#This Row],[Importe Coste Total (M)]]/Tabla_1[[#This Row],[Importe Ventas Totales (M)]]</f>
        <v>0.80613012699436437</v>
      </c>
      <c r="V75" s="12">
        <f>Tabla_1[[#This Row],[Beneficio Total]]/1000</f>
        <v>30.931249999999999</v>
      </c>
      <c r="W75">
        <f>YEAR(Tabla_1[[#This Row],[Fecha pedido]])</f>
        <v>2021</v>
      </c>
    </row>
    <row r="76" spans="1:23" x14ac:dyDescent="0.3">
      <c r="A76" t="s">
        <v>172</v>
      </c>
      <c r="B76" t="s">
        <v>12</v>
      </c>
      <c r="C76" t="s">
        <v>167</v>
      </c>
      <c r="D76" t="s">
        <v>18</v>
      </c>
      <c r="E76" t="s">
        <v>15</v>
      </c>
      <c r="F76" t="s">
        <v>1119</v>
      </c>
      <c r="G76" s="14">
        <v>44587</v>
      </c>
      <c r="H76" s="20">
        <f>MONTH(Tabla_1[[#This Row],[Fecha pedido]])</f>
        <v>1</v>
      </c>
      <c r="I76">
        <v>673877179</v>
      </c>
      <c r="J76" s="1">
        <v>44613</v>
      </c>
      <c r="K76" s="5">
        <f>DATEDIF(Tabla_1[[#This Row],[Fecha pedido]],Tabla_1[[#This Row],[Fecha envío]],"D")</f>
        <v>26</v>
      </c>
      <c r="L76" s="3">
        <v>4087</v>
      </c>
      <c r="M76" s="4">
        <v>421.89</v>
      </c>
      <c r="N76" s="4">
        <v>364.69</v>
      </c>
      <c r="O76" s="12">
        <v>1724264.43</v>
      </c>
      <c r="P76" s="4">
        <f>Tabla_1[[#This Row],[Precio Unitario]]-Tabla_1[[#This Row],[Coste unitario]]</f>
        <v>57.199999999999989</v>
      </c>
      <c r="Q76" s="12">
        <f>Tabla_1[[#This Row],[Importe venta total]]/1000</f>
        <v>1724.2644299999999</v>
      </c>
      <c r="R76" s="4">
        <v>1490488.03</v>
      </c>
      <c r="S76" s="12">
        <f>Tabla_1[[#This Row],[Importe Coste total]]/1000</f>
        <v>1490.48803</v>
      </c>
      <c r="T76" s="4">
        <f>Tabla_1[[#This Row],[Importe venta total]]-Tabla_1[[#This Row],[Importe Coste total]]</f>
        <v>233776.39999999991</v>
      </c>
      <c r="U76" s="13">
        <f>Tabla_1[[#This Row],[Importe Coste Total (M)]]/Tabla_1[[#This Row],[Importe Ventas Totales (M)]]</f>
        <v>0.86441963544999878</v>
      </c>
      <c r="V76" s="12">
        <f>Tabla_1[[#This Row],[Beneficio Total]]/1000</f>
        <v>233.77639999999991</v>
      </c>
      <c r="W76">
        <f>YEAR(Tabla_1[[#This Row],[Fecha pedido]])</f>
        <v>2022</v>
      </c>
    </row>
    <row r="77" spans="1:23" x14ac:dyDescent="0.3">
      <c r="A77" t="s">
        <v>173</v>
      </c>
      <c r="B77" t="s">
        <v>24</v>
      </c>
      <c r="C77" t="s">
        <v>174</v>
      </c>
      <c r="D77" t="s">
        <v>30</v>
      </c>
      <c r="E77" t="s">
        <v>19</v>
      </c>
      <c r="F77" t="s">
        <v>1119</v>
      </c>
      <c r="G77" s="14">
        <v>44818</v>
      </c>
      <c r="H77" s="20">
        <f>MONTH(Tabla_1[[#This Row],[Fecha pedido]])</f>
        <v>9</v>
      </c>
      <c r="I77">
        <v>747025954</v>
      </c>
      <c r="J77" s="1">
        <v>44846</v>
      </c>
      <c r="K77" s="5">
        <f>DATEDIF(Tabla_1[[#This Row],[Fecha pedido]],Tabla_1[[#This Row],[Fecha envío]],"D")</f>
        <v>28</v>
      </c>
      <c r="L77" s="3">
        <v>435</v>
      </c>
      <c r="M77" s="4">
        <v>255.28</v>
      </c>
      <c r="N77" s="4">
        <v>159.41999999999999</v>
      </c>
      <c r="O77" s="12">
        <v>111046.8</v>
      </c>
      <c r="P77" s="4">
        <f>Tabla_1[[#This Row],[Precio Unitario]]-Tabla_1[[#This Row],[Coste unitario]]</f>
        <v>95.860000000000014</v>
      </c>
      <c r="Q77" s="12">
        <f>Tabla_1[[#This Row],[Importe venta total]]/1000</f>
        <v>111.0468</v>
      </c>
      <c r="R77" s="4">
        <v>69347.7</v>
      </c>
      <c r="S77" s="12">
        <f>Tabla_1[[#This Row],[Importe Coste total]]/1000</f>
        <v>69.347700000000003</v>
      </c>
      <c r="T77" s="4">
        <f>Tabla_1[[#This Row],[Importe venta total]]-Tabla_1[[#This Row],[Importe Coste total]]</f>
        <v>41699.100000000006</v>
      </c>
      <c r="U77" s="13">
        <f>Tabla_1[[#This Row],[Importe Coste Total (M)]]/Tabla_1[[#This Row],[Importe Ventas Totales (M)]]</f>
        <v>0.62449075524913822</v>
      </c>
      <c r="V77" s="12">
        <f>Tabla_1[[#This Row],[Beneficio Total]]/1000</f>
        <v>41.699100000000008</v>
      </c>
      <c r="W77">
        <f>YEAR(Tabla_1[[#This Row],[Fecha pedido]])</f>
        <v>2022</v>
      </c>
    </row>
    <row r="78" spans="1:23" x14ac:dyDescent="0.3">
      <c r="A78" t="s">
        <v>175</v>
      </c>
      <c r="B78" t="s">
        <v>12</v>
      </c>
      <c r="C78" t="s">
        <v>129</v>
      </c>
      <c r="D78" t="s">
        <v>38</v>
      </c>
      <c r="E78" t="s">
        <v>19</v>
      </c>
      <c r="F78" t="s">
        <v>1120</v>
      </c>
      <c r="G78" s="14">
        <v>44531</v>
      </c>
      <c r="H78" s="20">
        <f>MONTH(Tabla_1[[#This Row],[Fecha pedido]])</f>
        <v>12</v>
      </c>
      <c r="I78">
        <v>149967515</v>
      </c>
      <c r="J78" s="1">
        <v>44557</v>
      </c>
      <c r="K78" s="5">
        <f>DATEDIF(Tabla_1[[#This Row],[Fecha pedido]],Tabla_1[[#This Row],[Fecha envío]],"D")</f>
        <v>26</v>
      </c>
      <c r="L78" s="3">
        <v>7575</v>
      </c>
      <c r="M78" s="4">
        <v>437.2</v>
      </c>
      <c r="N78" s="4">
        <v>263.33</v>
      </c>
      <c r="O78" s="12">
        <v>3311790</v>
      </c>
      <c r="P78" s="4">
        <f>Tabla_1[[#This Row],[Precio Unitario]]-Tabla_1[[#This Row],[Coste unitario]]</f>
        <v>173.87</v>
      </c>
      <c r="Q78" s="12">
        <f>Tabla_1[[#This Row],[Importe venta total]]/1000</f>
        <v>3311.79</v>
      </c>
      <c r="R78" s="4">
        <v>1994724.7499999998</v>
      </c>
      <c r="S78" s="12">
        <f>Tabla_1[[#This Row],[Importe Coste total]]/1000</f>
        <v>1994.7247499999999</v>
      </c>
      <c r="T78" s="4">
        <f>Tabla_1[[#This Row],[Importe venta total]]-Tabla_1[[#This Row],[Importe Coste total]]</f>
        <v>1317065.2500000002</v>
      </c>
      <c r="U78" s="13">
        <f>Tabla_1[[#This Row],[Importe Coste Total (M)]]/Tabla_1[[#This Row],[Importe Ventas Totales (M)]]</f>
        <v>0.60231015553522416</v>
      </c>
      <c r="V78" s="12">
        <f>Tabla_1[[#This Row],[Beneficio Total]]/1000</f>
        <v>1317.0652500000003</v>
      </c>
      <c r="W78">
        <f>YEAR(Tabla_1[[#This Row],[Fecha pedido]])</f>
        <v>2021</v>
      </c>
    </row>
    <row r="79" spans="1:23" x14ac:dyDescent="0.3">
      <c r="A79" t="s">
        <v>176</v>
      </c>
      <c r="B79" t="s">
        <v>24</v>
      </c>
      <c r="C79" t="s">
        <v>177</v>
      </c>
      <c r="D79" t="s">
        <v>40</v>
      </c>
      <c r="E79" t="s">
        <v>15</v>
      </c>
      <c r="F79" t="s">
        <v>1117</v>
      </c>
      <c r="G79" s="14">
        <v>43878</v>
      </c>
      <c r="H79" s="20">
        <f>MONTH(Tabla_1[[#This Row],[Fecha pedido]])</f>
        <v>2</v>
      </c>
      <c r="I79">
        <v>735875689</v>
      </c>
      <c r="J79" s="1">
        <v>43915</v>
      </c>
      <c r="K79" s="5">
        <f>DATEDIF(Tabla_1[[#This Row],[Fecha pedido]],Tabla_1[[#This Row],[Fecha envío]],"D")</f>
        <v>37</v>
      </c>
      <c r="L79" s="3">
        <v>824</v>
      </c>
      <c r="M79" s="4">
        <v>81.73</v>
      </c>
      <c r="N79" s="4">
        <v>56.67</v>
      </c>
      <c r="O79" s="12">
        <v>67345.52</v>
      </c>
      <c r="P79" s="4">
        <f>Tabla_1[[#This Row],[Precio Unitario]]-Tabla_1[[#This Row],[Coste unitario]]</f>
        <v>25.060000000000002</v>
      </c>
      <c r="Q79" s="12">
        <f>Tabla_1[[#This Row],[Importe venta total]]/1000</f>
        <v>67.345520000000008</v>
      </c>
      <c r="R79" s="4">
        <v>46696.08</v>
      </c>
      <c r="S79" s="12">
        <f>Tabla_1[[#This Row],[Importe Coste total]]/1000</f>
        <v>46.696080000000002</v>
      </c>
      <c r="T79" s="4">
        <f>Tabla_1[[#This Row],[Importe venta total]]-Tabla_1[[#This Row],[Importe Coste total]]</f>
        <v>20649.440000000002</v>
      </c>
      <c r="U79" s="13">
        <f>Tabla_1[[#This Row],[Importe Coste Total (M)]]/Tabla_1[[#This Row],[Importe Ventas Totales (M)]]</f>
        <v>0.69338064358252782</v>
      </c>
      <c r="V79" s="12">
        <f>Tabla_1[[#This Row],[Beneficio Total]]/1000</f>
        <v>20.649440000000002</v>
      </c>
      <c r="W79">
        <f>YEAR(Tabla_1[[#This Row],[Fecha pedido]])</f>
        <v>2020</v>
      </c>
    </row>
    <row r="80" spans="1:23" x14ac:dyDescent="0.3">
      <c r="A80" t="s">
        <v>178</v>
      </c>
      <c r="B80" t="s">
        <v>12</v>
      </c>
      <c r="C80" t="s">
        <v>179</v>
      </c>
      <c r="D80" t="s">
        <v>42</v>
      </c>
      <c r="E80" t="s">
        <v>19</v>
      </c>
      <c r="F80" t="s">
        <v>1117</v>
      </c>
      <c r="G80" s="14">
        <v>44205</v>
      </c>
      <c r="H80" s="20">
        <f>MONTH(Tabla_1[[#This Row],[Fecha pedido]])</f>
        <v>1</v>
      </c>
      <c r="I80">
        <v>378236806</v>
      </c>
      <c r="J80" s="1">
        <v>44245</v>
      </c>
      <c r="K80" s="5">
        <f>DATEDIF(Tabla_1[[#This Row],[Fecha pedido]],Tabla_1[[#This Row],[Fecha envío]],"D")</f>
        <v>40</v>
      </c>
      <c r="L80" s="3">
        <v>7531</v>
      </c>
      <c r="M80" s="4">
        <v>651.21</v>
      </c>
      <c r="N80" s="4">
        <v>524.96</v>
      </c>
      <c r="O80" s="12">
        <v>4904262.5100000007</v>
      </c>
      <c r="P80" s="4">
        <f>Tabla_1[[#This Row],[Precio Unitario]]-Tabla_1[[#This Row],[Coste unitario]]</f>
        <v>126.25</v>
      </c>
      <c r="Q80" s="12">
        <f>Tabla_1[[#This Row],[Importe venta total]]/1000</f>
        <v>4904.2625100000005</v>
      </c>
      <c r="R80" s="4">
        <v>3953473.7600000002</v>
      </c>
      <c r="S80" s="12">
        <f>Tabla_1[[#This Row],[Importe Coste total]]/1000</f>
        <v>3953.4737600000003</v>
      </c>
      <c r="T80" s="4">
        <f>Tabla_1[[#This Row],[Importe venta total]]-Tabla_1[[#This Row],[Importe Coste total]]</f>
        <v>950788.75000000047</v>
      </c>
      <c r="U80" s="13">
        <f>Tabla_1[[#This Row],[Importe Coste Total (M)]]/Tabla_1[[#This Row],[Importe Ventas Totales (M)]]</f>
        <v>0.80613012699436437</v>
      </c>
      <c r="V80" s="12">
        <f>Tabla_1[[#This Row],[Beneficio Total]]/1000</f>
        <v>950.7887500000005</v>
      </c>
      <c r="W80">
        <f>YEAR(Tabla_1[[#This Row],[Fecha pedido]])</f>
        <v>2021</v>
      </c>
    </row>
    <row r="81" spans="1:23" x14ac:dyDescent="0.3">
      <c r="A81" t="s">
        <v>180</v>
      </c>
      <c r="B81" t="s">
        <v>12</v>
      </c>
      <c r="C81" t="s">
        <v>169</v>
      </c>
      <c r="D81" t="s">
        <v>38</v>
      </c>
      <c r="E81" t="s">
        <v>15</v>
      </c>
      <c r="F81" t="s">
        <v>1118</v>
      </c>
      <c r="G81" s="14">
        <v>44392</v>
      </c>
      <c r="H81" s="20">
        <f>MONTH(Tabla_1[[#This Row],[Fecha pedido]])</f>
        <v>7</v>
      </c>
      <c r="I81">
        <v>620849692</v>
      </c>
      <c r="J81" s="1">
        <v>44395</v>
      </c>
      <c r="K81" s="5">
        <f>DATEDIF(Tabla_1[[#This Row],[Fecha pedido]],Tabla_1[[#This Row],[Fecha envío]],"D")</f>
        <v>3</v>
      </c>
      <c r="L81" s="3">
        <v>2075</v>
      </c>
      <c r="M81" s="4">
        <v>437.2</v>
      </c>
      <c r="N81" s="4">
        <v>263.33</v>
      </c>
      <c r="O81" s="12">
        <v>907190</v>
      </c>
      <c r="P81" s="4">
        <f>Tabla_1[[#This Row],[Precio Unitario]]-Tabla_1[[#This Row],[Coste unitario]]</f>
        <v>173.87</v>
      </c>
      <c r="Q81" s="12">
        <f>Tabla_1[[#This Row],[Importe venta total]]/1000</f>
        <v>907.19</v>
      </c>
      <c r="R81" s="4">
        <v>546409.75</v>
      </c>
      <c r="S81" s="12">
        <f>Tabla_1[[#This Row],[Importe Coste total]]/1000</f>
        <v>546.40975000000003</v>
      </c>
      <c r="T81" s="4">
        <f>Tabla_1[[#This Row],[Importe venta total]]-Tabla_1[[#This Row],[Importe Coste total]]</f>
        <v>360780.25</v>
      </c>
      <c r="U81" s="13">
        <f>Tabla_1[[#This Row],[Importe Coste Total (M)]]/Tabla_1[[#This Row],[Importe Ventas Totales (M)]]</f>
        <v>0.60231015553522416</v>
      </c>
      <c r="V81" s="12">
        <f>Tabla_1[[#This Row],[Beneficio Total]]/1000</f>
        <v>360.78025000000002</v>
      </c>
      <c r="W81">
        <f>YEAR(Tabla_1[[#This Row],[Fecha pedido]])</f>
        <v>2021</v>
      </c>
    </row>
    <row r="82" spans="1:23" x14ac:dyDescent="0.3">
      <c r="A82" t="s">
        <v>181</v>
      </c>
      <c r="B82" t="s">
        <v>28</v>
      </c>
      <c r="C82" t="s">
        <v>182</v>
      </c>
      <c r="D82" t="s">
        <v>14</v>
      </c>
      <c r="E82" t="s">
        <v>15</v>
      </c>
      <c r="F82" t="s">
        <v>1119</v>
      </c>
      <c r="G82" s="14">
        <v>44511</v>
      </c>
      <c r="H82" s="20">
        <f>MONTH(Tabla_1[[#This Row],[Fecha pedido]])</f>
        <v>11</v>
      </c>
      <c r="I82">
        <v>827825677</v>
      </c>
      <c r="J82" s="1">
        <v>44519</v>
      </c>
      <c r="K82" s="5">
        <f>DATEDIF(Tabla_1[[#This Row],[Fecha pedido]],Tabla_1[[#This Row],[Fecha envío]],"D")</f>
        <v>8</v>
      </c>
      <c r="L82" s="3">
        <v>869</v>
      </c>
      <c r="M82" s="4">
        <v>152.58000000000001</v>
      </c>
      <c r="N82" s="4">
        <v>97.44</v>
      </c>
      <c r="O82" s="12">
        <v>132592.02000000002</v>
      </c>
      <c r="P82" s="4">
        <f>Tabla_1[[#This Row],[Precio Unitario]]-Tabla_1[[#This Row],[Coste unitario]]</f>
        <v>55.140000000000015</v>
      </c>
      <c r="Q82" s="12">
        <f>Tabla_1[[#This Row],[Importe venta total]]/1000</f>
        <v>132.59202000000002</v>
      </c>
      <c r="R82" s="4">
        <v>84675.36</v>
      </c>
      <c r="S82" s="12">
        <f>Tabla_1[[#This Row],[Importe Coste total]]/1000</f>
        <v>84.675359999999998</v>
      </c>
      <c r="T82" s="4">
        <f>Tabla_1[[#This Row],[Importe venta total]]-Tabla_1[[#This Row],[Importe Coste total]]</f>
        <v>47916.660000000018</v>
      </c>
      <c r="U82" s="13">
        <f>Tabla_1[[#This Row],[Importe Coste Total (M)]]/Tabla_1[[#This Row],[Importe Ventas Totales (M)]]</f>
        <v>0.63861580810066843</v>
      </c>
      <c r="V82" s="12">
        <f>Tabla_1[[#This Row],[Beneficio Total]]/1000</f>
        <v>47.916660000000022</v>
      </c>
      <c r="W82">
        <f>YEAR(Tabla_1[[#This Row],[Fecha pedido]])</f>
        <v>2021</v>
      </c>
    </row>
    <row r="83" spans="1:23" x14ac:dyDescent="0.3">
      <c r="A83" t="s">
        <v>183</v>
      </c>
      <c r="B83" t="s">
        <v>60</v>
      </c>
      <c r="C83" t="s">
        <v>97</v>
      </c>
      <c r="D83" t="s">
        <v>80</v>
      </c>
      <c r="E83" t="s">
        <v>15</v>
      </c>
      <c r="F83" t="s">
        <v>1117</v>
      </c>
      <c r="G83" s="14">
        <v>44260</v>
      </c>
      <c r="H83" s="20">
        <f>MONTH(Tabla_1[[#This Row],[Fecha pedido]])</f>
        <v>3</v>
      </c>
      <c r="I83">
        <v>433588588</v>
      </c>
      <c r="J83" s="1">
        <v>44283</v>
      </c>
      <c r="K83" s="5">
        <f>DATEDIF(Tabla_1[[#This Row],[Fecha pedido]],Tabla_1[[#This Row],[Fecha envío]],"D")</f>
        <v>23</v>
      </c>
      <c r="L83" s="3">
        <v>7353</v>
      </c>
      <c r="M83" s="4">
        <v>668.27</v>
      </c>
      <c r="N83" s="4">
        <v>502.54</v>
      </c>
      <c r="O83" s="12">
        <v>4913789.3099999996</v>
      </c>
      <c r="P83" s="4">
        <f>Tabla_1[[#This Row],[Precio Unitario]]-Tabla_1[[#This Row],[Coste unitario]]</f>
        <v>165.72999999999996</v>
      </c>
      <c r="Q83" s="12">
        <f>Tabla_1[[#This Row],[Importe venta total]]/1000</f>
        <v>4913.7893099999992</v>
      </c>
      <c r="R83" s="4">
        <v>3695176.62</v>
      </c>
      <c r="S83" s="12">
        <f>Tabla_1[[#This Row],[Importe Coste total]]/1000</f>
        <v>3695.1766200000002</v>
      </c>
      <c r="T83" s="4">
        <f>Tabla_1[[#This Row],[Importe venta total]]-Tabla_1[[#This Row],[Importe Coste total]]</f>
        <v>1218612.6899999995</v>
      </c>
      <c r="U83" s="13">
        <f>Tabla_1[[#This Row],[Importe Coste Total (M)]]/Tabla_1[[#This Row],[Importe Ventas Totales (M)]]</f>
        <v>0.7520014365451092</v>
      </c>
      <c r="V83" s="12">
        <f>Tabla_1[[#This Row],[Beneficio Total]]/1000</f>
        <v>1218.6126899999995</v>
      </c>
      <c r="W83">
        <f>YEAR(Tabla_1[[#This Row],[Fecha pedido]])</f>
        <v>2021</v>
      </c>
    </row>
    <row r="84" spans="1:23" x14ac:dyDescent="0.3">
      <c r="A84" t="s">
        <v>184</v>
      </c>
      <c r="B84" t="s">
        <v>21</v>
      </c>
      <c r="C84" t="s">
        <v>185</v>
      </c>
      <c r="D84" t="s">
        <v>18</v>
      </c>
      <c r="E84" t="s">
        <v>15</v>
      </c>
      <c r="F84" t="s">
        <v>1118</v>
      </c>
      <c r="G84" s="14">
        <v>44524</v>
      </c>
      <c r="H84" s="20">
        <f>MONTH(Tabla_1[[#This Row],[Fecha pedido]])</f>
        <v>11</v>
      </c>
      <c r="I84">
        <v>292874753</v>
      </c>
      <c r="J84" s="1">
        <v>44555</v>
      </c>
      <c r="K84" s="5">
        <f>DATEDIF(Tabla_1[[#This Row],[Fecha pedido]],Tabla_1[[#This Row],[Fecha envío]],"D")</f>
        <v>31</v>
      </c>
      <c r="L84" s="3">
        <v>7003</v>
      </c>
      <c r="M84" s="4">
        <v>421.89</v>
      </c>
      <c r="N84" s="4">
        <v>364.69</v>
      </c>
      <c r="O84" s="12">
        <v>2954495.67</v>
      </c>
      <c r="P84" s="4">
        <f>Tabla_1[[#This Row],[Precio Unitario]]-Tabla_1[[#This Row],[Coste unitario]]</f>
        <v>57.199999999999989</v>
      </c>
      <c r="Q84" s="12">
        <f>Tabla_1[[#This Row],[Importe venta total]]/1000</f>
        <v>2954.4956699999998</v>
      </c>
      <c r="R84" s="4">
        <v>2553924.0699999998</v>
      </c>
      <c r="S84" s="12">
        <f>Tabla_1[[#This Row],[Importe Coste total]]/1000</f>
        <v>2553.92407</v>
      </c>
      <c r="T84" s="4">
        <f>Tabla_1[[#This Row],[Importe venta total]]-Tabla_1[[#This Row],[Importe Coste total]]</f>
        <v>400571.60000000009</v>
      </c>
      <c r="U84" s="13">
        <f>Tabla_1[[#This Row],[Importe Coste Total (M)]]/Tabla_1[[#This Row],[Importe Ventas Totales (M)]]</f>
        <v>0.86441963544999889</v>
      </c>
      <c r="V84" s="12">
        <f>Tabla_1[[#This Row],[Beneficio Total]]/1000</f>
        <v>400.5716000000001</v>
      </c>
      <c r="W84">
        <f>YEAR(Tabla_1[[#This Row],[Fecha pedido]])</f>
        <v>2021</v>
      </c>
    </row>
    <row r="85" spans="1:23" x14ac:dyDescent="0.3">
      <c r="A85" t="s">
        <v>186</v>
      </c>
      <c r="B85" t="s">
        <v>12</v>
      </c>
      <c r="C85" t="s">
        <v>187</v>
      </c>
      <c r="D85" t="s">
        <v>42</v>
      </c>
      <c r="E85" t="s">
        <v>15</v>
      </c>
      <c r="F85" t="s">
        <v>1119</v>
      </c>
      <c r="G85" s="14">
        <v>44773</v>
      </c>
      <c r="H85" s="20">
        <f>MONTH(Tabla_1[[#This Row],[Fecha pedido]])</f>
        <v>7</v>
      </c>
      <c r="I85">
        <v>430733001</v>
      </c>
      <c r="J85" s="1">
        <v>44775</v>
      </c>
      <c r="K85" s="5">
        <f>DATEDIF(Tabla_1[[#This Row],[Fecha pedido]],Tabla_1[[#This Row],[Fecha envío]],"D")</f>
        <v>2</v>
      </c>
      <c r="L85" s="3">
        <v>2322</v>
      </c>
      <c r="M85" s="4">
        <v>651.21</v>
      </c>
      <c r="N85" s="4">
        <v>524.96</v>
      </c>
      <c r="O85" s="12">
        <v>1512109.62</v>
      </c>
      <c r="P85" s="4">
        <f>Tabla_1[[#This Row],[Precio Unitario]]-Tabla_1[[#This Row],[Coste unitario]]</f>
        <v>126.25</v>
      </c>
      <c r="Q85" s="12">
        <f>Tabla_1[[#This Row],[Importe venta total]]/1000</f>
        <v>1512.1096200000002</v>
      </c>
      <c r="R85" s="4">
        <v>1218957.1200000001</v>
      </c>
      <c r="S85" s="12">
        <f>Tabla_1[[#This Row],[Importe Coste total]]/1000</f>
        <v>1218.95712</v>
      </c>
      <c r="T85" s="4">
        <f>Tabla_1[[#This Row],[Importe venta total]]-Tabla_1[[#This Row],[Importe Coste total]]</f>
        <v>293152.5</v>
      </c>
      <c r="U85" s="13">
        <f>Tabla_1[[#This Row],[Importe Coste Total (M)]]/Tabla_1[[#This Row],[Importe Ventas Totales (M)]]</f>
        <v>0.80613012699436426</v>
      </c>
      <c r="V85" s="12">
        <f>Tabla_1[[#This Row],[Beneficio Total]]/1000</f>
        <v>293.15249999999997</v>
      </c>
      <c r="W85">
        <f>YEAR(Tabla_1[[#This Row],[Fecha pedido]])</f>
        <v>2022</v>
      </c>
    </row>
    <row r="86" spans="1:23" x14ac:dyDescent="0.3">
      <c r="A86" t="s">
        <v>188</v>
      </c>
      <c r="B86" t="s">
        <v>24</v>
      </c>
      <c r="C86" t="s">
        <v>189</v>
      </c>
      <c r="D86" t="s">
        <v>26</v>
      </c>
      <c r="E86" t="s">
        <v>19</v>
      </c>
      <c r="F86" t="s">
        <v>1120</v>
      </c>
      <c r="G86" s="14">
        <v>44623</v>
      </c>
      <c r="H86" s="20">
        <f>MONTH(Tabla_1[[#This Row],[Fecha pedido]])</f>
        <v>3</v>
      </c>
      <c r="I86">
        <v>492524659</v>
      </c>
      <c r="J86" s="1">
        <v>44645</v>
      </c>
      <c r="K86" s="5">
        <f>DATEDIF(Tabla_1[[#This Row],[Fecha pedido]],Tabla_1[[#This Row],[Fecha envío]],"D")</f>
        <v>22</v>
      </c>
      <c r="L86" s="3">
        <v>7846</v>
      </c>
      <c r="M86" s="4">
        <v>9.33</v>
      </c>
      <c r="N86" s="4">
        <v>6.92</v>
      </c>
      <c r="O86" s="12">
        <v>73203.180000000008</v>
      </c>
      <c r="P86" s="4">
        <f>Tabla_1[[#This Row],[Precio Unitario]]-Tabla_1[[#This Row],[Coste unitario]]</f>
        <v>2.41</v>
      </c>
      <c r="Q86" s="12">
        <f>Tabla_1[[#This Row],[Importe venta total]]/1000</f>
        <v>73.203180000000003</v>
      </c>
      <c r="R86" s="4">
        <v>54294.32</v>
      </c>
      <c r="S86" s="12">
        <f>Tabla_1[[#This Row],[Importe Coste total]]/1000</f>
        <v>54.294319999999999</v>
      </c>
      <c r="T86" s="4">
        <f>Tabla_1[[#This Row],[Importe venta total]]-Tabla_1[[#This Row],[Importe Coste total]]</f>
        <v>18908.860000000008</v>
      </c>
      <c r="U86" s="13">
        <f>Tabla_1[[#This Row],[Importe Coste Total (M)]]/Tabla_1[[#This Row],[Importe Ventas Totales (M)]]</f>
        <v>0.74169346195069663</v>
      </c>
      <c r="V86" s="12">
        <f>Tabla_1[[#This Row],[Beneficio Total]]/1000</f>
        <v>18.908860000000008</v>
      </c>
      <c r="W86">
        <f>YEAR(Tabla_1[[#This Row],[Fecha pedido]])</f>
        <v>2022</v>
      </c>
    </row>
    <row r="87" spans="1:23" x14ac:dyDescent="0.3">
      <c r="A87" t="s">
        <v>190</v>
      </c>
      <c r="B87" t="s">
        <v>12</v>
      </c>
      <c r="C87" t="s">
        <v>191</v>
      </c>
      <c r="D87" t="s">
        <v>33</v>
      </c>
      <c r="E87" t="s">
        <v>19</v>
      </c>
      <c r="F87" t="s">
        <v>1119</v>
      </c>
      <c r="G87" s="14">
        <v>44356</v>
      </c>
      <c r="H87" s="20">
        <f>MONTH(Tabla_1[[#This Row],[Fecha pedido]])</f>
        <v>6</v>
      </c>
      <c r="I87">
        <v>193923556</v>
      </c>
      <c r="J87" s="1">
        <v>44367</v>
      </c>
      <c r="K87" s="5">
        <f>DATEDIF(Tabla_1[[#This Row],[Fecha pedido]],Tabla_1[[#This Row],[Fecha envío]],"D")</f>
        <v>11</v>
      </c>
      <c r="L87" s="3">
        <v>5145</v>
      </c>
      <c r="M87" s="4">
        <v>47.45</v>
      </c>
      <c r="N87" s="4">
        <v>31.79</v>
      </c>
      <c r="O87" s="12">
        <v>244130.25000000003</v>
      </c>
      <c r="P87" s="4">
        <f>Tabla_1[[#This Row],[Precio Unitario]]-Tabla_1[[#This Row],[Coste unitario]]</f>
        <v>15.660000000000004</v>
      </c>
      <c r="Q87" s="12">
        <f>Tabla_1[[#This Row],[Importe venta total]]/1000</f>
        <v>244.13025000000002</v>
      </c>
      <c r="R87" s="4">
        <v>163559.54999999999</v>
      </c>
      <c r="S87" s="12">
        <f>Tabla_1[[#This Row],[Importe Coste total]]/1000</f>
        <v>163.55955</v>
      </c>
      <c r="T87" s="4">
        <f>Tabla_1[[#This Row],[Importe venta total]]-Tabla_1[[#This Row],[Importe Coste total]]</f>
        <v>80570.700000000041</v>
      </c>
      <c r="U87" s="13">
        <f>Tabla_1[[#This Row],[Importe Coste Total (M)]]/Tabla_1[[#This Row],[Importe Ventas Totales (M)]]</f>
        <v>0.66996838777660694</v>
      </c>
      <c r="V87" s="12">
        <f>Tabla_1[[#This Row],[Beneficio Total]]/1000</f>
        <v>80.570700000000045</v>
      </c>
      <c r="W87">
        <f>YEAR(Tabla_1[[#This Row],[Fecha pedido]])</f>
        <v>2021</v>
      </c>
    </row>
    <row r="88" spans="1:23" x14ac:dyDescent="0.3">
      <c r="A88" t="s">
        <v>192</v>
      </c>
      <c r="B88" t="s">
        <v>12</v>
      </c>
      <c r="C88" t="s">
        <v>150</v>
      </c>
      <c r="D88" t="s">
        <v>33</v>
      </c>
      <c r="E88" t="s">
        <v>15</v>
      </c>
      <c r="F88" t="s">
        <v>1119</v>
      </c>
      <c r="G88" s="14">
        <v>44403</v>
      </c>
      <c r="H88" s="20">
        <f>MONTH(Tabla_1[[#This Row],[Fecha pedido]])</f>
        <v>7</v>
      </c>
      <c r="I88">
        <v>670916020</v>
      </c>
      <c r="J88" s="1">
        <v>44410</v>
      </c>
      <c r="K88" s="5">
        <f>DATEDIF(Tabla_1[[#This Row],[Fecha pedido]],Tabla_1[[#This Row],[Fecha envío]],"D")</f>
        <v>7</v>
      </c>
      <c r="L88" s="3">
        <v>7815</v>
      </c>
      <c r="M88" s="4">
        <v>47.45</v>
      </c>
      <c r="N88" s="4">
        <v>31.79</v>
      </c>
      <c r="O88" s="12">
        <v>370821.75</v>
      </c>
      <c r="P88" s="4">
        <f>Tabla_1[[#This Row],[Precio Unitario]]-Tabla_1[[#This Row],[Coste unitario]]</f>
        <v>15.660000000000004</v>
      </c>
      <c r="Q88" s="12">
        <f>Tabla_1[[#This Row],[Importe venta total]]/1000</f>
        <v>370.82175000000001</v>
      </c>
      <c r="R88" s="4">
        <v>248438.85</v>
      </c>
      <c r="S88" s="12">
        <f>Tabla_1[[#This Row],[Importe Coste total]]/1000</f>
        <v>248.43885</v>
      </c>
      <c r="T88" s="4">
        <f>Tabla_1[[#This Row],[Importe venta total]]-Tabla_1[[#This Row],[Importe Coste total]]</f>
        <v>122382.9</v>
      </c>
      <c r="U88" s="13">
        <f>Tabla_1[[#This Row],[Importe Coste Total (M)]]/Tabla_1[[#This Row],[Importe Ventas Totales (M)]]</f>
        <v>0.66996838777660694</v>
      </c>
      <c r="V88" s="12">
        <f>Tabla_1[[#This Row],[Beneficio Total]]/1000</f>
        <v>122.38289999999999</v>
      </c>
      <c r="W88">
        <f>YEAR(Tabla_1[[#This Row],[Fecha pedido]])</f>
        <v>2021</v>
      </c>
    </row>
    <row r="89" spans="1:23" x14ac:dyDescent="0.3">
      <c r="A89" t="s">
        <v>193</v>
      </c>
      <c r="B89" t="s">
        <v>60</v>
      </c>
      <c r="C89" t="s">
        <v>194</v>
      </c>
      <c r="D89" t="s">
        <v>30</v>
      </c>
      <c r="E89" t="s">
        <v>15</v>
      </c>
      <c r="F89" t="s">
        <v>1117</v>
      </c>
      <c r="G89" s="14">
        <v>44821</v>
      </c>
      <c r="H89" s="20">
        <f>MONTH(Tabla_1[[#This Row],[Fecha pedido]])</f>
        <v>9</v>
      </c>
      <c r="I89">
        <v>429800879</v>
      </c>
      <c r="J89" s="1">
        <v>44853</v>
      </c>
      <c r="K89" s="5">
        <f>DATEDIF(Tabla_1[[#This Row],[Fecha pedido]],Tabla_1[[#This Row],[Fecha envío]],"D")</f>
        <v>32</v>
      </c>
      <c r="L89" s="3">
        <v>6486</v>
      </c>
      <c r="M89" s="4">
        <v>255.28</v>
      </c>
      <c r="N89" s="4">
        <v>159.41999999999999</v>
      </c>
      <c r="O89" s="12">
        <v>1655746.08</v>
      </c>
      <c r="P89" s="4">
        <f>Tabla_1[[#This Row],[Precio Unitario]]-Tabla_1[[#This Row],[Coste unitario]]</f>
        <v>95.860000000000014</v>
      </c>
      <c r="Q89" s="12">
        <f>Tabla_1[[#This Row],[Importe venta total]]/1000</f>
        <v>1655.7460800000001</v>
      </c>
      <c r="R89" s="4">
        <v>1033998.1199999999</v>
      </c>
      <c r="S89" s="12">
        <f>Tabla_1[[#This Row],[Importe Coste total]]/1000</f>
        <v>1033.99812</v>
      </c>
      <c r="T89" s="4">
        <f>Tabla_1[[#This Row],[Importe venta total]]-Tabla_1[[#This Row],[Importe Coste total]]</f>
        <v>621747.9600000002</v>
      </c>
      <c r="U89" s="13">
        <f>Tabla_1[[#This Row],[Importe Coste Total (M)]]/Tabla_1[[#This Row],[Importe Ventas Totales (M)]]</f>
        <v>0.62449075524913811</v>
      </c>
      <c r="V89" s="12">
        <f>Tabla_1[[#This Row],[Beneficio Total]]/1000</f>
        <v>621.74796000000015</v>
      </c>
      <c r="W89">
        <f>YEAR(Tabla_1[[#This Row],[Fecha pedido]])</f>
        <v>2022</v>
      </c>
    </row>
    <row r="90" spans="1:23" x14ac:dyDescent="0.3">
      <c r="A90" t="s">
        <v>195</v>
      </c>
      <c r="B90" t="s">
        <v>24</v>
      </c>
      <c r="C90" t="s">
        <v>72</v>
      </c>
      <c r="D90" t="s">
        <v>80</v>
      </c>
      <c r="E90" t="s">
        <v>15</v>
      </c>
      <c r="F90" t="s">
        <v>1118</v>
      </c>
      <c r="G90" s="14">
        <v>44767</v>
      </c>
      <c r="H90" s="20">
        <f>MONTH(Tabla_1[[#This Row],[Fecha pedido]])</f>
        <v>7</v>
      </c>
      <c r="I90">
        <v>297189462</v>
      </c>
      <c r="J90" s="1">
        <v>44792</v>
      </c>
      <c r="K90" s="5">
        <f>DATEDIF(Tabla_1[[#This Row],[Fecha pedido]],Tabla_1[[#This Row],[Fecha envío]],"D")</f>
        <v>25</v>
      </c>
      <c r="L90" s="3">
        <v>3821</v>
      </c>
      <c r="M90" s="4">
        <v>668.27</v>
      </c>
      <c r="N90" s="4">
        <v>502.54</v>
      </c>
      <c r="O90" s="12">
        <v>2553459.67</v>
      </c>
      <c r="P90" s="4">
        <f>Tabla_1[[#This Row],[Precio Unitario]]-Tabla_1[[#This Row],[Coste unitario]]</f>
        <v>165.72999999999996</v>
      </c>
      <c r="Q90" s="12">
        <f>Tabla_1[[#This Row],[Importe venta total]]/1000</f>
        <v>2553.4596699999997</v>
      </c>
      <c r="R90" s="4">
        <v>1920205.34</v>
      </c>
      <c r="S90" s="12">
        <f>Tabla_1[[#This Row],[Importe Coste total]]/1000</f>
        <v>1920.20534</v>
      </c>
      <c r="T90" s="4">
        <f>Tabla_1[[#This Row],[Importe venta total]]-Tabla_1[[#This Row],[Importe Coste total]]</f>
        <v>633254.32999999984</v>
      </c>
      <c r="U90" s="13">
        <f>Tabla_1[[#This Row],[Importe Coste Total (M)]]/Tabla_1[[#This Row],[Importe Ventas Totales (M)]]</f>
        <v>0.75200143654510909</v>
      </c>
      <c r="V90" s="12">
        <f>Tabla_1[[#This Row],[Beneficio Total]]/1000</f>
        <v>633.25432999999987</v>
      </c>
      <c r="W90">
        <f>YEAR(Tabla_1[[#This Row],[Fecha pedido]])</f>
        <v>2022</v>
      </c>
    </row>
    <row r="91" spans="1:23" x14ac:dyDescent="0.3">
      <c r="A91" t="s">
        <v>196</v>
      </c>
      <c r="B91" t="s">
        <v>24</v>
      </c>
      <c r="C91" t="s">
        <v>197</v>
      </c>
      <c r="D91" t="s">
        <v>40</v>
      </c>
      <c r="E91" t="s">
        <v>19</v>
      </c>
      <c r="F91" t="s">
        <v>1120</v>
      </c>
      <c r="G91" s="14">
        <v>44069</v>
      </c>
      <c r="H91" s="20">
        <f>MONTH(Tabla_1[[#This Row],[Fecha pedido]])</f>
        <v>8</v>
      </c>
      <c r="I91">
        <v>270005595</v>
      </c>
      <c r="J91" s="1">
        <v>44078</v>
      </c>
      <c r="K91" s="5">
        <f>DATEDIF(Tabla_1[[#This Row],[Fecha pedido]],Tabla_1[[#This Row],[Fecha envío]],"D")</f>
        <v>9</v>
      </c>
      <c r="L91" s="3">
        <v>9511</v>
      </c>
      <c r="M91" s="4">
        <v>81.73</v>
      </c>
      <c r="N91" s="4">
        <v>56.67</v>
      </c>
      <c r="O91" s="12">
        <v>777334.03</v>
      </c>
      <c r="P91" s="4">
        <f>Tabla_1[[#This Row],[Precio Unitario]]-Tabla_1[[#This Row],[Coste unitario]]</f>
        <v>25.060000000000002</v>
      </c>
      <c r="Q91" s="12">
        <f>Tabla_1[[#This Row],[Importe venta total]]/1000</f>
        <v>777.33402999999998</v>
      </c>
      <c r="R91" s="4">
        <v>538988.37</v>
      </c>
      <c r="S91" s="12">
        <f>Tabla_1[[#This Row],[Importe Coste total]]/1000</f>
        <v>538.98837000000003</v>
      </c>
      <c r="T91" s="4">
        <f>Tabla_1[[#This Row],[Importe venta total]]-Tabla_1[[#This Row],[Importe Coste total]]</f>
        <v>238345.66000000003</v>
      </c>
      <c r="U91" s="13">
        <f>Tabla_1[[#This Row],[Importe Coste Total (M)]]/Tabla_1[[#This Row],[Importe Ventas Totales (M)]]</f>
        <v>0.69338064358252793</v>
      </c>
      <c r="V91" s="12">
        <f>Tabla_1[[#This Row],[Beneficio Total]]/1000</f>
        <v>238.34566000000004</v>
      </c>
      <c r="W91">
        <f>YEAR(Tabla_1[[#This Row],[Fecha pedido]])</f>
        <v>2020</v>
      </c>
    </row>
    <row r="92" spans="1:23" x14ac:dyDescent="0.3">
      <c r="A92" t="s">
        <v>198</v>
      </c>
      <c r="B92" t="s">
        <v>60</v>
      </c>
      <c r="C92" t="s">
        <v>84</v>
      </c>
      <c r="D92" t="s">
        <v>14</v>
      </c>
      <c r="E92" t="s">
        <v>15</v>
      </c>
      <c r="F92" t="s">
        <v>1119</v>
      </c>
      <c r="G92" s="14">
        <v>44788</v>
      </c>
      <c r="H92" s="20">
        <f>MONTH(Tabla_1[[#This Row],[Fecha pedido]])</f>
        <v>8</v>
      </c>
      <c r="I92">
        <v>865485608</v>
      </c>
      <c r="J92" s="1">
        <v>44814</v>
      </c>
      <c r="K92" s="5">
        <f>DATEDIF(Tabla_1[[#This Row],[Fecha pedido]],Tabla_1[[#This Row],[Fecha envío]],"D")</f>
        <v>26</v>
      </c>
      <c r="L92" s="3">
        <v>5279</v>
      </c>
      <c r="M92" s="4">
        <v>152.58000000000001</v>
      </c>
      <c r="N92" s="4">
        <v>97.44</v>
      </c>
      <c r="O92" s="12">
        <v>805469.82000000007</v>
      </c>
      <c r="P92" s="4">
        <f>Tabla_1[[#This Row],[Precio Unitario]]-Tabla_1[[#This Row],[Coste unitario]]</f>
        <v>55.140000000000015</v>
      </c>
      <c r="Q92" s="12">
        <f>Tabla_1[[#This Row],[Importe venta total]]/1000</f>
        <v>805.46982000000003</v>
      </c>
      <c r="R92" s="4">
        <v>514385.76</v>
      </c>
      <c r="S92" s="12">
        <f>Tabla_1[[#This Row],[Importe Coste total]]/1000</f>
        <v>514.38576</v>
      </c>
      <c r="T92" s="4">
        <f>Tabla_1[[#This Row],[Importe venta total]]-Tabla_1[[#This Row],[Importe Coste total]]</f>
        <v>291084.06000000006</v>
      </c>
      <c r="U92" s="13">
        <f>Tabla_1[[#This Row],[Importe Coste Total (M)]]/Tabla_1[[#This Row],[Importe Ventas Totales (M)]]</f>
        <v>0.63861580810066854</v>
      </c>
      <c r="V92" s="12">
        <f>Tabla_1[[#This Row],[Beneficio Total]]/1000</f>
        <v>291.08406000000008</v>
      </c>
      <c r="W92">
        <f>YEAR(Tabla_1[[#This Row],[Fecha pedido]])</f>
        <v>2022</v>
      </c>
    </row>
    <row r="93" spans="1:23" x14ac:dyDescent="0.3">
      <c r="A93" t="s">
        <v>199</v>
      </c>
      <c r="B93" t="s">
        <v>60</v>
      </c>
      <c r="C93" t="s">
        <v>61</v>
      </c>
      <c r="D93" t="s">
        <v>23</v>
      </c>
      <c r="E93" t="s">
        <v>15</v>
      </c>
      <c r="F93" t="s">
        <v>1118</v>
      </c>
      <c r="G93" s="14">
        <v>44436</v>
      </c>
      <c r="H93" s="20">
        <f>MONTH(Tabla_1[[#This Row],[Fecha pedido]])</f>
        <v>8</v>
      </c>
      <c r="I93">
        <v>871178328</v>
      </c>
      <c r="J93" s="1">
        <v>44436</v>
      </c>
      <c r="K93" s="5">
        <f>DATEDIF(Tabla_1[[#This Row],[Fecha pedido]],Tabla_1[[#This Row],[Fecha envío]],"D")</f>
        <v>0</v>
      </c>
      <c r="L93" s="3">
        <v>9882</v>
      </c>
      <c r="M93" s="4">
        <v>205.7</v>
      </c>
      <c r="N93" s="4">
        <v>117.11</v>
      </c>
      <c r="O93" s="12">
        <v>2032727.4</v>
      </c>
      <c r="P93" s="4">
        <f>Tabla_1[[#This Row],[Precio Unitario]]-Tabla_1[[#This Row],[Coste unitario]]</f>
        <v>88.589999999999989</v>
      </c>
      <c r="Q93" s="12">
        <f>Tabla_1[[#This Row],[Importe venta total]]/1000</f>
        <v>2032.7274</v>
      </c>
      <c r="R93" s="4">
        <v>1157281.02</v>
      </c>
      <c r="S93" s="12">
        <f>Tabla_1[[#This Row],[Importe Coste total]]/1000</f>
        <v>1157.2810200000001</v>
      </c>
      <c r="T93" s="4">
        <f>Tabla_1[[#This Row],[Importe venta total]]-Tabla_1[[#This Row],[Importe Coste total]]</f>
        <v>875446.37999999989</v>
      </c>
      <c r="U93" s="13">
        <f>Tabla_1[[#This Row],[Importe Coste Total (M)]]/Tabla_1[[#This Row],[Importe Ventas Totales (M)]]</f>
        <v>0.56932425862907154</v>
      </c>
      <c r="V93" s="12">
        <f>Tabla_1[[#This Row],[Beneficio Total]]/1000</f>
        <v>875.44637999999986</v>
      </c>
      <c r="W93">
        <f>YEAR(Tabla_1[[#This Row],[Fecha pedido]])</f>
        <v>2021</v>
      </c>
    </row>
    <row r="94" spans="1:23" x14ac:dyDescent="0.3">
      <c r="A94" t="s">
        <v>200</v>
      </c>
      <c r="B94" t="s">
        <v>12</v>
      </c>
      <c r="C94" t="s">
        <v>201</v>
      </c>
      <c r="D94" t="s">
        <v>50</v>
      </c>
      <c r="E94" t="s">
        <v>19</v>
      </c>
      <c r="F94" t="s">
        <v>1119</v>
      </c>
      <c r="G94" s="14">
        <v>44846</v>
      </c>
      <c r="H94" s="20">
        <f>MONTH(Tabla_1[[#This Row],[Fecha pedido]])</f>
        <v>10</v>
      </c>
      <c r="I94">
        <v>494945085</v>
      </c>
      <c r="J94" s="1">
        <v>44871</v>
      </c>
      <c r="K94" s="5">
        <f>DATEDIF(Tabla_1[[#This Row],[Fecha pedido]],Tabla_1[[#This Row],[Fecha envío]],"D")</f>
        <v>25</v>
      </c>
      <c r="L94" s="3">
        <v>4104</v>
      </c>
      <c r="M94" s="4">
        <v>154.06</v>
      </c>
      <c r="N94" s="4">
        <v>90.93</v>
      </c>
      <c r="O94" s="12">
        <v>632262.24</v>
      </c>
      <c r="P94" s="4">
        <f>Tabla_1[[#This Row],[Precio Unitario]]-Tabla_1[[#This Row],[Coste unitario]]</f>
        <v>63.129999999999995</v>
      </c>
      <c r="Q94" s="12">
        <f>Tabla_1[[#This Row],[Importe venta total]]/1000</f>
        <v>632.26224000000002</v>
      </c>
      <c r="R94" s="4">
        <v>373176.72000000003</v>
      </c>
      <c r="S94" s="12">
        <f>Tabla_1[[#This Row],[Importe Coste total]]/1000</f>
        <v>373.17672000000005</v>
      </c>
      <c r="T94" s="4">
        <f>Tabla_1[[#This Row],[Importe venta total]]-Tabla_1[[#This Row],[Importe Coste total]]</f>
        <v>259085.51999999996</v>
      </c>
      <c r="U94" s="13">
        <f>Tabla_1[[#This Row],[Importe Coste Total (M)]]/Tabla_1[[#This Row],[Importe Ventas Totales (M)]]</f>
        <v>0.59022458782292619</v>
      </c>
      <c r="V94" s="12">
        <f>Tabla_1[[#This Row],[Beneficio Total]]/1000</f>
        <v>259.08551999999997</v>
      </c>
      <c r="W94">
        <f>YEAR(Tabla_1[[#This Row],[Fecha pedido]])</f>
        <v>2022</v>
      </c>
    </row>
    <row r="95" spans="1:23" x14ac:dyDescent="0.3">
      <c r="A95" t="s">
        <v>202</v>
      </c>
      <c r="B95" t="s">
        <v>60</v>
      </c>
      <c r="C95" t="s">
        <v>95</v>
      </c>
      <c r="D95" t="s">
        <v>14</v>
      </c>
      <c r="E95" t="s">
        <v>15</v>
      </c>
      <c r="F95" t="s">
        <v>1117</v>
      </c>
      <c r="G95" s="14">
        <v>44345</v>
      </c>
      <c r="H95" s="20">
        <f>MONTH(Tabla_1[[#This Row],[Fecha pedido]])</f>
        <v>5</v>
      </c>
      <c r="I95">
        <v>914959704</v>
      </c>
      <c r="J95" s="1">
        <v>44371</v>
      </c>
      <c r="K95" s="5">
        <f>DATEDIF(Tabla_1[[#This Row],[Fecha pedido]],Tabla_1[[#This Row],[Fecha envío]],"D")</f>
        <v>26</v>
      </c>
      <c r="L95" s="3">
        <v>5764</v>
      </c>
      <c r="M95" s="4">
        <v>152.58000000000001</v>
      </c>
      <c r="N95" s="4">
        <v>97.44</v>
      </c>
      <c r="O95" s="12">
        <v>879471.12000000011</v>
      </c>
      <c r="P95" s="4">
        <f>Tabla_1[[#This Row],[Precio Unitario]]-Tabla_1[[#This Row],[Coste unitario]]</f>
        <v>55.140000000000015</v>
      </c>
      <c r="Q95" s="12">
        <f>Tabla_1[[#This Row],[Importe venta total]]/1000</f>
        <v>879.47112000000016</v>
      </c>
      <c r="R95" s="4">
        <v>561644.16</v>
      </c>
      <c r="S95" s="12">
        <f>Tabla_1[[#This Row],[Importe Coste total]]/1000</f>
        <v>561.64416000000006</v>
      </c>
      <c r="T95" s="4">
        <f>Tabla_1[[#This Row],[Importe venta total]]-Tabla_1[[#This Row],[Importe Coste total]]</f>
        <v>317826.96000000008</v>
      </c>
      <c r="U95" s="13">
        <f>Tabla_1[[#This Row],[Importe Coste Total (M)]]/Tabla_1[[#This Row],[Importe Ventas Totales (M)]]</f>
        <v>0.63861580810066843</v>
      </c>
      <c r="V95" s="12">
        <f>Tabla_1[[#This Row],[Beneficio Total]]/1000</f>
        <v>317.8269600000001</v>
      </c>
      <c r="W95">
        <f>YEAR(Tabla_1[[#This Row],[Fecha pedido]])</f>
        <v>2021</v>
      </c>
    </row>
    <row r="96" spans="1:23" x14ac:dyDescent="0.3">
      <c r="A96" t="s">
        <v>203</v>
      </c>
      <c r="B96" t="s">
        <v>12</v>
      </c>
      <c r="C96" t="s">
        <v>204</v>
      </c>
      <c r="D96" t="s">
        <v>80</v>
      </c>
      <c r="E96" t="s">
        <v>19</v>
      </c>
      <c r="F96" t="s">
        <v>1119</v>
      </c>
      <c r="G96" s="14">
        <v>44537</v>
      </c>
      <c r="H96" s="20">
        <f>MONTH(Tabla_1[[#This Row],[Fecha pedido]])</f>
        <v>12</v>
      </c>
      <c r="I96">
        <v>229708516</v>
      </c>
      <c r="J96" s="1">
        <v>44584</v>
      </c>
      <c r="K96" s="5">
        <f>DATEDIF(Tabla_1[[#This Row],[Fecha pedido]],Tabla_1[[#This Row],[Fecha envío]],"D")</f>
        <v>47</v>
      </c>
      <c r="L96" s="3">
        <v>4709</v>
      </c>
      <c r="M96" s="4">
        <v>668.27</v>
      </c>
      <c r="N96" s="4">
        <v>502.54</v>
      </c>
      <c r="O96" s="12">
        <v>3146883.4299999997</v>
      </c>
      <c r="P96" s="4">
        <f>Tabla_1[[#This Row],[Precio Unitario]]-Tabla_1[[#This Row],[Coste unitario]]</f>
        <v>165.72999999999996</v>
      </c>
      <c r="Q96" s="12">
        <f>Tabla_1[[#This Row],[Importe venta total]]/1000</f>
        <v>3146.8834299999999</v>
      </c>
      <c r="R96" s="4">
        <v>2366460.86</v>
      </c>
      <c r="S96" s="12">
        <f>Tabla_1[[#This Row],[Importe Coste total]]/1000</f>
        <v>2366.4608599999997</v>
      </c>
      <c r="T96" s="4">
        <f>Tabla_1[[#This Row],[Importe venta total]]-Tabla_1[[#This Row],[Importe Coste total]]</f>
        <v>780422.56999999983</v>
      </c>
      <c r="U96" s="13">
        <f>Tabla_1[[#This Row],[Importe Coste Total (M)]]/Tabla_1[[#This Row],[Importe Ventas Totales (M)]]</f>
        <v>0.75200143654510898</v>
      </c>
      <c r="V96" s="12">
        <f>Tabla_1[[#This Row],[Beneficio Total]]/1000</f>
        <v>780.42256999999984</v>
      </c>
      <c r="W96">
        <f>YEAR(Tabla_1[[#This Row],[Fecha pedido]])</f>
        <v>2021</v>
      </c>
    </row>
    <row r="97" spans="1:23" x14ac:dyDescent="0.3">
      <c r="A97" t="s">
        <v>205</v>
      </c>
      <c r="B97" t="s">
        <v>24</v>
      </c>
      <c r="C97" t="s">
        <v>206</v>
      </c>
      <c r="D97" t="s">
        <v>33</v>
      </c>
      <c r="E97" t="s">
        <v>15</v>
      </c>
      <c r="F97" t="s">
        <v>1118</v>
      </c>
      <c r="G97" s="14">
        <v>44565</v>
      </c>
      <c r="H97" s="20">
        <f>MONTH(Tabla_1[[#This Row],[Fecha pedido]])</f>
        <v>1</v>
      </c>
      <c r="I97">
        <v>207990348</v>
      </c>
      <c r="J97" s="1">
        <v>44581</v>
      </c>
      <c r="K97" s="5">
        <f>DATEDIF(Tabla_1[[#This Row],[Fecha pedido]],Tabla_1[[#This Row],[Fecha envío]],"D")</f>
        <v>16</v>
      </c>
      <c r="L97" s="3">
        <v>7821</v>
      </c>
      <c r="M97" s="4">
        <v>47.45</v>
      </c>
      <c r="N97" s="4">
        <v>31.79</v>
      </c>
      <c r="O97" s="12">
        <v>371106.45</v>
      </c>
      <c r="P97" s="4">
        <f>Tabla_1[[#This Row],[Precio Unitario]]-Tabla_1[[#This Row],[Coste unitario]]</f>
        <v>15.660000000000004</v>
      </c>
      <c r="Q97" s="12">
        <f>Tabla_1[[#This Row],[Importe venta total]]/1000</f>
        <v>371.10645</v>
      </c>
      <c r="R97" s="4">
        <v>248629.59</v>
      </c>
      <c r="S97" s="12">
        <f>Tabla_1[[#This Row],[Importe Coste total]]/1000</f>
        <v>248.62959000000001</v>
      </c>
      <c r="T97" s="4">
        <f>Tabla_1[[#This Row],[Importe venta total]]-Tabla_1[[#This Row],[Importe Coste total]]</f>
        <v>122476.86000000002</v>
      </c>
      <c r="U97" s="13">
        <f>Tabla_1[[#This Row],[Importe Coste Total (M)]]/Tabla_1[[#This Row],[Importe Ventas Totales (M)]]</f>
        <v>0.66996838777660694</v>
      </c>
      <c r="V97" s="12">
        <f>Tabla_1[[#This Row],[Beneficio Total]]/1000</f>
        <v>122.47686000000002</v>
      </c>
      <c r="W97">
        <f>YEAR(Tabla_1[[#This Row],[Fecha pedido]])</f>
        <v>2022</v>
      </c>
    </row>
    <row r="98" spans="1:23" x14ac:dyDescent="0.3">
      <c r="A98" t="s">
        <v>207</v>
      </c>
      <c r="B98" t="s">
        <v>24</v>
      </c>
      <c r="C98" t="s">
        <v>120</v>
      </c>
      <c r="D98" t="s">
        <v>50</v>
      </c>
      <c r="E98" t="s">
        <v>15</v>
      </c>
      <c r="F98" t="s">
        <v>1117</v>
      </c>
      <c r="G98" s="14">
        <v>44762</v>
      </c>
      <c r="H98" s="20">
        <f>MONTH(Tabla_1[[#This Row],[Fecha pedido]])</f>
        <v>7</v>
      </c>
      <c r="I98">
        <v>438916528</v>
      </c>
      <c r="J98" s="1">
        <v>44791</v>
      </c>
      <c r="K98" s="5">
        <f>DATEDIF(Tabla_1[[#This Row],[Fecha pedido]],Tabla_1[[#This Row],[Fecha envío]],"D")</f>
        <v>29</v>
      </c>
      <c r="L98" s="3">
        <v>4009</v>
      </c>
      <c r="M98" s="4">
        <v>154.06</v>
      </c>
      <c r="N98" s="4">
        <v>90.93</v>
      </c>
      <c r="O98" s="12">
        <v>617626.54</v>
      </c>
      <c r="P98" s="4">
        <f>Tabla_1[[#This Row],[Precio Unitario]]-Tabla_1[[#This Row],[Coste unitario]]</f>
        <v>63.129999999999995</v>
      </c>
      <c r="Q98" s="12">
        <f>Tabla_1[[#This Row],[Importe venta total]]/1000</f>
        <v>617.62654000000009</v>
      </c>
      <c r="R98" s="4">
        <v>364538.37000000005</v>
      </c>
      <c r="S98" s="12">
        <f>Tabla_1[[#This Row],[Importe Coste total]]/1000</f>
        <v>364.53837000000004</v>
      </c>
      <c r="T98" s="4">
        <f>Tabla_1[[#This Row],[Importe venta total]]-Tabla_1[[#This Row],[Importe Coste total]]</f>
        <v>253088.16999999998</v>
      </c>
      <c r="U98" s="13">
        <f>Tabla_1[[#This Row],[Importe Coste Total (M)]]/Tabla_1[[#This Row],[Importe Ventas Totales (M)]]</f>
        <v>0.59022458782292608</v>
      </c>
      <c r="V98" s="12">
        <f>Tabla_1[[#This Row],[Beneficio Total]]/1000</f>
        <v>253.08816999999999</v>
      </c>
      <c r="W98">
        <f>YEAR(Tabla_1[[#This Row],[Fecha pedido]])</f>
        <v>2022</v>
      </c>
    </row>
    <row r="99" spans="1:23" x14ac:dyDescent="0.3">
      <c r="A99" t="s">
        <v>208</v>
      </c>
      <c r="B99" t="s">
        <v>12</v>
      </c>
      <c r="C99" t="s">
        <v>209</v>
      </c>
      <c r="D99" t="s">
        <v>30</v>
      </c>
      <c r="E99" t="s">
        <v>19</v>
      </c>
      <c r="F99" t="s">
        <v>1118</v>
      </c>
      <c r="G99" s="14">
        <v>44042</v>
      </c>
      <c r="H99" s="20">
        <f>MONTH(Tabla_1[[#This Row],[Fecha pedido]])</f>
        <v>7</v>
      </c>
      <c r="I99">
        <v>581910884</v>
      </c>
      <c r="J99" s="1">
        <v>44059</v>
      </c>
      <c r="K99" s="5">
        <f>DATEDIF(Tabla_1[[#This Row],[Fecha pedido]],Tabla_1[[#This Row],[Fecha envío]],"D")</f>
        <v>17</v>
      </c>
      <c r="L99" s="3">
        <v>9217</v>
      </c>
      <c r="M99" s="4">
        <v>255.28</v>
      </c>
      <c r="N99" s="4">
        <v>159.41999999999999</v>
      </c>
      <c r="O99" s="12">
        <v>2352915.7600000002</v>
      </c>
      <c r="P99" s="4">
        <f>Tabla_1[[#This Row],[Precio Unitario]]-Tabla_1[[#This Row],[Coste unitario]]</f>
        <v>95.860000000000014</v>
      </c>
      <c r="Q99" s="12">
        <f>Tabla_1[[#This Row],[Importe venta total]]/1000</f>
        <v>2352.9157600000003</v>
      </c>
      <c r="R99" s="4">
        <v>1469374.14</v>
      </c>
      <c r="S99" s="12">
        <f>Tabla_1[[#This Row],[Importe Coste total]]/1000</f>
        <v>1469.3741399999999</v>
      </c>
      <c r="T99" s="4">
        <f>Tabla_1[[#This Row],[Importe venta total]]-Tabla_1[[#This Row],[Importe Coste total]]</f>
        <v>883541.62000000034</v>
      </c>
      <c r="U99" s="13">
        <f>Tabla_1[[#This Row],[Importe Coste Total (M)]]/Tabla_1[[#This Row],[Importe Ventas Totales (M)]]</f>
        <v>0.62449075524913811</v>
      </c>
      <c r="V99" s="12">
        <f>Tabla_1[[#This Row],[Beneficio Total]]/1000</f>
        <v>883.54162000000031</v>
      </c>
      <c r="W99">
        <f>YEAR(Tabla_1[[#This Row],[Fecha pedido]])</f>
        <v>2020</v>
      </c>
    </row>
    <row r="100" spans="1:23" x14ac:dyDescent="0.3">
      <c r="A100" t="s">
        <v>210</v>
      </c>
      <c r="B100" t="s">
        <v>24</v>
      </c>
      <c r="C100" t="s">
        <v>211</v>
      </c>
      <c r="D100" t="s">
        <v>18</v>
      </c>
      <c r="E100" t="s">
        <v>15</v>
      </c>
      <c r="F100" t="s">
        <v>1118</v>
      </c>
      <c r="G100" s="14">
        <v>44596</v>
      </c>
      <c r="H100" s="20">
        <f>MONTH(Tabla_1[[#This Row],[Fecha pedido]])</f>
        <v>2</v>
      </c>
      <c r="I100">
        <v>816709744</v>
      </c>
      <c r="J100" s="1">
        <v>44621</v>
      </c>
      <c r="K100" s="5">
        <f>DATEDIF(Tabla_1[[#This Row],[Fecha pedido]],Tabla_1[[#This Row],[Fecha envío]],"D")</f>
        <v>25</v>
      </c>
      <c r="L100" s="3">
        <v>1417</v>
      </c>
      <c r="M100" s="4">
        <v>421.89</v>
      </c>
      <c r="N100" s="4">
        <v>364.69</v>
      </c>
      <c r="O100" s="12">
        <v>597818.13</v>
      </c>
      <c r="P100" s="4">
        <f>Tabla_1[[#This Row],[Precio Unitario]]-Tabla_1[[#This Row],[Coste unitario]]</f>
        <v>57.199999999999989</v>
      </c>
      <c r="Q100" s="12">
        <f>Tabla_1[[#This Row],[Importe venta total]]/1000</f>
        <v>597.81813</v>
      </c>
      <c r="R100" s="4">
        <v>516765.73</v>
      </c>
      <c r="S100" s="12">
        <f>Tabla_1[[#This Row],[Importe Coste total]]/1000</f>
        <v>516.76572999999996</v>
      </c>
      <c r="T100" s="4">
        <f>Tabla_1[[#This Row],[Importe venta total]]-Tabla_1[[#This Row],[Importe Coste total]]</f>
        <v>81052.400000000023</v>
      </c>
      <c r="U100" s="13">
        <f>Tabla_1[[#This Row],[Importe Coste Total (M)]]/Tabla_1[[#This Row],[Importe Ventas Totales (M)]]</f>
        <v>0.86441963544999878</v>
      </c>
      <c r="V100" s="12">
        <f>Tabla_1[[#This Row],[Beneficio Total]]/1000</f>
        <v>81.05240000000002</v>
      </c>
      <c r="W100">
        <f>YEAR(Tabla_1[[#This Row],[Fecha pedido]])</f>
        <v>2022</v>
      </c>
    </row>
    <row r="101" spans="1:23" x14ac:dyDescent="0.3">
      <c r="A101" t="s">
        <v>212</v>
      </c>
      <c r="B101" t="s">
        <v>28</v>
      </c>
      <c r="C101" t="s">
        <v>123</v>
      </c>
      <c r="D101" t="s">
        <v>80</v>
      </c>
      <c r="E101" t="s">
        <v>19</v>
      </c>
      <c r="F101" t="s">
        <v>1118</v>
      </c>
      <c r="G101" s="14">
        <v>44067</v>
      </c>
      <c r="H101" s="20">
        <f>MONTH(Tabla_1[[#This Row],[Fecha pedido]])</f>
        <v>8</v>
      </c>
      <c r="I101">
        <v>493361937</v>
      </c>
      <c r="J101" s="1">
        <v>44103</v>
      </c>
      <c r="K101" s="5">
        <f>DATEDIF(Tabla_1[[#This Row],[Fecha pedido]],Tabla_1[[#This Row],[Fecha envío]],"D")</f>
        <v>36</v>
      </c>
      <c r="L101" s="3">
        <v>5616</v>
      </c>
      <c r="M101" s="4">
        <v>668.27</v>
      </c>
      <c r="N101" s="4">
        <v>502.54</v>
      </c>
      <c r="O101" s="12">
        <v>3753004.32</v>
      </c>
      <c r="P101" s="4">
        <f>Tabla_1[[#This Row],[Precio Unitario]]-Tabla_1[[#This Row],[Coste unitario]]</f>
        <v>165.72999999999996</v>
      </c>
      <c r="Q101" s="12">
        <f>Tabla_1[[#This Row],[Importe venta total]]/1000</f>
        <v>3753.00432</v>
      </c>
      <c r="R101" s="4">
        <v>2822264.64</v>
      </c>
      <c r="S101" s="12">
        <f>Tabla_1[[#This Row],[Importe Coste total]]/1000</f>
        <v>2822.2646400000003</v>
      </c>
      <c r="T101" s="4">
        <f>Tabla_1[[#This Row],[Importe venta total]]-Tabla_1[[#This Row],[Importe Coste total]]</f>
        <v>930739.6799999997</v>
      </c>
      <c r="U101" s="13">
        <f>Tabla_1[[#This Row],[Importe Coste Total (M)]]/Tabla_1[[#This Row],[Importe Ventas Totales (M)]]</f>
        <v>0.75200143654510909</v>
      </c>
      <c r="V101" s="12">
        <f>Tabla_1[[#This Row],[Beneficio Total]]/1000</f>
        <v>930.73967999999968</v>
      </c>
      <c r="W101">
        <f>YEAR(Tabla_1[[#This Row],[Fecha pedido]])</f>
        <v>2020</v>
      </c>
    </row>
    <row r="102" spans="1:23" x14ac:dyDescent="0.3">
      <c r="A102" t="s">
        <v>213</v>
      </c>
      <c r="B102" t="s">
        <v>28</v>
      </c>
      <c r="C102" t="s">
        <v>214</v>
      </c>
      <c r="D102" t="s">
        <v>30</v>
      </c>
      <c r="E102" t="s">
        <v>15</v>
      </c>
      <c r="F102" t="s">
        <v>1118</v>
      </c>
      <c r="G102" s="14">
        <v>44418</v>
      </c>
      <c r="H102" s="20">
        <f>MONTH(Tabla_1[[#This Row],[Fecha pedido]])</f>
        <v>8</v>
      </c>
      <c r="I102">
        <v>382228791</v>
      </c>
      <c r="J102" s="1">
        <v>44465</v>
      </c>
      <c r="K102" s="5">
        <f>DATEDIF(Tabla_1[[#This Row],[Fecha pedido]],Tabla_1[[#This Row],[Fecha envío]],"D")</f>
        <v>47</v>
      </c>
      <c r="L102" s="3">
        <v>8848</v>
      </c>
      <c r="M102" s="4">
        <v>255.28</v>
      </c>
      <c r="N102" s="4">
        <v>159.41999999999999</v>
      </c>
      <c r="O102" s="12">
        <v>2258717.44</v>
      </c>
      <c r="P102" s="4">
        <f>Tabla_1[[#This Row],[Precio Unitario]]-Tabla_1[[#This Row],[Coste unitario]]</f>
        <v>95.860000000000014</v>
      </c>
      <c r="Q102" s="12">
        <f>Tabla_1[[#This Row],[Importe venta total]]/1000</f>
        <v>2258.7174399999999</v>
      </c>
      <c r="R102" s="4">
        <v>1410548.16</v>
      </c>
      <c r="S102" s="12">
        <f>Tabla_1[[#This Row],[Importe Coste total]]/1000</f>
        <v>1410.5481599999998</v>
      </c>
      <c r="T102" s="4">
        <f>Tabla_1[[#This Row],[Importe venta total]]-Tabla_1[[#This Row],[Importe Coste total]]</f>
        <v>848169.28</v>
      </c>
      <c r="U102" s="13">
        <f>Tabla_1[[#This Row],[Importe Coste Total (M)]]/Tabla_1[[#This Row],[Importe Ventas Totales (M)]]</f>
        <v>0.62449075524913811</v>
      </c>
      <c r="V102" s="12">
        <f>Tabla_1[[#This Row],[Beneficio Total]]/1000</f>
        <v>848.16928000000007</v>
      </c>
      <c r="W102">
        <f>YEAR(Tabla_1[[#This Row],[Fecha pedido]])</f>
        <v>2021</v>
      </c>
    </row>
    <row r="103" spans="1:23" x14ac:dyDescent="0.3">
      <c r="A103" t="s">
        <v>215</v>
      </c>
      <c r="B103" t="s">
        <v>12</v>
      </c>
      <c r="C103" t="s">
        <v>216</v>
      </c>
      <c r="D103" t="s">
        <v>38</v>
      </c>
      <c r="E103" t="s">
        <v>15</v>
      </c>
      <c r="F103" t="s">
        <v>1119</v>
      </c>
      <c r="G103" s="14">
        <v>44106</v>
      </c>
      <c r="H103" s="20">
        <f>MONTH(Tabla_1[[#This Row],[Fecha pedido]])</f>
        <v>10</v>
      </c>
      <c r="I103">
        <v>423984134</v>
      </c>
      <c r="J103" s="1">
        <v>44149</v>
      </c>
      <c r="K103" s="5">
        <f>DATEDIF(Tabla_1[[#This Row],[Fecha pedido]],Tabla_1[[#This Row],[Fecha envío]],"D")</f>
        <v>43</v>
      </c>
      <c r="L103" s="3">
        <v>5182</v>
      </c>
      <c r="M103" s="4">
        <v>437.2</v>
      </c>
      <c r="N103" s="4">
        <v>263.33</v>
      </c>
      <c r="O103" s="12">
        <v>2265570.4</v>
      </c>
      <c r="P103" s="4">
        <f>Tabla_1[[#This Row],[Precio Unitario]]-Tabla_1[[#This Row],[Coste unitario]]</f>
        <v>173.87</v>
      </c>
      <c r="Q103" s="12">
        <f>Tabla_1[[#This Row],[Importe venta total]]/1000</f>
        <v>2265.5704000000001</v>
      </c>
      <c r="R103" s="4">
        <v>1364576.0599999998</v>
      </c>
      <c r="S103" s="12">
        <f>Tabla_1[[#This Row],[Importe Coste total]]/1000</f>
        <v>1364.5760599999999</v>
      </c>
      <c r="T103" s="4">
        <f>Tabla_1[[#This Row],[Importe venta total]]-Tabla_1[[#This Row],[Importe Coste total]]</f>
        <v>900994.34000000008</v>
      </c>
      <c r="U103" s="13">
        <f>Tabla_1[[#This Row],[Importe Coste Total (M)]]/Tabla_1[[#This Row],[Importe Ventas Totales (M)]]</f>
        <v>0.60231015553522405</v>
      </c>
      <c r="V103" s="12">
        <f>Tabla_1[[#This Row],[Beneficio Total]]/1000</f>
        <v>900.99434000000008</v>
      </c>
      <c r="W103">
        <f>YEAR(Tabla_1[[#This Row],[Fecha pedido]])</f>
        <v>2020</v>
      </c>
    </row>
    <row r="104" spans="1:23" x14ac:dyDescent="0.3">
      <c r="A104" t="s">
        <v>217</v>
      </c>
      <c r="B104" t="s">
        <v>24</v>
      </c>
      <c r="C104" t="s">
        <v>72</v>
      </c>
      <c r="D104" t="s">
        <v>18</v>
      </c>
      <c r="E104" t="s">
        <v>15</v>
      </c>
      <c r="F104" t="s">
        <v>1117</v>
      </c>
      <c r="G104" s="14">
        <v>44868</v>
      </c>
      <c r="H104" s="20">
        <f>MONTH(Tabla_1[[#This Row],[Fecha pedido]])</f>
        <v>11</v>
      </c>
      <c r="I104">
        <v>179614293</v>
      </c>
      <c r="J104" s="1">
        <v>44888</v>
      </c>
      <c r="K104" s="5">
        <f>DATEDIF(Tabla_1[[#This Row],[Fecha pedido]],Tabla_1[[#This Row],[Fecha envío]],"D")</f>
        <v>20</v>
      </c>
      <c r="L104" s="3">
        <v>716</v>
      </c>
      <c r="M104" s="4">
        <v>421.89</v>
      </c>
      <c r="N104" s="4">
        <v>364.69</v>
      </c>
      <c r="O104" s="12">
        <v>302073.24</v>
      </c>
      <c r="P104" s="4">
        <f>Tabla_1[[#This Row],[Precio Unitario]]-Tabla_1[[#This Row],[Coste unitario]]</f>
        <v>57.199999999999989</v>
      </c>
      <c r="Q104" s="12">
        <f>Tabla_1[[#This Row],[Importe venta total]]/1000</f>
        <v>302.07324</v>
      </c>
      <c r="R104" s="4">
        <v>261118.04</v>
      </c>
      <c r="S104" s="12">
        <f>Tabla_1[[#This Row],[Importe Coste total]]/1000</f>
        <v>261.11804000000001</v>
      </c>
      <c r="T104" s="4">
        <f>Tabla_1[[#This Row],[Importe venta total]]-Tabla_1[[#This Row],[Importe Coste total]]</f>
        <v>40955.199999999983</v>
      </c>
      <c r="U104" s="13">
        <f>Tabla_1[[#This Row],[Importe Coste Total (M)]]/Tabla_1[[#This Row],[Importe Ventas Totales (M)]]</f>
        <v>0.86441963544999889</v>
      </c>
      <c r="V104" s="12">
        <f>Tabla_1[[#This Row],[Beneficio Total]]/1000</f>
        <v>40.955199999999984</v>
      </c>
      <c r="W104">
        <f>YEAR(Tabla_1[[#This Row],[Fecha pedido]])</f>
        <v>2022</v>
      </c>
    </row>
    <row r="105" spans="1:23" x14ac:dyDescent="0.3">
      <c r="A105" t="s">
        <v>218</v>
      </c>
      <c r="B105" t="s">
        <v>24</v>
      </c>
      <c r="C105" t="s">
        <v>219</v>
      </c>
      <c r="D105" t="s">
        <v>40</v>
      </c>
      <c r="E105" t="s">
        <v>15</v>
      </c>
      <c r="F105" t="s">
        <v>1120</v>
      </c>
      <c r="G105" s="14">
        <v>43887</v>
      </c>
      <c r="H105" s="20">
        <f>MONTH(Tabla_1[[#This Row],[Fecha pedido]])</f>
        <v>2</v>
      </c>
      <c r="I105">
        <v>180418097</v>
      </c>
      <c r="J105" s="1">
        <v>43905</v>
      </c>
      <c r="K105" s="5">
        <f>DATEDIF(Tabla_1[[#This Row],[Fecha pedido]],Tabla_1[[#This Row],[Fecha envío]],"D")</f>
        <v>18</v>
      </c>
      <c r="L105" s="3">
        <v>8579</v>
      </c>
      <c r="M105" s="4">
        <v>81.73</v>
      </c>
      <c r="N105" s="4">
        <v>56.67</v>
      </c>
      <c r="O105" s="12">
        <v>701161.67</v>
      </c>
      <c r="P105" s="4">
        <f>Tabla_1[[#This Row],[Precio Unitario]]-Tabla_1[[#This Row],[Coste unitario]]</f>
        <v>25.060000000000002</v>
      </c>
      <c r="Q105" s="12">
        <f>Tabla_1[[#This Row],[Importe venta total]]/1000</f>
        <v>701.16167000000007</v>
      </c>
      <c r="R105" s="4">
        <v>486171.93</v>
      </c>
      <c r="S105" s="12">
        <f>Tabla_1[[#This Row],[Importe Coste total]]/1000</f>
        <v>486.17192999999997</v>
      </c>
      <c r="T105" s="4">
        <f>Tabla_1[[#This Row],[Importe venta total]]-Tabla_1[[#This Row],[Importe Coste total]]</f>
        <v>214989.74000000005</v>
      </c>
      <c r="U105" s="13">
        <f>Tabla_1[[#This Row],[Importe Coste Total (M)]]/Tabla_1[[#This Row],[Importe Ventas Totales (M)]]</f>
        <v>0.69338064358252771</v>
      </c>
      <c r="V105" s="12">
        <f>Tabla_1[[#This Row],[Beneficio Total]]/1000</f>
        <v>214.98974000000004</v>
      </c>
      <c r="W105">
        <f>YEAR(Tabla_1[[#This Row],[Fecha pedido]])</f>
        <v>2020</v>
      </c>
    </row>
    <row r="106" spans="1:23" x14ac:dyDescent="0.3">
      <c r="A106" t="s">
        <v>220</v>
      </c>
      <c r="B106" t="s">
        <v>60</v>
      </c>
      <c r="C106" t="s">
        <v>155</v>
      </c>
      <c r="D106" t="s">
        <v>18</v>
      </c>
      <c r="E106" t="s">
        <v>15</v>
      </c>
      <c r="F106" t="s">
        <v>1118</v>
      </c>
      <c r="G106" s="14">
        <v>44759</v>
      </c>
      <c r="H106" s="20">
        <f>MONTH(Tabla_1[[#This Row],[Fecha pedido]])</f>
        <v>7</v>
      </c>
      <c r="I106">
        <v>578006875</v>
      </c>
      <c r="J106" s="1">
        <v>44794</v>
      </c>
      <c r="K106" s="5">
        <f>DATEDIF(Tabla_1[[#This Row],[Fecha pedido]],Tabla_1[[#This Row],[Fecha envío]],"D")</f>
        <v>35</v>
      </c>
      <c r="L106" s="3">
        <v>3934</v>
      </c>
      <c r="M106" s="4">
        <v>421.89</v>
      </c>
      <c r="N106" s="4">
        <v>364.69</v>
      </c>
      <c r="O106" s="12">
        <v>1659715.26</v>
      </c>
      <c r="P106" s="4">
        <f>Tabla_1[[#This Row],[Precio Unitario]]-Tabla_1[[#This Row],[Coste unitario]]</f>
        <v>57.199999999999989</v>
      </c>
      <c r="Q106" s="12">
        <f>Tabla_1[[#This Row],[Importe venta total]]/1000</f>
        <v>1659.7152599999999</v>
      </c>
      <c r="R106" s="4">
        <v>1434690.46</v>
      </c>
      <c r="S106" s="12">
        <f>Tabla_1[[#This Row],[Importe Coste total]]/1000</f>
        <v>1434.69046</v>
      </c>
      <c r="T106" s="4">
        <f>Tabla_1[[#This Row],[Importe venta total]]-Tabla_1[[#This Row],[Importe Coste total]]</f>
        <v>225024.80000000005</v>
      </c>
      <c r="U106" s="13">
        <f>Tabla_1[[#This Row],[Importe Coste Total (M)]]/Tabla_1[[#This Row],[Importe Ventas Totales (M)]]</f>
        <v>0.86441963544999889</v>
      </c>
      <c r="V106" s="12">
        <f>Tabla_1[[#This Row],[Beneficio Total]]/1000</f>
        <v>225.02480000000006</v>
      </c>
      <c r="W106">
        <f>YEAR(Tabla_1[[#This Row],[Fecha pedido]])</f>
        <v>2022</v>
      </c>
    </row>
    <row r="107" spans="1:23" x14ac:dyDescent="0.3">
      <c r="A107" t="s">
        <v>221</v>
      </c>
      <c r="B107" t="s">
        <v>12</v>
      </c>
      <c r="C107" t="s">
        <v>128</v>
      </c>
      <c r="D107" t="s">
        <v>80</v>
      </c>
      <c r="E107" t="s">
        <v>19</v>
      </c>
      <c r="F107" t="s">
        <v>1118</v>
      </c>
      <c r="G107" s="14">
        <v>44440</v>
      </c>
      <c r="H107" s="20">
        <f>MONTH(Tabla_1[[#This Row],[Fecha pedido]])</f>
        <v>9</v>
      </c>
      <c r="I107">
        <v>694304454</v>
      </c>
      <c r="J107" s="1">
        <v>44448</v>
      </c>
      <c r="K107" s="5">
        <f>DATEDIF(Tabla_1[[#This Row],[Fecha pedido]],Tabla_1[[#This Row],[Fecha envío]],"D")</f>
        <v>8</v>
      </c>
      <c r="L107" s="3">
        <v>8972</v>
      </c>
      <c r="M107" s="4">
        <v>668.27</v>
      </c>
      <c r="N107" s="4">
        <v>502.54</v>
      </c>
      <c r="O107" s="12">
        <v>5995718.4399999995</v>
      </c>
      <c r="P107" s="4">
        <f>Tabla_1[[#This Row],[Precio Unitario]]-Tabla_1[[#This Row],[Coste unitario]]</f>
        <v>165.72999999999996</v>
      </c>
      <c r="Q107" s="12">
        <f>Tabla_1[[#This Row],[Importe venta total]]/1000</f>
        <v>5995.7184399999996</v>
      </c>
      <c r="R107" s="4">
        <v>4508788.88</v>
      </c>
      <c r="S107" s="12">
        <f>Tabla_1[[#This Row],[Importe Coste total]]/1000</f>
        <v>4508.7888800000001</v>
      </c>
      <c r="T107" s="4">
        <f>Tabla_1[[#This Row],[Importe venta total]]-Tabla_1[[#This Row],[Importe Coste total]]</f>
        <v>1486929.5599999996</v>
      </c>
      <c r="U107" s="13">
        <f>Tabla_1[[#This Row],[Importe Coste Total (M)]]/Tabla_1[[#This Row],[Importe Ventas Totales (M)]]</f>
        <v>0.75200143654510909</v>
      </c>
      <c r="V107" s="12">
        <f>Tabla_1[[#This Row],[Beneficio Total]]/1000</f>
        <v>1486.9295599999996</v>
      </c>
      <c r="W107">
        <f>YEAR(Tabla_1[[#This Row],[Fecha pedido]])</f>
        <v>2021</v>
      </c>
    </row>
    <row r="108" spans="1:23" x14ac:dyDescent="0.3">
      <c r="A108" t="s">
        <v>222</v>
      </c>
      <c r="B108" t="s">
        <v>28</v>
      </c>
      <c r="C108" t="s">
        <v>182</v>
      </c>
      <c r="D108" t="s">
        <v>30</v>
      </c>
      <c r="E108" t="s">
        <v>19</v>
      </c>
      <c r="F108" t="s">
        <v>1118</v>
      </c>
      <c r="G108" s="14">
        <v>44210</v>
      </c>
      <c r="H108" s="20">
        <f>MONTH(Tabla_1[[#This Row],[Fecha pedido]])</f>
        <v>1</v>
      </c>
      <c r="I108">
        <v>371547162</v>
      </c>
      <c r="J108" s="1">
        <v>44250</v>
      </c>
      <c r="K108" s="5">
        <f>DATEDIF(Tabla_1[[#This Row],[Fecha pedido]],Tabla_1[[#This Row],[Fecha envío]],"D")</f>
        <v>40</v>
      </c>
      <c r="L108" s="3">
        <v>7917</v>
      </c>
      <c r="M108" s="4">
        <v>255.28</v>
      </c>
      <c r="N108" s="4">
        <v>159.41999999999999</v>
      </c>
      <c r="O108" s="12">
        <v>2021051.76</v>
      </c>
      <c r="P108" s="4">
        <f>Tabla_1[[#This Row],[Precio Unitario]]-Tabla_1[[#This Row],[Coste unitario]]</f>
        <v>95.860000000000014</v>
      </c>
      <c r="Q108" s="12">
        <f>Tabla_1[[#This Row],[Importe venta total]]/1000</f>
        <v>2021.0517600000001</v>
      </c>
      <c r="R108" s="4">
        <v>1262128.1399999999</v>
      </c>
      <c r="S108" s="12">
        <f>Tabla_1[[#This Row],[Importe Coste total]]/1000</f>
        <v>1262.1281399999998</v>
      </c>
      <c r="T108" s="4">
        <f>Tabla_1[[#This Row],[Importe venta total]]-Tabla_1[[#This Row],[Importe Coste total]]</f>
        <v>758923.62000000011</v>
      </c>
      <c r="U108" s="13">
        <f>Tabla_1[[#This Row],[Importe Coste Total (M)]]/Tabla_1[[#This Row],[Importe Ventas Totales (M)]]</f>
        <v>0.62449075524913811</v>
      </c>
      <c r="V108" s="12">
        <f>Tabla_1[[#This Row],[Beneficio Total]]/1000</f>
        <v>758.92362000000014</v>
      </c>
      <c r="W108">
        <f>YEAR(Tabla_1[[#This Row],[Fecha pedido]])</f>
        <v>2021</v>
      </c>
    </row>
    <row r="109" spans="1:23" x14ac:dyDescent="0.3">
      <c r="A109" t="s">
        <v>223</v>
      </c>
      <c r="B109" t="s">
        <v>60</v>
      </c>
      <c r="C109" t="s">
        <v>224</v>
      </c>
      <c r="D109" t="s">
        <v>33</v>
      </c>
      <c r="E109" t="s">
        <v>19</v>
      </c>
      <c r="F109" t="s">
        <v>1120</v>
      </c>
      <c r="G109" s="14">
        <v>43927</v>
      </c>
      <c r="H109" s="20">
        <f>MONTH(Tabla_1[[#This Row],[Fecha pedido]])</f>
        <v>4</v>
      </c>
      <c r="I109">
        <v>422283828</v>
      </c>
      <c r="J109" s="1">
        <v>43947</v>
      </c>
      <c r="K109" s="5">
        <f>DATEDIF(Tabla_1[[#This Row],[Fecha pedido]],Tabla_1[[#This Row],[Fecha envío]],"D")</f>
        <v>20</v>
      </c>
      <c r="L109" s="3">
        <v>2024</v>
      </c>
      <c r="M109" s="4">
        <v>47.45</v>
      </c>
      <c r="N109" s="4">
        <v>31.79</v>
      </c>
      <c r="O109" s="12">
        <v>96038.8</v>
      </c>
      <c r="P109" s="4">
        <f>Tabla_1[[#This Row],[Precio Unitario]]-Tabla_1[[#This Row],[Coste unitario]]</f>
        <v>15.660000000000004</v>
      </c>
      <c r="Q109" s="12">
        <f>Tabla_1[[#This Row],[Importe venta total]]/1000</f>
        <v>96.038800000000009</v>
      </c>
      <c r="R109" s="4">
        <v>64342.96</v>
      </c>
      <c r="S109" s="12">
        <f>Tabla_1[[#This Row],[Importe Coste total]]/1000</f>
        <v>64.342960000000005</v>
      </c>
      <c r="T109" s="4">
        <f>Tabla_1[[#This Row],[Importe venta total]]-Tabla_1[[#This Row],[Importe Coste total]]</f>
        <v>31695.840000000004</v>
      </c>
      <c r="U109" s="13">
        <f>Tabla_1[[#This Row],[Importe Coste Total (M)]]/Tabla_1[[#This Row],[Importe Ventas Totales (M)]]</f>
        <v>0.66996838777660694</v>
      </c>
      <c r="V109" s="12">
        <f>Tabla_1[[#This Row],[Beneficio Total]]/1000</f>
        <v>31.695840000000004</v>
      </c>
      <c r="W109">
        <f>YEAR(Tabla_1[[#This Row],[Fecha pedido]])</f>
        <v>2020</v>
      </c>
    </row>
    <row r="110" spans="1:23" x14ac:dyDescent="0.3">
      <c r="A110" t="s">
        <v>225</v>
      </c>
      <c r="B110" t="s">
        <v>24</v>
      </c>
      <c r="C110" t="s">
        <v>226</v>
      </c>
      <c r="D110" t="s">
        <v>23</v>
      </c>
      <c r="E110" t="s">
        <v>15</v>
      </c>
      <c r="F110" t="s">
        <v>1117</v>
      </c>
      <c r="G110" s="14">
        <v>44643</v>
      </c>
      <c r="H110" s="20">
        <f>MONTH(Tabla_1[[#This Row],[Fecha pedido]])</f>
        <v>3</v>
      </c>
      <c r="I110">
        <v>379375779</v>
      </c>
      <c r="J110" s="1">
        <v>44643</v>
      </c>
      <c r="K110" s="5">
        <f>DATEDIF(Tabla_1[[#This Row],[Fecha pedido]],Tabla_1[[#This Row],[Fecha envío]],"D")</f>
        <v>0</v>
      </c>
      <c r="L110" s="3">
        <v>4578</v>
      </c>
      <c r="M110" s="4">
        <v>205.7</v>
      </c>
      <c r="N110" s="4">
        <v>117.11</v>
      </c>
      <c r="O110" s="12">
        <v>941694.6</v>
      </c>
      <c r="P110" s="4">
        <f>Tabla_1[[#This Row],[Precio Unitario]]-Tabla_1[[#This Row],[Coste unitario]]</f>
        <v>88.589999999999989</v>
      </c>
      <c r="Q110" s="12">
        <f>Tabla_1[[#This Row],[Importe venta total]]/1000</f>
        <v>941.69459999999992</v>
      </c>
      <c r="R110" s="4">
        <v>536129.57999999996</v>
      </c>
      <c r="S110" s="12">
        <f>Tabla_1[[#This Row],[Importe Coste total]]/1000</f>
        <v>536.12957999999992</v>
      </c>
      <c r="T110" s="4">
        <f>Tabla_1[[#This Row],[Importe venta total]]-Tabla_1[[#This Row],[Importe Coste total]]</f>
        <v>405565.02</v>
      </c>
      <c r="U110" s="13">
        <f>Tabla_1[[#This Row],[Importe Coste Total (M)]]/Tabla_1[[#This Row],[Importe Ventas Totales (M)]]</f>
        <v>0.56932425862907143</v>
      </c>
      <c r="V110" s="12">
        <f>Tabla_1[[#This Row],[Beneficio Total]]/1000</f>
        <v>405.56502</v>
      </c>
      <c r="W110">
        <f>YEAR(Tabla_1[[#This Row],[Fecha pedido]])</f>
        <v>2022</v>
      </c>
    </row>
    <row r="111" spans="1:23" x14ac:dyDescent="0.3">
      <c r="A111" t="s">
        <v>227</v>
      </c>
      <c r="B111" t="s">
        <v>24</v>
      </c>
      <c r="C111" t="s">
        <v>52</v>
      </c>
      <c r="D111" t="s">
        <v>40</v>
      </c>
      <c r="E111" t="s">
        <v>19</v>
      </c>
      <c r="F111" t="s">
        <v>1119</v>
      </c>
      <c r="G111" s="14">
        <v>43901</v>
      </c>
      <c r="H111" s="20">
        <f>MONTH(Tabla_1[[#This Row],[Fecha pedido]])</f>
        <v>3</v>
      </c>
      <c r="I111">
        <v>745996844</v>
      </c>
      <c r="J111" s="1">
        <v>43924</v>
      </c>
      <c r="K111" s="5">
        <f>DATEDIF(Tabla_1[[#This Row],[Fecha pedido]],Tabla_1[[#This Row],[Fecha envío]],"D")</f>
        <v>23</v>
      </c>
      <c r="L111" s="3">
        <v>5899</v>
      </c>
      <c r="M111" s="4">
        <v>81.73</v>
      </c>
      <c r="N111" s="4">
        <v>56.67</v>
      </c>
      <c r="O111" s="12">
        <v>482125.27</v>
      </c>
      <c r="P111" s="4">
        <f>Tabla_1[[#This Row],[Precio Unitario]]-Tabla_1[[#This Row],[Coste unitario]]</f>
        <v>25.060000000000002</v>
      </c>
      <c r="Q111" s="12">
        <f>Tabla_1[[#This Row],[Importe venta total]]/1000</f>
        <v>482.12527</v>
      </c>
      <c r="R111" s="4">
        <v>334296.33</v>
      </c>
      <c r="S111" s="12">
        <f>Tabla_1[[#This Row],[Importe Coste total]]/1000</f>
        <v>334.29633000000001</v>
      </c>
      <c r="T111" s="4">
        <f>Tabla_1[[#This Row],[Importe venta total]]-Tabla_1[[#This Row],[Importe Coste total]]</f>
        <v>147828.94</v>
      </c>
      <c r="U111" s="13">
        <f>Tabla_1[[#This Row],[Importe Coste Total (M)]]/Tabla_1[[#This Row],[Importe Ventas Totales (M)]]</f>
        <v>0.69338064358252782</v>
      </c>
      <c r="V111" s="12">
        <f>Tabla_1[[#This Row],[Beneficio Total]]/1000</f>
        <v>147.82893999999999</v>
      </c>
      <c r="W111">
        <f>YEAR(Tabla_1[[#This Row],[Fecha pedido]])</f>
        <v>2020</v>
      </c>
    </row>
    <row r="112" spans="1:23" x14ac:dyDescent="0.3">
      <c r="A112" t="s">
        <v>228</v>
      </c>
      <c r="B112" t="s">
        <v>24</v>
      </c>
      <c r="C112" t="s">
        <v>229</v>
      </c>
      <c r="D112" t="s">
        <v>26</v>
      </c>
      <c r="E112" t="s">
        <v>15</v>
      </c>
      <c r="F112" t="s">
        <v>1119</v>
      </c>
      <c r="G112" s="14">
        <v>44612</v>
      </c>
      <c r="H112" s="20">
        <f>MONTH(Tabla_1[[#This Row],[Fecha pedido]])</f>
        <v>2</v>
      </c>
      <c r="I112">
        <v>745633351</v>
      </c>
      <c r="J112" s="1">
        <v>44654</v>
      </c>
      <c r="K112" s="5">
        <f>DATEDIF(Tabla_1[[#This Row],[Fecha pedido]],Tabla_1[[#This Row],[Fecha envío]],"D")</f>
        <v>42</v>
      </c>
      <c r="L112" s="3">
        <v>8333</v>
      </c>
      <c r="M112" s="4">
        <v>9.33</v>
      </c>
      <c r="N112" s="4">
        <v>6.92</v>
      </c>
      <c r="O112" s="12">
        <v>77746.89</v>
      </c>
      <c r="P112" s="4">
        <f>Tabla_1[[#This Row],[Precio Unitario]]-Tabla_1[[#This Row],[Coste unitario]]</f>
        <v>2.41</v>
      </c>
      <c r="Q112" s="12">
        <f>Tabla_1[[#This Row],[Importe venta total]]/1000</f>
        <v>77.746889999999993</v>
      </c>
      <c r="R112" s="4">
        <v>57664.36</v>
      </c>
      <c r="S112" s="12">
        <f>Tabla_1[[#This Row],[Importe Coste total]]/1000</f>
        <v>57.664360000000002</v>
      </c>
      <c r="T112" s="4">
        <f>Tabla_1[[#This Row],[Importe venta total]]-Tabla_1[[#This Row],[Importe Coste total]]</f>
        <v>20082.53</v>
      </c>
      <c r="U112" s="13">
        <f>Tabla_1[[#This Row],[Importe Coste Total (M)]]/Tabla_1[[#This Row],[Importe Ventas Totales (M)]]</f>
        <v>0.74169346195069674</v>
      </c>
      <c r="V112" s="12">
        <f>Tabla_1[[#This Row],[Beneficio Total]]/1000</f>
        <v>20.082529999999998</v>
      </c>
      <c r="W112">
        <f>YEAR(Tabla_1[[#This Row],[Fecha pedido]])</f>
        <v>2022</v>
      </c>
    </row>
    <row r="113" spans="1:23" x14ac:dyDescent="0.3">
      <c r="A113" t="s">
        <v>230</v>
      </c>
      <c r="B113" t="s">
        <v>12</v>
      </c>
      <c r="C113" t="s">
        <v>231</v>
      </c>
      <c r="D113" t="s">
        <v>14</v>
      </c>
      <c r="E113" t="s">
        <v>15</v>
      </c>
      <c r="F113" t="s">
        <v>1120</v>
      </c>
      <c r="G113" s="14">
        <v>44090</v>
      </c>
      <c r="H113" s="20">
        <f>MONTH(Tabla_1[[#This Row],[Fecha pedido]])</f>
        <v>9</v>
      </c>
      <c r="I113">
        <v>572084128</v>
      </c>
      <c r="J113" s="1">
        <v>44140</v>
      </c>
      <c r="K113" s="5">
        <f>DATEDIF(Tabla_1[[#This Row],[Fecha pedido]],Tabla_1[[#This Row],[Fecha envío]],"D")</f>
        <v>50</v>
      </c>
      <c r="L113" s="3">
        <v>1261</v>
      </c>
      <c r="M113" s="4">
        <v>152.58000000000001</v>
      </c>
      <c r="N113" s="4">
        <v>97.44</v>
      </c>
      <c r="O113" s="12">
        <v>192403.38</v>
      </c>
      <c r="P113" s="4">
        <f>Tabla_1[[#This Row],[Precio Unitario]]-Tabla_1[[#This Row],[Coste unitario]]</f>
        <v>55.140000000000015</v>
      </c>
      <c r="Q113" s="12">
        <f>Tabla_1[[#This Row],[Importe venta total]]/1000</f>
        <v>192.40338</v>
      </c>
      <c r="R113" s="4">
        <v>122871.84</v>
      </c>
      <c r="S113" s="12">
        <f>Tabla_1[[#This Row],[Importe Coste total]]/1000</f>
        <v>122.87183999999999</v>
      </c>
      <c r="T113" s="4">
        <f>Tabla_1[[#This Row],[Importe venta total]]-Tabla_1[[#This Row],[Importe Coste total]]</f>
        <v>69531.540000000008</v>
      </c>
      <c r="U113" s="13">
        <f>Tabla_1[[#This Row],[Importe Coste Total (M)]]/Tabla_1[[#This Row],[Importe Ventas Totales (M)]]</f>
        <v>0.63861580810066843</v>
      </c>
      <c r="V113" s="12">
        <f>Tabla_1[[#This Row],[Beneficio Total]]/1000</f>
        <v>69.531540000000007</v>
      </c>
      <c r="W113">
        <f>YEAR(Tabla_1[[#This Row],[Fecha pedido]])</f>
        <v>2020</v>
      </c>
    </row>
    <row r="114" spans="1:23" x14ac:dyDescent="0.3">
      <c r="A114" t="s">
        <v>232</v>
      </c>
      <c r="B114" t="s">
        <v>24</v>
      </c>
      <c r="C114" t="s">
        <v>233</v>
      </c>
      <c r="D114" t="s">
        <v>33</v>
      </c>
      <c r="E114" t="s">
        <v>19</v>
      </c>
      <c r="F114" t="s">
        <v>1119</v>
      </c>
      <c r="G114" s="14">
        <v>43973</v>
      </c>
      <c r="H114" s="20">
        <f>MONTH(Tabla_1[[#This Row],[Fecha pedido]])</f>
        <v>5</v>
      </c>
      <c r="I114">
        <v>939460504</v>
      </c>
      <c r="J114" s="1">
        <v>43975</v>
      </c>
      <c r="K114" s="5">
        <f>DATEDIF(Tabla_1[[#This Row],[Fecha pedido]],Tabla_1[[#This Row],[Fecha envío]],"D")</f>
        <v>2</v>
      </c>
      <c r="L114" s="3">
        <v>6095</v>
      </c>
      <c r="M114" s="4">
        <v>47.45</v>
      </c>
      <c r="N114" s="4">
        <v>31.79</v>
      </c>
      <c r="O114" s="12">
        <v>289207.75</v>
      </c>
      <c r="P114" s="4">
        <f>Tabla_1[[#This Row],[Precio Unitario]]-Tabla_1[[#This Row],[Coste unitario]]</f>
        <v>15.660000000000004</v>
      </c>
      <c r="Q114" s="12">
        <f>Tabla_1[[#This Row],[Importe venta total]]/1000</f>
        <v>289.20774999999998</v>
      </c>
      <c r="R114" s="4">
        <v>193760.05</v>
      </c>
      <c r="S114" s="12">
        <f>Tabla_1[[#This Row],[Importe Coste total]]/1000</f>
        <v>193.76004999999998</v>
      </c>
      <c r="T114" s="4">
        <f>Tabla_1[[#This Row],[Importe venta total]]-Tabla_1[[#This Row],[Importe Coste total]]</f>
        <v>95447.700000000012</v>
      </c>
      <c r="U114" s="13">
        <f>Tabla_1[[#This Row],[Importe Coste Total (M)]]/Tabla_1[[#This Row],[Importe Ventas Totales (M)]]</f>
        <v>0.66996838777660694</v>
      </c>
      <c r="V114" s="12">
        <f>Tabla_1[[#This Row],[Beneficio Total]]/1000</f>
        <v>95.447700000000012</v>
      </c>
      <c r="W114">
        <f>YEAR(Tabla_1[[#This Row],[Fecha pedido]])</f>
        <v>2020</v>
      </c>
    </row>
    <row r="115" spans="1:23" x14ac:dyDescent="0.3">
      <c r="A115" t="s">
        <v>234</v>
      </c>
      <c r="B115" t="s">
        <v>24</v>
      </c>
      <c r="C115" t="s">
        <v>120</v>
      </c>
      <c r="D115" t="s">
        <v>26</v>
      </c>
      <c r="E115" t="s">
        <v>19</v>
      </c>
      <c r="F115" t="s">
        <v>1118</v>
      </c>
      <c r="G115" s="14">
        <v>44481</v>
      </c>
      <c r="H115" s="20">
        <f>MONTH(Tabla_1[[#This Row],[Fecha pedido]])</f>
        <v>10</v>
      </c>
      <c r="I115">
        <v>832186305</v>
      </c>
      <c r="J115" s="1">
        <v>44526</v>
      </c>
      <c r="K115" s="5">
        <f>DATEDIF(Tabla_1[[#This Row],[Fecha pedido]],Tabla_1[[#This Row],[Fecha envío]],"D")</f>
        <v>45</v>
      </c>
      <c r="L115" s="3">
        <v>1276</v>
      </c>
      <c r="M115" s="4">
        <v>9.33</v>
      </c>
      <c r="N115" s="4">
        <v>6.92</v>
      </c>
      <c r="O115" s="12">
        <v>11905.08</v>
      </c>
      <c r="P115" s="4">
        <f>Tabla_1[[#This Row],[Precio Unitario]]-Tabla_1[[#This Row],[Coste unitario]]</f>
        <v>2.41</v>
      </c>
      <c r="Q115" s="12">
        <f>Tabla_1[[#This Row],[Importe venta total]]/1000</f>
        <v>11.90508</v>
      </c>
      <c r="R115" s="4">
        <v>8829.92</v>
      </c>
      <c r="S115" s="12">
        <f>Tabla_1[[#This Row],[Importe Coste total]]/1000</f>
        <v>8.8299199999999995</v>
      </c>
      <c r="T115" s="4">
        <f>Tabla_1[[#This Row],[Importe venta total]]-Tabla_1[[#This Row],[Importe Coste total]]</f>
        <v>3075.16</v>
      </c>
      <c r="U115" s="13">
        <f>Tabla_1[[#This Row],[Importe Coste Total (M)]]/Tabla_1[[#This Row],[Importe Ventas Totales (M)]]</f>
        <v>0.74169346195069663</v>
      </c>
      <c r="V115" s="12">
        <f>Tabla_1[[#This Row],[Beneficio Total]]/1000</f>
        <v>3.0751599999999999</v>
      </c>
      <c r="W115">
        <f>YEAR(Tabla_1[[#This Row],[Fecha pedido]])</f>
        <v>2021</v>
      </c>
    </row>
    <row r="116" spans="1:23" x14ac:dyDescent="0.3">
      <c r="A116" t="s">
        <v>235</v>
      </c>
      <c r="B116" t="s">
        <v>24</v>
      </c>
      <c r="C116" t="s">
        <v>236</v>
      </c>
      <c r="D116" t="s">
        <v>26</v>
      </c>
      <c r="E116" t="s">
        <v>19</v>
      </c>
      <c r="F116" t="s">
        <v>1119</v>
      </c>
      <c r="G116" s="14">
        <v>43889</v>
      </c>
      <c r="H116" s="20">
        <f>MONTH(Tabla_1[[#This Row],[Fecha pedido]])</f>
        <v>2</v>
      </c>
      <c r="I116">
        <v>654997861</v>
      </c>
      <c r="J116" s="1">
        <v>43923</v>
      </c>
      <c r="K116" s="5">
        <f>DATEDIF(Tabla_1[[#This Row],[Fecha pedido]],Tabla_1[[#This Row],[Fecha envío]],"D")</f>
        <v>34</v>
      </c>
      <c r="L116" s="3">
        <v>7277</v>
      </c>
      <c r="M116" s="4">
        <v>9.33</v>
      </c>
      <c r="N116" s="4">
        <v>6.92</v>
      </c>
      <c r="O116" s="12">
        <v>67894.41</v>
      </c>
      <c r="P116" s="4">
        <f>Tabla_1[[#This Row],[Precio Unitario]]-Tabla_1[[#This Row],[Coste unitario]]</f>
        <v>2.41</v>
      </c>
      <c r="Q116" s="12">
        <f>Tabla_1[[#This Row],[Importe venta total]]/1000</f>
        <v>67.894410000000008</v>
      </c>
      <c r="R116" s="4">
        <v>50356.84</v>
      </c>
      <c r="S116" s="12">
        <f>Tabla_1[[#This Row],[Importe Coste total]]/1000</f>
        <v>50.356839999999998</v>
      </c>
      <c r="T116" s="4">
        <f>Tabla_1[[#This Row],[Importe venta total]]-Tabla_1[[#This Row],[Importe Coste total]]</f>
        <v>17537.570000000007</v>
      </c>
      <c r="U116" s="13">
        <f>Tabla_1[[#This Row],[Importe Coste Total (M)]]/Tabla_1[[#This Row],[Importe Ventas Totales (M)]]</f>
        <v>0.74169346195069652</v>
      </c>
      <c r="V116" s="12">
        <f>Tabla_1[[#This Row],[Beneficio Total]]/1000</f>
        <v>17.537570000000006</v>
      </c>
      <c r="W116">
        <f>YEAR(Tabla_1[[#This Row],[Fecha pedido]])</f>
        <v>2020</v>
      </c>
    </row>
    <row r="117" spans="1:23" x14ac:dyDescent="0.3">
      <c r="A117" t="s">
        <v>237</v>
      </c>
      <c r="B117" t="s">
        <v>28</v>
      </c>
      <c r="C117" t="s">
        <v>238</v>
      </c>
      <c r="D117" t="s">
        <v>18</v>
      </c>
      <c r="E117" t="s">
        <v>19</v>
      </c>
      <c r="F117" t="s">
        <v>1119</v>
      </c>
      <c r="G117" s="14">
        <v>44278</v>
      </c>
      <c r="H117" s="20">
        <f>MONTH(Tabla_1[[#This Row],[Fecha pedido]])</f>
        <v>3</v>
      </c>
      <c r="I117">
        <v>882943999</v>
      </c>
      <c r="J117" s="1">
        <v>44293</v>
      </c>
      <c r="K117" s="5">
        <f>DATEDIF(Tabla_1[[#This Row],[Fecha pedido]],Tabla_1[[#This Row],[Fecha envío]],"D")</f>
        <v>15</v>
      </c>
      <c r="L117" s="3">
        <v>1605</v>
      </c>
      <c r="M117" s="4">
        <v>421.89</v>
      </c>
      <c r="N117" s="4">
        <v>364.69</v>
      </c>
      <c r="O117" s="12">
        <v>677133.45</v>
      </c>
      <c r="P117" s="4">
        <f>Tabla_1[[#This Row],[Precio Unitario]]-Tabla_1[[#This Row],[Coste unitario]]</f>
        <v>57.199999999999989</v>
      </c>
      <c r="Q117" s="12">
        <f>Tabla_1[[#This Row],[Importe venta total]]/1000</f>
        <v>677.13344999999993</v>
      </c>
      <c r="R117" s="4">
        <v>585327.44999999995</v>
      </c>
      <c r="S117" s="12">
        <f>Tabla_1[[#This Row],[Importe Coste total]]/1000</f>
        <v>585.32745</v>
      </c>
      <c r="T117" s="4">
        <f>Tabla_1[[#This Row],[Importe venta total]]-Tabla_1[[#This Row],[Importe Coste total]]</f>
        <v>91806</v>
      </c>
      <c r="U117" s="13">
        <f>Tabla_1[[#This Row],[Importe Coste Total (M)]]/Tabla_1[[#This Row],[Importe Ventas Totales (M)]]</f>
        <v>0.86441963544999889</v>
      </c>
      <c r="V117" s="12">
        <f>Tabla_1[[#This Row],[Beneficio Total]]/1000</f>
        <v>91.805999999999997</v>
      </c>
      <c r="W117">
        <f>YEAR(Tabla_1[[#This Row],[Fecha pedido]])</f>
        <v>2021</v>
      </c>
    </row>
    <row r="118" spans="1:23" x14ac:dyDescent="0.3">
      <c r="A118" t="s">
        <v>239</v>
      </c>
      <c r="B118" t="s">
        <v>24</v>
      </c>
      <c r="C118" t="s">
        <v>240</v>
      </c>
      <c r="D118" t="s">
        <v>26</v>
      </c>
      <c r="E118" t="s">
        <v>19</v>
      </c>
      <c r="F118" t="s">
        <v>1119</v>
      </c>
      <c r="G118" s="14">
        <v>44739</v>
      </c>
      <c r="H118" s="20">
        <f>MONTH(Tabla_1[[#This Row],[Fecha pedido]])</f>
        <v>6</v>
      </c>
      <c r="I118">
        <v>711386048</v>
      </c>
      <c r="J118" s="1">
        <v>44788</v>
      </c>
      <c r="K118" s="5">
        <f>DATEDIF(Tabla_1[[#This Row],[Fecha pedido]],Tabla_1[[#This Row],[Fecha envío]],"D")</f>
        <v>49</v>
      </c>
      <c r="L118" s="3">
        <v>3795</v>
      </c>
      <c r="M118" s="4">
        <v>9.33</v>
      </c>
      <c r="N118" s="4">
        <v>6.92</v>
      </c>
      <c r="O118" s="12">
        <v>35407.35</v>
      </c>
      <c r="P118" s="4">
        <f>Tabla_1[[#This Row],[Precio Unitario]]-Tabla_1[[#This Row],[Coste unitario]]</f>
        <v>2.41</v>
      </c>
      <c r="Q118" s="12">
        <f>Tabla_1[[#This Row],[Importe venta total]]/1000</f>
        <v>35.407350000000001</v>
      </c>
      <c r="R118" s="4">
        <v>26261.4</v>
      </c>
      <c r="S118" s="12">
        <f>Tabla_1[[#This Row],[Importe Coste total]]/1000</f>
        <v>26.261400000000002</v>
      </c>
      <c r="T118" s="4">
        <f>Tabla_1[[#This Row],[Importe venta total]]-Tabla_1[[#This Row],[Importe Coste total]]</f>
        <v>9145.9499999999971</v>
      </c>
      <c r="U118" s="13">
        <f>Tabla_1[[#This Row],[Importe Coste Total (M)]]/Tabla_1[[#This Row],[Importe Ventas Totales (M)]]</f>
        <v>0.74169346195069674</v>
      </c>
      <c r="V118" s="12">
        <f>Tabla_1[[#This Row],[Beneficio Total]]/1000</f>
        <v>9.1459499999999974</v>
      </c>
      <c r="W118">
        <f>YEAR(Tabla_1[[#This Row],[Fecha pedido]])</f>
        <v>2022</v>
      </c>
    </row>
    <row r="119" spans="1:23" x14ac:dyDescent="0.3">
      <c r="A119" t="s">
        <v>241</v>
      </c>
      <c r="B119" t="s">
        <v>21</v>
      </c>
      <c r="C119" t="s">
        <v>242</v>
      </c>
      <c r="D119" t="s">
        <v>33</v>
      </c>
      <c r="E119" t="s">
        <v>15</v>
      </c>
      <c r="F119" t="s">
        <v>1119</v>
      </c>
      <c r="G119" s="14">
        <v>43991</v>
      </c>
      <c r="H119" s="20">
        <f>MONTH(Tabla_1[[#This Row],[Fecha pedido]])</f>
        <v>6</v>
      </c>
      <c r="I119">
        <v>305997836</v>
      </c>
      <c r="J119" s="1">
        <v>44022</v>
      </c>
      <c r="K119" s="5">
        <f>DATEDIF(Tabla_1[[#This Row],[Fecha pedido]],Tabla_1[[#This Row],[Fecha envío]],"D")</f>
        <v>31</v>
      </c>
      <c r="L119" s="3">
        <v>415</v>
      </c>
      <c r="M119" s="4">
        <v>47.45</v>
      </c>
      <c r="N119" s="4">
        <v>31.79</v>
      </c>
      <c r="O119" s="12">
        <v>19691.75</v>
      </c>
      <c r="P119" s="4">
        <f>Tabla_1[[#This Row],[Precio Unitario]]-Tabla_1[[#This Row],[Coste unitario]]</f>
        <v>15.660000000000004</v>
      </c>
      <c r="Q119" s="12">
        <f>Tabla_1[[#This Row],[Importe venta total]]/1000</f>
        <v>19.691749999999999</v>
      </c>
      <c r="R119" s="4">
        <v>13192.85</v>
      </c>
      <c r="S119" s="12">
        <f>Tabla_1[[#This Row],[Importe Coste total]]/1000</f>
        <v>13.19285</v>
      </c>
      <c r="T119" s="4">
        <f>Tabla_1[[#This Row],[Importe venta total]]-Tabla_1[[#This Row],[Importe Coste total]]</f>
        <v>6498.9</v>
      </c>
      <c r="U119" s="13">
        <f>Tabla_1[[#This Row],[Importe Coste Total (M)]]/Tabla_1[[#This Row],[Importe Ventas Totales (M)]]</f>
        <v>0.66996838777660694</v>
      </c>
      <c r="V119" s="12">
        <f>Tabla_1[[#This Row],[Beneficio Total]]/1000</f>
        <v>6.4988999999999999</v>
      </c>
      <c r="W119">
        <f>YEAR(Tabla_1[[#This Row],[Fecha pedido]])</f>
        <v>2020</v>
      </c>
    </row>
    <row r="120" spans="1:23" x14ac:dyDescent="0.3">
      <c r="A120" t="s">
        <v>243</v>
      </c>
      <c r="B120" t="s">
        <v>24</v>
      </c>
      <c r="C120" t="s">
        <v>74</v>
      </c>
      <c r="D120" t="s">
        <v>18</v>
      </c>
      <c r="E120" t="s">
        <v>15</v>
      </c>
      <c r="F120" t="s">
        <v>1118</v>
      </c>
      <c r="G120" s="14">
        <v>44031</v>
      </c>
      <c r="H120" s="20">
        <f>MONTH(Tabla_1[[#This Row],[Fecha pedido]])</f>
        <v>7</v>
      </c>
      <c r="I120">
        <v>352765691</v>
      </c>
      <c r="J120" s="1">
        <v>44054</v>
      </c>
      <c r="K120" s="5">
        <f>DATEDIF(Tabla_1[[#This Row],[Fecha pedido]],Tabla_1[[#This Row],[Fecha envío]],"D")</f>
        <v>23</v>
      </c>
      <c r="L120" s="3">
        <v>62</v>
      </c>
      <c r="M120" s="4">
        <v>421.89</v>
      </c>
      <c r="N120" s="4">
        <v>364.69</v>
      </c>
      <c r="O120" s="12">
        <v>26157.18</v>
      </c>
      <c r="P120" s="4">
        <f>Tabla_1[[#This Row],[Precio Unitario]]-Tabla_1[[#This Row],[Coste unitario]]</f>
        <v>57.199999999999989</v>
      </c>
      <c r="Q120" s="12">
        <f>Tabla_1[[#This Row],[Importe venta total]]/1000</f>
        <v>26.15718</v>
      </c>
      <c r="R120" s="4">
        <v>22610.78</v>
      </c>
      <c r="S120" s="12">
        <f>Tabla_1[[#This Row],[Importe Coste total]]/1000</f>
        <v>22.610779999999998</v>
      </c>
      <c r="T120" s="4">
        <f>Tabla_1[[#This Row],[Importe venta total]]-Tabla_1[[#This Row],[Importe Coste total]]</f>
        <v>3546.4000000000015</v>
      </c>
      <c r="U120" s="13">
        <f>Tabla_1[[#This Row],[Importe Coste Total (M)]]/Tabla_1[[#This Row],[Importe Ventas Totales (M)]]</f>
        <v>0.86441963544999878</v>
      </c>
      <c r="V120" s="12">
        <f>Tabla_1[[#This Row],[Beneficio Total]]/1000</f>
        <v>3.5464000000000016</v>
      </c>
      <c r="W120">
        <f>YEAR(Tabla_1[[#This Row],[Fecha pedido]])</f>
        <v>2020</v>
      </c>
    </row>
    <row r="121" spans="1:23" x14ac:dyDescent="0.3">
      <c r="A121" t="s">
        <v>244</v>
      </c>
      <c r="B121" t="s">
        <v>24</v>
      </c>
      <c r="C121" t="s">
        <v>233</v>
      </c>
      <c r="D121" t="s">
        <v>50</v>
      </c>
      <c r="E121" t="s">
        <v>19</v>
      </c>
      <c r="F121" t="s">
        <v>1117</v>
      </c>
      <c r="G121" s="14">
        <v>44392</v>
      </c>
      <c r="H121" s="20">
        <f>MONTH(Tabla_1[[#This Row],[Fecha pedido]])</f>
        <v>7</v>
      </c>
      <c r="I121">
        <v>707988440</v>
      </c>
      <c r="J121" s="1">
        <v>44416</v>
      </c>
      <c r="K121" s="5">
        <f>DATEDIF(Tabla_1[[#This Row],[Fecha pedido]],Tabla_1[[#This Row],[Fecha envío]],"D")</f>
        <v>24</v>
      </c>
      <c r="L121" s="3">
        <v>8367</v>
      </c>
      <c r="M121" s="4">
        <v>154.06</v>
      </c>
      <c r="N121" s="4">
        <v>90.93</v>
      </c>
      <c r="O121" s="12">
        <v>1289020.02</v>
      </c>
      <c r="P121" s="4">
        <f>Tabla_1[[#This Row],[Precio Unitario]]-Tabla_1[[#This Row],[Coste unitario]]</f>
        <v>63.129999999999995</v>
      </c>
      <c r="Q121" s="12">
        <f>Tabla_1[[#This Row],[Importe venta total]]/1000</f>
        <v>1289.0200199999999</v>
      </c>
      <c r="R121" s="4">
        <v>760811.31</v>
      </c>
      <c r="S121" s="12">
        <f>Tabla_1[[#This Row],[Importe Coste total]]/1000</f>
        <v>760.81131000000005</v>
      </c>
      <c r="T121" s="4">
        <f>Tabla_1[[#This Row],[Importe venta total]]-Tabla_1[[#This Row],[Importe Coste total]]</f>
        <v>528208.71</v>
      </c>
      <c r="U121" s="13">
        <f>Tabla_1[[#This Row],[Importe Coste Total (M)]]/Tabla_1[[#This Row],[Importe Ventas Totales (M)]]</f>
        <v>0.59022458782292619</v>
      </c>
      <c r="V121" s="12">
        <f>Tabla_1[[#This Row],[Beneficio Total]]/1000</f>
        <v>528.20871</v>
      </c>
      <c r="W121">
        <f>YEAR(Tabla_1[[#This Row],[Fecha pedido]])</f>
        <v>2021</v>
      </c>
    </row>
    <row r="122" spans="1:23" x14ac:dyDescent="0.3">
      <c r="A122" t="s">
        <v>245</v>
      </c>
      <c r="B122" t="s">
        <v>60</v>
      </c>
      <c r="C122" t="s">
        <v>246</v>
      </c>
      <c r="D122" t="s">
        <v>50</v>
      </c>
      <c r="E122" t="s">
        <v>15</v>
      </c>
      <c r="F122" t="s">
        <v>1120</v>
      </c>
      <c r="G122" s="14">
        <v>44755</v>
      </c>
      <c r="H122" s="20">
        <f>MONTH(Tabla_1[[#This Row],[Fecha pedido]])</f>
        <v>7</v>
      </c>
      <c r="I122">
        <v>848277413</v>
      </c>
      <c r="J122" s="1">
        <v>44802</v>
      </c>
      <c r="K122" s="5">
        <f>DATEDIF(Tabla_1[[#This Row],[Fecha pedido]],Tabla_1[[#This Row],[Fecha envío]],"D")</f>
        <v>47</v>
      </c>
      <c r="L122" s="3">
        <v>2992</v>
      </c>
      <c r="M122" s="4">
        <v>154.06</v>
      </c>
      <c r="N122" s="4">
        <v>90.93</v>
      </c>
      <c r="O122" s="12">
        <v>460947.52</v>
      </c>
      <c r="P122" s="4">
        <f>Tabla_1[[#This Row],[Precio Unitario]]-Tabla_1[[#This Row],[Coste unitario]]</f>
        <v>63.129999999999995</v>
      </c>
      <c r="Q122" s="12">
        <f>Tabla_1[[#This Row],[Importe venta total]]/1000</f>
        <v>460.94752</v>
      </c>
      <c r="R122" s="4">
        <v>272062.56</v>
      </c>
      <c r="S122" s="12">
        <f>Tabla_1[[#This Row],[Importe Coste total]]/1000</f>
        <v>272.06256000000002</v>
      </c>
      <c r="T122" s="4">
        <f>Tabla_1[[#This Row],[Importe venta total]]-Tabla_1[[#This Row],[Importe Coste total]]</f>
        <v>188884.96000000002</v>
      </c>
      <c r="U122" s="13">
        <f>Tabla_1[[#This Row],[Importe Coste Total (M)]]/Tabla_1[[#This Row],[Importe Ventas Totales (M)]]</f>
        <v>0.59022458782292619</v>
      </c>
      <c r="V122" s="12">
        <f>Tabla_1[[#This Row],[Beneficio Total]]/1000</f>
        <v>188.88496000000004</v>
      </c>
      <c r="W122">
        <f>YEAR(Tabla_1[[#This Row],[Fecha pedido]])</f>
        <v>2022</v>
      </c>
    </row>
    <row r="123" spans="1:23" x14ac:dyDescent="0.3">
      <c r="A123" t="s">
        <v>247</v>
      </c>
      <c r="B123" t="s">
        <v>24</v>
      </c>
      <c r="C123" t="s">
        <v>248</v>
      </c>
      <c r="D123" t="s">
        <v>80</v>
      </c>
      <c r="E123" t="s">
        <v>19</v>
      </c>
      <c r="F123" t="s">
        <v>1120</v>
      </c>
      <c r="G123" s="14">
        <v>44424</v>
      </c>
      <c r="H123" s="20">
        <f>MONTH(Tabla_1[[#This Row],[Fecha pedido]])</f>
        <v>8</v>
      </c>
      <c r="I123">
        <v>320556437</v>
      </c>
      <c r="J123" s="1">
        <v>44464</v>
      </c>
      <c r="K123" s="5">
        <f>DATEDIF(Tabla_1[[#This Row],[Fecha pedido]],Tabla_1[[#This Row],[Fecha envío]],"D")</f>
        <v>40</v>
      </c>
      <c r="L123" s="3">
        <v>8628</v>
      </c>
      <c r="M123" s="4">
        <v>668.27</v>
      </c>
      <c r="N123" s="4">
        <v>502.54</v>
      </c>
      <c r="O123" s="12">
        <v>5765833.5599999996</v>
      </c>
      <c r="P123" s="4">
        <f>Tabla_1[[#This Row],[Precio Unitario]]-Tabla_1[[#This Row],[Coste unitario]]</f>
        <v>165.72999999999996</v>
      </c>
      <c r="Q123" s="12">
        <f>Tabla_1[[#This Row],[Importe venta total]]/1000</f>
        <v>5765.83356</v>
      </c>
      <c r="R123" s="4">
        <v>4335915.12</v>
      </c>
      <c r="S123" s="12">
        <f>Tabla_1[[#This Row],[Importe Coste total]]/1000</f>
        <v>4335.9151199999997</v>
      </c>
      <c r="T123" s="4">
        <f>Tabla_1[[#This Row],[Importe venta total]]-Tabla_1[[#This Row],[Importe Coste total]]</f>
        <v>1429918.4399999995</v>
      </c>
      <c r="U123" s="13">
        <f>Tabla_1[[#This Row],[Importe Coste Total (M)]]/Tabla_1[[#This Row],[Importe Ventas Totales (M)]]</f>
        <v>0.75200143654510898</v>
      </c>
      <c r="V123" s="12">
        <f>Tabla_1[[#This Row],[Beneficio Total]]/1000</f>
        <v>1429.9184399999995</v>
      </c>
      <c r="W123">
        <f>YEAR(Tabla_1[[#This Row],[Fecha pedido]])</f>
        <v>2021</v>
      </c>
    </row>
    <row r="124" spans="1:23" x14ac:dyDescent="0.3">
      <c r="A124" t="s">
        <v>249</v>
      </c>
      <c r="B124" t="s">
        <v>24</v>
      </c>
      <c r="C124" t="s">
        <v>99</v>
      </c>
      <c r="D124" t="s">
        <v>30</v>
      </c>
      <c r="E124" t="s">
        <v>19</v>
      </c>
      <c r="F124" t="s">
        <v>1118</v>
      </c>
      <c r="G124" s="14">
        <v>43896</v>
      </c>
      <c r="H124" s="20">
        <f>MONTH(Tabla_1[[#This Row],[Fecha pedido]])</f>
        <v>3</v>
      </c>
      <c r="I124">
        <v>992061841</v>
      </c>
      <c r="J124" s="1">
        <v>43914</v>
      </c>
      <c r="K124" s="5">
        <f>DATEDIF(Tabla_1[[#This Row],[Fecha pedido]],Tabla_1[[#This Row],[Fecha envío]],"D")</f>
        <v>18</v>
      </c>
      <c r="L124" s="3">
        <v>1999</v>
      </c>
      <c r="M124" s="4">
        <v>255.28</v>
      </c>
      <c r="N124" s="4">
        <v>159.41999999999999</v>
      </c>
      <c r="O124" s="12">
        <v>510304.72000000003</v>
      </c>
      <c r="P124" s="4">
        <f>Tabla_1[[#This Row],[Precio Unitario]]-Tabla_1[[#This Row],[Coste unitario]]</f>
        <v>95.860000000000014</v>
      </c>
      <c r="Q124" s="12">
        <f>Tabla_1[[#This Row],[Importe venta total]]/1000</f>
        <v>510.30472000000003</v>
      </c>
      <c r="R124" s="4">
        <v>318680.57999999996</v>
      </c>
      <c r="S124" s="12">
        <f>Tabla_1[[#This Row],[Importe Coste total]]/1000</f>
        <v>318.68057999999996</v>
      </c>
      <c r="T124" s="4">
        <f>Tabla_1[[#This Row],[Importe venta total]]-Tabla_1[[#This Row],[Importe Coste total]]</f>
        <v>191624.14000000007</v>
      </c>
      <c r="U124" s="13">
        <f>Tabla_1[[#This Row],[Importe Coste Total (M)]]/Tabla_1[[#This Row],[Importe Ventas Totales (M)]]</f>
        <v>0.62449075524913811</v>
      </c>
      <c r="V124" s="12">
        <f>Tabla_1[[#This Row],[Beneficio Total]]/1000</f>
        <v>191.62414000000007</v>
      </c>
      <c r="W124">
        <f>YEAR(Tabla_1[[#This Row],[Fecha pedido]])</f>
        <v>2020</v>
      </c>
    </row>
    <row r="125" spans="1:23" x14ac:dyDescent="0.3">
      <c r="A125" t="s">
        <v>250</v>
      </c>
      <c r="B125" t="s">
        <v>12</v>
      </c>
      <c r="C125" t="s">
        <v>251</v>
      </c>
      <c r="D125" t="s">
        <v>42</v>
      </c>
      <c r="E125" t="s">
        <v>19</v>
      </c>
      <c r="F125" t="s">
        <v>1120</v>
      </c>
      <c r="G125" s="14">
        <v>44336</v>
      </c>
      <c r="H125" s="20">
        <f>MONTH(Tabla_1[[#This Row],[Fecha pedido]])</f>
        <v>5</v>
      </c>
      <c r="I125">
        <v>300342452</v>
      </c>
      <c r="J125" s="1">
        <v>44371</v>
      </c>
      <c r="K125" s="5">
        <f>DATEDIF(Tabla_1[[#This Row],[Fecha pedido]],Tabla_1[[#This Row],[Fecha envío]],"D")</f>
        <v>35</v>
      </c>
      <c r="L125" s="3">
        <v>6861</v>
      </c>
      <c r="M125" s="4">
        <v>651.21</v>
      </c>
      <c r="N125" s="4">
        <v>524.96</v>
      </c>
      <c r="O125" s="12">
        <v>4467951.8100000005</v>
      </c>
      <c r="P125" s="4">
        <f>Tabla_1[[#This Row],[Precio Unitario]]-Tabla_1[[#This Row],[Coste unitario]]</f>
        <v>126.25</v>
      </c>
      <c r="Q125" s="12">
        <f>Tabla_1[[#This Row],[Importe venta total]]/1000</f>
        <v>4467.9518100000005</v>
      </c>
      <c r="R125" s="4">
        <v>3601750.56</v>
      </c>
      <c r="S125" s="12">
        <f>Tabla_1[[#This Row],[Importe Coste total]]/1000</f>
        <v>3601.75056</v>
      </c>
      <c r="T125" s="4">
        <f>Tabla_1[[#This Row],[Importe venta total]]-Tabla_1[[#This Row],[Importe Coste total]]</f>
        <v>866201.25000000047</v>
      </c>
      <c r="U125" s="13">
        <f>Tabla_1[[#This Row],[Importe Coste Total (M)]]/Tabla_1[[#This Row],[Importe Ventas Totales (M)]]</f>
        <v>0.80613012699436426</v>
      </c>
      <c r="V125" s="12">
        <f>Tabla_1[[#This Row],[Beneficio Total]]/1000</f>
        <v>866.20125000000041</v>
      </c>
      <c r="W125">
        <f>YEAR(Tabla_1[[#This Row],[Fecha pedido]])</f>
        <v>2021</v>
      </c>
    </row>
    <row r="126" spans="1:23" x14ac:dyDescent="0.3">
      <c r="A126" t="s">
        <v>252</v>
      </c>
      <c r="B126" t="s">
        <v>24</v>
      </c>
      <c r="C126" t="s">
        <v>253</v>
      </c>
      <c r="D126" t="s">
        <v>50</v>
      </c>
      <c r="E126" t="s">
        <v>19</v>
      </c>
      <c r="F126" t="s">
        <v>1118</v>
      </c>
      <c r="G126" s="14">
        <v>43923</v>
      </c>
      <c r="H126" s="20">
        <f>MONTH(Tabla_1[[#This Row],[Fecha pedido]])</f>
        <v>4</v>
      </c>
      <c r="I126">
        <v>703259599</v>
      </c>
      <c r="J126" s="1">
        <v>43926</v>
      </c>
      <c r="K126" s="5">
        <f>DATEDIF(Tabla_1[[#This Row],[Fecha pedido]],Tabla_1[[#This Row],[Fecha envío]],"D")</f>
        <v>3</v>
      </c>
      <c r="L126" s="3">
        <v>8998</v>
      </c>
      <c r="M126" s="4">
        <v>154.06</v>
      </c>
      <c r="N126" s="4">
        <v>90.93</v>
      </c>
      <c r="O126" s="12">
        <v>1386231.8800000001</v>
      </c>
      <c r="P126" s="4">
        <f>Tabla_1[[#This Row],[Precio Unitario]]-Tabla_1[[#This Row],[Coste unitario]]</f>
        <v>63.129999999999995</v>
      </c>
      <c r="Q126" s="12">
        <f>Tabla_1[[#This Row],[Importe venta total]]/1000</f>
        <v>1386.23188</v>
      </c>
      <c r="R126" s="4">
        <v>818188.14</v>
      </c>
      <c r="S126" s="12">
        <f>Tabla_1[[#This Row],[Importe Coste total]]/1000</f>
        <v>818.18813999999998</v>
      </c>
      <c r="T126" s="4">
        <f>Tabla_1[[#This Row],[Importe venta total]]-Tabla_1[[#This Row],[Importe Coste total]]</f>
        <v>568043.74000000011</v>
      </c>
      <c r="U126" s="13">
        <f>Tabla_1[[#This Row],[Importe Coste Total (M)]]/Tabla_1[[#This Row],[Importe Ventas Totales (M)]]</f>
        <v>0.59022458782292608</v>
      </c>
      <c r="V126" s="12">
        <f>Tabla_1[[#This Row],[Beneficio Total]]/1000</f>
        <v>568.04374000000007</v>
      </c>
      <c r="W126">
        <f>YEAR(Tabla_1[[#This Row],[Fecha pedido]])</f>
        <v>2020</v>
      </c>
    </row>
    <row r="127" spans="1:23" x14ac:dyDescent="0.3">
      <c r="A127" t="s">
        <v>254</v>
      </c>
      <c r="B127" t="s">
        <v>60</v>
      </c>
      <c r="C127" t="s">
        <v>159</v>
      </c>
      <c r="D127" t="s">
        <v>70</v>
      </c>
      <c r="E127" t="s">
        <v>15</v>
      </c>
      <c r="F127" t="s">
        <v>1118</v>
      </c>
      <c r="G127" s="14">
        <v>44637</v>
      </c>
      <c r="H127" s="20">
        <f>MONTH(Tabla_1[[#This Row],[Fecha pedido]])</f>
        <v>3</v>
      </c>
      <c r="I127">
        <v>228987109</v>
      </c>
      <c r="J127" s="1">
        <v>44665</v>
      </c>
      <c r="K127" s="5">
        <f>DATEDIF(Tabla_1[[#This Row],[Fecha pedido]],Tabla_1[[#This Row],[Fecha envío]],"D")</f>
        <v>28</v>
      </c>
      <c r="L127" s="3">
        <v>1229</v>
      </c>
      <c r="M127" s="4">
        <v>109.28</v>
      </c>
      <c r="N127" s="4">
        <v>35.840000000000003</v>
      </c>
      <c r="O127" s="12">
        <v>134305.12</v>
      </c>
      <c r="P127" s="4">
        <f>Tabla_1[[#This Row],[Precio Unitario]]-Tabla_1[[#This Row],[Coste unitario]]</f>
        <v>73.44</v>
      </c>
      <c r="Q127" s="12">
        <f>Tabla_1[[#This Row],[Importe venta total]]/1000</f>
        <v>134.30511999999999</v>
      </c>
      <c r="R127" s="4">
        <v>44047.360000000001</v>
      </c>
      <c r="S127" s="12">
        <f>Tabla_1[[#This Row],[Importe Coste total]]/1000</f>
        <v>44.047359999999998</v>
      </c>
      <c r="T127" s="4">
        <f>Tabla_1[[#This Row],[Importe venta total]]-Tabla_1[[#This Row],[Importe Coste total]]</f>
        <v>90257.76</v>
      </c>
      <c r="U127" s="13">
        <f>Tabla_1[[#This Row],[Importe Coste Total (M)]]/Tabla_1[[#This Row],[Importe Ventas Totales (M)]]</f>
        <v>0.32796486090775989</v>
      </c>
      <c r="V127" s="12">
        <f>Tabla_1[[#This Row],[Beneficio Total]]/1000</f>
        <v>90.25775999999999</v>
      </c>
      <c r="W127">
        <f>YEAR(Tabla_1[[#This Row],[Fecha pedido]])</f>
        <v>2022</v>
      </c>
    </row>
    <row r="128" spans="1:23" x14ac:dyDescent="0.3">
      <c r="A128" t="s">
        <v>255</v>
      </c>
      <c r="B128" t="s">
        <v>24</v>
      </c>
      <c r="C128" t="s">
        <v>46</v>
      </c>
      <c r="D128" t="s">
        <v>23</v>
      </c>
      <c r="E128" t="s">
        <v>19</v>
      </c>
      <c r="F128" t="s">
        <v>1117</v>
      </c>
      <c r="G128" s="14">
        <v>44430</v>
      </c>
      <c r="H128" s="20">
        <f>MONTH(Tabla_1[[#This Row],[Fecha pedido]])</f>
        <v>8</v>
      </c>
      <c r="I128">
        <v>126011312</v>
      </c>
      <c r="J128" s="1">
        <v>44457</v>
      </c>
      <c r="K128" s="5">
        <f>DATEDIF(Tabla_1[[#This Row],[Fecha pedido]],Tabla_1[[#This Row],[Fecha envío]],"D")</f>
        <v>27</v>
      </c>
      <c r="L128" s="3">
        <v>8402</v>
      </c>
      <c r="M128" s="4">
        <v>205.7</v>
      </c>
      <c r="N128" s="4">
        <v>117.11</v>
      </c>
      <c r="O128" s="12">
        <v>1728291.4</v>
      </c>
      <c r="P128" s="4">
        <f>Tabla_1[[#This Row],[Precio Unitario]]-Tabla_1[[#This Row],[Coste unitario]]</f>
        <v>88.589999999999989</v>
      </c>
      <c r="Q128" s="12">
        <f>Tabla_1[[#This Row],[Importe venta total]]/1000</f>
        <v>1728.2913999999998</v>
      </c>
      <c r="R128" s="4">
        <v>983958.22</v>
      </c>
      <c r="S128" s="12">
        <f>Tabla_1[[#This Row],[Importe Coste total]]/1000</f>
        <v>983.95821999999998</v>
      </c>
      <c r="T128" s="4">
        <f>Tabla_1[[#This Row],[Importe venta total]]-Tabla_1[[#This Row],[Importe Coste total]]</f>
        <v>744333.17999999993</v>
      </c>
      <c r="U128" s="13">
        <f>Tabla_1[[#This Row],[Importe Coste Total (M)]]/Tabla_1[[#This Row],[Importe Ventas Totales (M)]]</f>
        <v>0.56932425862907154</v>
      </c>
      <c r="V128" s="12">
        <f>Tabla_1[[#This Row],[Beneficio Total]]/1000</f>
        <v>744.33317999999997</v>
      </c>
      <c r="W128">
        <f>YEAR(Tabla_1[[#This Row],[Fecha pedido]])</f>
        <v>2021</v>
      </c>
    </row>
    <row r="129" spans="1:23" x14ac:dyDescent="0.3">
      <c r="A129" t="s">
        <v>256</v>
      </c>
      <c r="B129" t="s">
        <v>60</v>
      </c>
      <c r="C129" t="s">
        <v>61</v>
      </c>
      <c r="D129" t="s">
        <v>33</v>
      </c>
      <c r="E129" t="s">
        <v>15</v>
      </c>
      <c r="F129" t="s">
        <v>1117</v>
      </c>
      <c r="G129" s="14">
        <v>44010</v>
      </c>
      <c r="H129" s="20">
        <f>MONTH(Tabla_1[[#This Row],[Fecha pedido]])</f>
        <v>6</v>
      </c>
      <c r="I129">
        <v>813131034</v>
      </c>
      <c r="J129" s="1">
        <v>44013</v>
      </c>
      <c r="K129" s="5">
        <f>DATEDIF(Tabla_1[[#This Row],[Fecha pedido]],Tabla_1[[#This Row],[Fecha envío]],"D")</f>
        <v>3</v>
      </c>
      <c r="L129" s="3">
        <v>2397</v>
      </c>
      <c r="M129" s="4">
        <v>47.45</v>
      </c>
      <c r="N129" s="4">
        <v>31.79</v>
      </c>
      <c r="O129" s="12">
        <v>113737.65000000001</v>
      </c>
      <c r="P129" s="4">
        <f>Tabla_1[[#This Row],[Precio Unitario]]-Tabla_1[[#This Row],[Coste unitario]]</f>
        <v>15.660000000000004</v>
      </c>
      <c r="Q129" s="12">
        <f>Tabla_1[[#This Row],[Importe venta total]]/1000</f>
        <v>113.73765</v>
      </c>
      <c r="R129" s="4">
        <v>76200.63</v>
      </c>
      <c r="S129" s="12">
        <f>Tabla_1[[#This Row],[Importe Coste total]]/1000</f>
        <v>76.200630000000004</v>
      </c>
      <c r="T129" s="4">
        <f>Tabla_1[[#This Row],[Importe venta total]]-Tabla_1[[#This Row],[Importe Coste total]]</f>
        <v>37537.020000000004</v>
      </c>
      <c r="U129" s="13">
        <f>Tabla_1[[#This Row],[Importe Coste Total (M)]]/Tabla_1[[#This Row],[Importe Ventas Totales (M)]]</f>
        <v>0.66996838777660694</v>
      </c>
      <c r="V129" s="12">
        <f>Tabla_1[[#This Row],[Beneficio Total]]/1000</f>
        <v>37.537020000000005</v>
      </c>
      <c r="W129">
        <f>YEAR(Tabla_1[[#This Row],[Fecha pedido]])</f>
        <v>2020</v>
      </c>
    </row>
    <row r="130" spans="1:23" x14ac:dyDescent="0.3">
      <c r="A130" t="s">
        <v>257</v>
      </c>
      <c r="B130" t="s">
        <v>12</v>
      </c>
      <c r="C130" t="s">
        <v>201</v>
      </c>
      <c r="D130" t="s">
        <v>40</v>
      </c>
      <c r="E130" t="s">
        <v>15</v>
      </c>
      <c r="F130" t="s">
        <v>1117</v>
      </c>
      <c r="G130" s="14">
        <v>44232</v>
      </c>
      <c r="H130" s="20">
        <f>MONTH(Tabla_1[[#This Row],[Fecha pedido]])</f>
        <v>2</v>
      </c>
      <c r="I130">
        <v>529457604</v>
      </c>
      <c r="J130" s="1">
        <v>44260</v>
      </c>
      <c r="K130" s="5">
        <f>DATEDIF(Tabla_1[[#This Row],[Fecha pedido]],Tabla_1[[#This Row],[Fecha envío]],"D")</f>
        <v>28</v>
      </c>
      <c r="L130" s="3">
        <v>7126</v>
      </c>
      <c r="M130" s="4">
        <v>81.73</v>
      </c>
      <c r="N130" s="4">
        <v>56.67</v>
      </c>
      <c r="O130" s="12">
        <v>582407.98</v>
      </c>
      <c r="P130" s="4">
        <f>Tabla_1[[#This Row],[Precio Unitario]]-Tabla_1[[#This Row],[Coste unitario]]</f>
        <v>25.060000000000002</v>
      </c>
      <c r="Q130" s="12">
        <f>Tabla_1[[#This Row],[Importe venta total]]/1000</f>
        <v>582.40797999999995</v>
      </c>
      <c r="R130" s="4">
        <v>403830.42</v>
      </c>
      <c r="S130" s="12">
        <f>Tabla_1[[#This Row],[Importe Coste total]]/1000</f>
        <v>403.83042</v>
      </c>
      <c r="T130" s="4">
        <f>Tabla_1[[#This Row],[Importe venta total]]-Tabla_1[[#This Row],[Importe Coste total]]</f>
        <v>178577.56</v>
      </c>
      <c r="U130" s="13">
        <f>Tabla_1[[#This Row],[Importe Coste Total (M)]]/Tabla_1[[#This Row],[Importe Ventas Totales (M)]]</f>
        <v>0.69338064358252793</v>
      </c>
      <c r="V130" s="12">
        <f>Tabla_1[[#This Row],[Beneficio Total]]/1000</f>
        <v>178.57756000000001</v>
      </c>
      <c r="W130">
        <f>YEAR(Tabla_1[[#This Row],[Fecha pedido]])</f>
        <v>2021</v>
      </c>
    </row>
    <row r="131" spans="1:23" x14ac:dyDescent="0.3">
      <c r="A131" t="s">
        <v>258</v>
      </c>
      <c r="B131" t="s">
        <v>24</v>
      </c>
      <c r="C131" t="s">
        <v>259</v>
      </c>
      <c r="D131" t="s">
        <v>18</v>
      </c>
      <c r="E131" t="s">
        <v>15</v>
      </c>
      <c r="F131" t="s">
        <v>1120</v>
      </c>
      <c r="G131" s="14">
        <v>44532</v>
      </c>
      <c r="H131" s="20">
        <f>MONTH(Tabla_1[[#This Row],[Fecha pedido]])</f>
        <v>12</v>
      </c>
      <c r="I131">
        <v>284414851</v>
      </c>
      <c r="J131" s="1">
        <v>44537</v>
      </c>
      <c r="K131" s="5">
        <f>DATEDIF(Tabla_1[[#This Row],[Fecha pedido]],Tabla_1[[#This Row],[Fecha envío]],"D")</f>
        <v>5</v>
      </c>
      <c r="L131" s="3">
        <v>3530</v>
      </c>
      <c r="M131" s="4">
        <v>421.89</v>
      </c>
      <c r="N131" s="4">
        <v>364.69</v>
      </c>
      <c r="O131" s="12">
        <v>1489271.7</v>
      </c>
      <c r="P131" s="4">
        <f>Tabla_1[[#This Row],[Precio Unitario]]-Tabla_1[[#This Row],[Coste unitario]]</f>
        <v>57.199999999999989</v>
      </c>
      <c r="Q131" s="12">
        <f>Tabla_1[[#This Row],[Importe venta total]]/1000</f>
        <v>1489.2717</v>
      </c>
      <c r="R131" s="4">
        <v>1287355.7</v>
      </c>
      <c r="S131" s="12">
        <f>Tabla_1[[#This Row],[Importe Coste total]]/1000</f>
        <v>1287.3556999999998</v>
      </c>
      <c r="T131" s="4">
        <f>Tabla_1[[#This Row],[Importe venta total]]-Tabla_1[[#This Row],[Importe Coste total]]</f>
        <v>201916</v>
      </c>
      <c r="U131" s="13">
        <f>Tabla_1[[#This Row],[Importe Coste Total (M)]]/Tabla_1[[#This Row],[Importe Ventas Totales (M)]]</f>
        <v>0.86441963544999867</v>
      </c>
      <c r="V131" s="12">
        <f>Tabla_1[[#This Row],[Beneficio Total]]/1000</f>
        <v>201.916</v>
      </c>
      <c r="W131">
        <f>YEAR(Tabla_1[[#This Row],[Fecha pedido]])</f>
        <v>2021</v>
      </c>
    </row>
    <row r="132" spans="1:23" x14ac:dyDescent="0.3">
      <c r="A132" t="s">
        <v>260</v>
      </c>
      <c r="B132" t="s">
        <v>12</v>
      </c>
      <c r="C132" t="s">
        <v>261</v>
      </c>
      <c r="D132" t="s">
        <v>33</v>
      </c>
      <c r="E132" t="s">
        <v>19</v>
      </c>
      <c r="F132" t="s">
        <v>1117</v>
      </c>
      <c r="G132" s="14">
        <v>44491</v>
      </c>
      <c r="H132" s="20">
        <f>MONTH(Tabla_1[[#This Row],[Fecha pedido]])</f>
        <v>10</v>
      </c>
      <c r="I132">
        <v>707739102</v>
      </c>
      <c r="J132" s="1">
        <v>44497</v>
      </c>
      <c r="K132" s="5">
        <f>DATEDIF(Tabla_1[[#This Row],[Fecha pedido]],Tabla_1[[#This Row],[Fecha envío]],"D")</f>
        <v>6</v>
      </c>
      <c r="L132" s="3">
        <v>4583</v>
      </c>
      <c r="M132" s="4">
        <v>47.45</v>
      </c>
      <c r="N132" s="4">
        <v>31.79</v>
      </c>
      <c r="O132" s="12">
        <v>217463.35</v>
      </c>
      <c r="P132" s="4">
        <f>Tabla_1[[#This Row],[Precio Unitario]]-Tabla_1[[#This Row],[Coste unitario]]</f>
        <v>15.660000000000004</v>
      </c>
      <c r="Q132" s="12">
        <f>Tabla_1[[#This Row],[Importe venta total]]/1000</f>
        <v>217.46335000000002</v>
      </c>
      <c r="R132" s="4">
        <v>145693.57</v>
      </c>
      <c r="S132" s="12">
        <f>Tabla_1[[#This Row],[Importe Coste total]]/1000</f>
        <v>145.69356999999999</v>
      </c>
      <c r="T132" s="4">
        <f>Tabla_1[[#This Row],[Importe venta total]]-Tabla_1[[#This Row],[Importe Coste total]]</f>
        <v>71769.78</v>
      </c>
      <c r="U132" s="13">
        <f>Tabla_1[[#This Row],[Importe Coste Total (M)]]/Tabla_1[[#This Row],[Importe Ventas Totales (M)]]</f>
        <v>0.66996838777660683</v>
      </c>
      <c r="V132" s="12">
        <f>Tabla_1[[#This Row],[Beneficio Total]]/1000</f>
        <v>71.769779999999997</v>
      </c>
      <c r="W132">
        <f>YEAR(Tabla_1[[#This Row],[Fecha pedido]])</f>
        <v>2021</v>
      </c>
    </row>
    <row r="133" spans="1:23" x14ac:dyDescent="0.3">
      <c r="A133" t="s">
        <v>263</v>
      </c>
      <c r="B133" t="s">
        <v>60</v>
      </c>
      <c r="C133" t="s">
        <v>102</v>
      </c>
      <c r="D133" t="s">
        <v>23</v>
      </c>
      <c r="E133" t="s">
        <v>19</v>
      </c>
      <c r="F133" t="s">
        <v>1117</v>
      </c>
      <c r="G133" s="14">
        <v>44543</v>
      </c>
      <c r="H133" s="20">
        <f>MONTH(Tabla_1[[#This Row],[Fecha pedido]])</f>
        <v>12</v>
      </c>
      <c r="I133">
        <v>579996430</v>
      </c>
      <c r="J133" s="1">
        <v>44570</v>
      </c>
      <c r="K133" s="5">
        <f>DATEDIF(Tabla_1[[#This Row],[Fecha pedido]],Tabla_1[[#This Row],[Fecha envío]],"D")</f>
        <v>27</v>
      </c>
      <c r="L133" s="3">
        <v>2687</v>
      </c>
      <c r="M133" s="4">
        <v>205.7</v>
      </c>
      <c r="N133" s="4">
        <v>117.11</v>
      </c>
      <c r="O133" s="12">
        <v>552715.9</v>
      </c>
      <c r="P133" s="4">
        <f>Tabla_1[[#This Row],[Precio Unitario]]-Tabla_1[[#This Row],[Coste unitario]]</f>
        <v>88.589999999999989</v>
      </c>
      <c r="Q133" s="12">
        <f>Tabla_1[[#This Row],[Importe venta total]]/1000</f>
        <v>552.71590000000003</v>
      </c>
      <c r="R133" s="4">
        <v>314674.57</v>
      </c>
      <c r="S133" s="12">
        <f>Tabla_1[[#This Row],[Importe Coste total]]/1000</f>
        <v>314.67457000000002</v>
      </c>
      <c r="T133" s="4">
        <f>Tabla_1[[#This Row],[Importe venta total]]-Tabla_1[[#This Row],[Importe Coste total]]</f>
        <v>238041.33000000002</v>
      </c>
      <c r="U133" s="13">
        <f>Tabla_1[[#This Row],[Importe Coste Total (M)]]/Tabla_1[[#This Row],[Importe Ventas Totales (M)]]</f>
        <v>0.56932425862907143</v>
      </c>
      <c r="V133" s="12">
        <f>Tabla_1[[#This Row],[Beneficio Total]]/1000</f>
        <v>238.04133000000002</v>
      </c>
      <c r="W133">
        <f>YEAR(Tabla_1[[#This Row],[Fecha pedido]])</f>
        <v>2021</v>
      </c>
    </row>
    <row r="134" spans="1:23" x14ac:dyDescent="0.3">
      <c r="A134" t="s">
        <v>264</v>
      </c>
      <c r="B134" t="s">
        <v>12</v>
      </c>
      <c r="C134" t="s">
        <v>13</v>
      </c>
      <c r="D134" t="s">
        <v>23</v>
      </c>
      <c r="E134" t="s">
        <v>19</v>
      </c>
      <c r="F134" t="s">
        <v>1119</v>
      </c>
      <c r="G134" s="14">
        <v>44011</v>
      </c>
      <c r="H134" s="20">
        <f>MONTH(Tabla_1[[#This Row],[Fecha pedido]])</f>
        <v>6</v>
      </c>
      <c r="I134">
        <v>739964663</v>
      </c>
      <c r="J134" s="1">
        <v>44039</v>
      </c>
      <c r="K134" s="5">
        <f>DATEDIF(Tabla_1[[#This Row],[Fecha pedido]],Tabla_1[[#This Row],[Fecha envío]],"D")</f>
        <v>28</v>
      </c>
      <c r="L134" s="3">
        <v>842</v>
      </c>
      <c r="M134" s="4">
        <v>205.7</v>
      </c>
      <c r="N134" s="4">
        <v>117.11</v>
      </c>
      <c r="O134" s="12">
        <v>173199.4</v>
      </c>
      <c r="P134" s="4">
        <f>Tabla_1[[#This Row],[Precio Unitario]]-Tabla_1[[#This Row],[Coste unitario]]</f>
        <v>88.589999999999989</v>
      </c>
      <c r="Q134" s="12">
        <f>Tabla_1[[#This Row],[Importe venta total]]/1000</f>
        <v>173.1994</v>
      </c>
      <c r="R134" s="4">
        <v>98606.62</v>
      </c>
      <c r="S134" s="12">
        <f>Tabla_1[[#This Row],[Importe Coste total]]/1000</f>
        <v>98.606619999999992</v>
      </c>
      <c r="T134" s="4">
        <f>Tabla_1[[#This Row],[Importe venta total]]-Tabla_1[[#This Row],[Importe Coste total]]</f>
        <v>74592.78</v>
      </c>
      <c r="U134" s="13">
        <f>Tabla_1[[#This Row],[Importe Coste Total (M)]]/Tabla_1[[#This Row],[Importe Ventas Totales (M)]]</f>
        <v>0.56932425862907143</v>
      </c>
      <c r="V134" s="12">
        <f>Tabla_1[[#This Row],[Beneficio Total]]/1000</f>
        <v>74.592780000000005</v>
      </c>
      <c r="W134">
        <f>YEAR(Tabla_1[[#This Row],[Fecha pedido]])</f>
        <v>2020</v>
      </c>
    </row>
    <row r="135" spans="1:23" x14ac:dyDescent="0.3">
      <c r="A135" t="s">
        <v>265</v>
      </c>
      <c r="B135" t="s">
        <v>21</v>
      </c>
      <c r="C135" t="s">
        <v>115</v>
      </c>
      <c r="D135" t="s">
        <v>70</v>
      </c>
      <c r="E135" t="s">
        <v>15</v>
      </c>
      <c r="F135" t="s">
        <v>1119</v>
      </c>
      <c r="G135" s="14">
        <v>43982</v>
      </c>
      <c r="H135" s="20">
        <f>MONTH(Tabla_1[[#This Row],[Fecha pedido]])</f>
        <v>5</v>
      </c>
      <c r="I135">
        <v>290370213</v>
      </c>
      <c r="J135" s="1">
        <v>43997</v>
      </c>
      <c r="K135" s="5">
        <f>DATEDIF(Tabla_1[[#This Row],[Fecha pedido]],Tabla_1[[#This Row],[Fecha envío]],"D")</f>
        <v>15</v>
      </c>
      <c r="L135" s="3">
        <v>5854</v>
      </c>
      <c r="M135" s="4">
        <v>109.28</v>
      </c>
      <c r="N135" s="4">
        <v>35.840000000000003</v>
      </c>
      <c r="O135" s="12">
        <v>639725.12</v>
      </c>
      <c r="P135" s="4">
        <f>Tabla_1[[#This Row],[Precio Unitario]]-Tabla_1[[#This Row],[Coste unitario]]</f>
        <v>73.44</v>
      </c>
      <c r="Q135" s="12">
        <f>Tabla_1[[#This Row],[Importe venta total]]/1000</f>
        <v>639.72511999999995</v>
      </c>
      <c r="R135" s="4">
        <v>209807.36000000002</v>
      </c>
      <c r="S135" s="12">
        <f>Tabla_1[[#This Row],[Importe Coste total]]/1000</f>
        <v>209.80736000000002</v>
      </c>
      <c r="T135" s="4">
        <f>Tabla_1[[#This Row],[Importe venta total]]-Tabla_1[[#This Row],[Importe Coste total]]</f>
        <v>429917.76</v>
      </c>
      <c r="U135" s="13">
        <f>Tabla_1[[#This Row],[Importe Coste Total (M)]]/Tabla_1[[#This Row],[Importe Ventas Totales (M)]]</f>
        <v>0.32796486090775995</v>
      </c>
      <c r="V135" s="12">
        <f>Tabla_1[[#This Row],[Beneficio Total]]/1000</f>
        <v>429.91775999999999</v>
      </c>
      <c r="W135">
        <f>YEAR(Tabla_1[[#This Row],[Fecha pedido]])</f>
        <v>2020</v>
      </c>
    </row>
    <row r="136" spans="1:23" x14ac:dyDescent="0.3">
      <c r="A136" t="s">
        <v>266</v>
      </c>
      <c r="B136" t="s">
        <v>24</v>
      </c>
      <c r="C136" t="s">
        <v>267</v>
      </c>
      <c r="D136" t="s">
        <v>26</v>
      </c>
      <c r="E136" t="s">
        <v>19</v>
      </c>
      <c r="F136" t="s">
        <v>1119</v>
      </c>
      <c r="G136" s="14">
        <v>44249</v>
      </c>
      <c r="H136" s="20">
        <f>MONTH(Tabla_1[[#This Row],[Fecha pedido]])</f>
        <v>2</v>
      </c>
      <c r="I136">
        <v>212511909</v>
      </c>
      <c r="J136" s="1">
        <v>44249</v>
      </c>
      <c r="K136" s="5">
        <f>DATEDIF(Tabla_1[[#This Row],[Fecha pedido]],Tabla_1[[#This Row],[Fecha envío]],"D")</f>
        <v>0</v>
      </c>
      <c r="L136" s="3">
        <v>5851</v>
      </c>
      <c r="M136" s="4">
        <v>9.33</v>
      </c>
      <c r="N136" s="4">
        <v>6.92</v>
      </c>
      <c r="O136" s="12">
        <v>54589.83</v>
      </c>
      <c r="P136" s="4">
        <f>Tabla_1[[#This Row],[Precio Unitario]]-Tabla_1[[#This Row],[Coste unitario]]</f>
        <v>2.41</v>
      </c>
      <c r="Q136" s="12">
        <f>Tabla_1[[#This Row],[Importe venta total]]/1000</f>
        <v>54.589829999999999</v>
      </c>
      <c r="R136" s="4">
        <v>40488.92</v>
      </c>
      <c r="S136" s="12">
        <f>Tabla_1[[#This Row],[Importe Coste total]]/1000</f>
        <v>40.48892</v>
      </c>
      <c r="T136" s="4">
        <f>Tabla_1[[#This Row],[Importe venta total]]-Tabla_1[[#This Row],[Importe Coste total]]</f>
        <v>14100.910000000003</v>
      </c>
      <c r="U136" s="13">
        <f>Tabla_1[[#This Row],[Importe Coste Total (M)]]/Tabla_1[[#This Row],[Importe Ventas Totales (M)]]</f>
        <v>0.74169346195069674</v>
      </c>
      <c r="V136" s="12">
        <f>Tabla_1[[#This Row],[Beneficio Total]]/1000</f>
        <v>14.100910000000004</v>
      </c>
      <c r="W136">
        <f>YEAR(Tabla_1[[#This Row],[Fecha pedido]])</f>
        <v>2021</v>
      </c>
    </row>
    <row r="137" spans="1:23" x14ac:dyDescent="0.3">
      <c r="A137" t="s">
        <v>268</v>
      </c>
      <c r="B137" t="s">
        <v>24</v>
      </c>
      <c r="C137" t="s">
        <v>269</v>
      </c>
      <c r="D137" t="s">
        <v>26</v>
      </c>
      <c r="E137" t="s">
        <v>19</v>
      </c>
      <c r="F137" t="s">
        <v>1117</v>
      </c>
      <c r="G137" s="14">
        <v>44755</v>
      </c>
      <c r="H137" s="20">
        <f>MONTH(Tabla_1[[#This Row],[Fecha pedido]])</f>
        <v>7</v>
      </c>
      <c r="I137">
        <v>208001077</v>
      </c>
      <c r="J137" s="1">
        <v>44764</v>
      </c>
      <c r="K137" s="5">
        <f>DATEDIF(Tabla_1[[#This Row],[Fecha pedido]],Tabla_1[[#This Row],[Fecha envío]],"D")</f>
        <v>9</v>
      </c>
      <c r="L137" s="3">
        <v>996</v>
      </c>
      <c r="M137" s="4">
        <v>9.33</v>
      </c>
      <c r="N137" s="4">
        <v>6.92</v>
      </c>
      <c r="O137" s="12">
        <v>9292.68</v>
      </c>
      <c r="P137" s="4">
        <f>Tabla_1[[#This Row],[Precio Unitario]]-Tabla_1[[#This Row],[Coste unitario]]</f>
        <v>2.41</v>
      </c>
      <c r="Q137" s="12">
        <f>Tabla_1[[#This Row],[Importe venta total]]/1000</f>
        <v>9.2926800000000007</v>
      </c>
      <c r="R137" s="4">
        <v>6892.32</v>
      </c>
      <c r="S137" s="12">
        <f>Tabla_1[[#This Row],[Importe Coste total]]/1000</f>
        <v>6.8923199999999998</v>
      </c>
      <c r="T137" s="4">
        <f>Tabla_1[[#This Row],[Importe venta total]]-Tabla_1[[#This Row],[Importe Coste total]]</f>
        <v>2400.3600000000006</v>
      </c>
      <c r="U137" s="13">
        <f>Tabla_1[[#This Row],[Importe Coste Total (M)]]/Tabla_1[[#This Row],[Importe Ventas Totales (M)]]</f>
        <v>0.74169346195069663</v>
      </c>
      <c r="V137" s="12">
        <f>Tabla_1[[#This Row],[Beneficio Total]]/1000</f>
        <v>2.4003600000000005</v>
      </c>
      <c r="W137">
        <f>YEAR(Tabla_1[[#This Row],[Fecha pedido]])</f>
        <v>2022</v>
      </c>
    </row>
    <row r="138" spans="1:23" x14ac:dyDescent="0.3">
      <c r="A138" t="s">
        <v>270</v>
      </c>
      <c r="B138" t="s">
        <v>24</v>
      </c>
      <c r="C138" t="s">
        <v>226</v>
      </c>
      <c r="D138" t="s">
        <v>40</v>
      </c>
      <c r="E138" t="s">
        <v>15</v>
      </c>
      <c r="F138" t="s">
        <v>1118</v>
      </c>
      <c r="G138" s="14">
        <v>44021</v>
      </c>
      <c r="H138" s="20">
        <f>MONTH(Tabla_1[[#This Row],[Fecha pedido]])</f>
        <v>7</v>
      </c>
      <c r="I138">
        <v>948761546</v>
      </c>
      <c r="J138" s="1">
        <v>44025</v>
      </c>
      <c r="K138" s="5">
        <f>DATEDIF(Tabla_1[[#This Row],[Fecha pedido]],Tabla_1[[#This Row],[Fecha envío]],"D")</f>
        <v>4</v>
      </c>
      <c r="L138" s="3">
        <v>8480</v>
      </c>
      <c r="M138" s="4">
        <v>81.73</v>
      </c>
      <c r="N138" s="4">
        <v>56.67</v>
      </c>
      <c r="O138" s="12">
        <v>693070.4</v>
      </c>
      <c r="P138" s="4">
        <f>Tabla_1[[#This Row],[Precio Unitario]]-Tabla_1[[#This Row],[Coste unitario]]</f>
        <v>25.060000000000002</v>
      </c>
      <c r="Q138" s="12">
        <f>Tabla_1[[#This Row],[Importe venta total]]/1000</f>
        <v>693.07040000000006</v>
      </c>
      <c r="R138" s="4">
        <v>480561.60000000003</v>
      </c>
      <c r="S138" s="12">
        <f>Tabla_1[[#This Row],[Importe Coste total]]/1000</f>
        <v>480.56160000000006</v>
      </c>
      <c r="T138" s="4">
        <f>Tabla_1[[#This Row],[Importe venta total]]-Tabla_1[[#This Row],[Importe Coste total]]</f>
        <v>212508.79999999999</v>
      </c>
      <c r="U138" s="13">
        <f>Tabla_1[[#This Row],[Importe Coste Total (M)]]/Tabla_1[[#This Row],[Importe Ventas Totales (M)]]</f>
        <v>0.69338064358252782</v>
      </c>
      <c r="V138" s="12">
        <f>Tabla_1[[#This Row],[Beneficio Total]]/1000</f>
        <v>212.50879999999998</v>
      </c>
      <c r="W138">
        <f>YEAR(Tabla_1[[#This Row],[Fecha pedido]])</f>
        <v>2020</v>
      </c>
    </row>
    <row r="139" spans="1:23" x14ac:dyDescent="0.3">
      <c r="A139" t="s">
        <v>271</v>
      </c>
      <c r="B139" t="s">
        <v>44</v>
      </c>
      <c r="C139" t="s">
        <v>272</v>
      </c>
      <c r="D139" t="s">
        <v>40</v>
      </c>
      <c r="E139" t="s">
        <v>15</v>
      </c>
      <c r="F139" t="s">
        <v>1117</v>
      </c>
      <c r="G139" s="14">
        <v>44618</v>
      </c>
      <c r="H139" s="20">
        <f>MONTH(Tabla_1[[#This Row],[Fecha pedido]])</f>
        <v>2</v>
      </c>
      <c r="I139">
        <v>505354201</v>
      </c>
      <c r="J139" s="1">
        <v>44663</v>
      </c>
      <c r="K139" s="5">
        <f>DATEDIF(Tabla_1[[#This Row],[Fecha pedido]],Tabla_1[[#This Row],[Fecha envío]],"D")</f>
        <v>45</v>
      </c>
      <c r="L139" s="3">
        <v>4393</v>
      </c>
      <c r="M139" s="4">
        <v>81.73</v>
      </c>
      <c r="N139" s="4">
        <v>56.67</v>
      </c>
      <c r="O139" s="12">
        <v>359039.89</v>
      </c>
      <c r="P139" s="4">
        <f>Tabla_1[[#This Row],[Precio Unitario]]-Tabla_1[[#This Row],[Coste unitario]]</f>
        <v>25.060000000000002</v>
      </c>
      <c r="Q139" s="12">
        <f>Tabla_1[[#This Row],[Importe venta total]]/1000</f>
        <v>359.03989000000001</v>
      </c>
      <c r="R139" s="4">
        <v>248951.31</v>
      </c>
      <c r="S139" s="12">
        <f>Tabla_1[[#This Row],[Importe Coste total]]/1000</f>
        <v>248.95131000000001</v>
      </c>
      <c r="T139" s="4">
        <f>Tabla_1[[#This Row],[Importe venta total]]-Tabla_1[[#This Row],[Importe Coste total]]</f>
        <v>110088.58000000002</v>
      </c>
      <c r="U139" s="13">
        <f>Tabla_1[[#This Row],[Importe Coste Total (M)]]/Tabla_1[[#This Row],[Importe Ventas Totales (M)]]</f>
        <v>0.69338064358252782</v>
      </c>
      <c r="V139" s="12">
        <f>Tabla_1[[#This Row],[Beneficio Total]]/1000</f>
        <v>110.08858000000002</v>
      </c>
      <c r="W139">
        <f>YEAR(Tabla_1[[#This Row],[Fecha pedido]])</f>
        <v>2022</v>
      </c>
    </row>
    <row r="140" spans="1:23" x14ac:dyDescent="0.3">
      <c r="A140" t="s">
        <v>273</v>
      </c>
      <c r="B140" t="s">
        <v>24</v>
      </c>
      <c r="C140" t="s">
        <v>274</v>
      </c>
      <c r="D140" t="s">
        <v>26</v>
      </c>
      <c r="E140" t="s">
        <v>15</v>
      </c>
      <c r="F140" t="s">
        <v>1117</v>
      </c>
      <c r="G140" s="14">
        <v>44772</v>
      </c>
      <c r="H140" s="20">
        <f>MONTH(Tabla_1[[#This Row],[Fecha pedido]])</f>
        <v>7</v>
      </c>
      <c r="I140">
        <v>566596543</v>
      </c>
      <c r="J140" s="1">
        <v>44805</v>
      </c>
      <c r="K140" s="5">
        <f>DATEDIF(Tabla_1[[#This Row],[Fecha pedido]],Tabla_1[[#This Row],[Fecha envío]],"D")</f>
        <v>33</v>
      </c>
      <c r="L140" s="3">
        <v>7363</v>
      </c>
      <c r="M140" s="4">
        <v>9.33</v>
      </c>
      <c r="N140" s="4">
        <v>6.92</v>
      </c>
      <c r="O140" s="12">
        <v>68696.789999999994</v>
      </c>
      <c r="P140" s="4">
        <f>Tabla_1[[#This Row],[Precio Unitario]]-Tabla_1[[#This Row],[Coste unitario]]</f>
        <v>2.41</v>
      </c>
      <c r="Q140" s="12">
        <f>Tabla_1[[#This Row],[Importe venta total]]/1000</f>
        <v>68.696789999999993</v>
      </c>
      <c r="R140" s="4">
        <v>50951.96</v>
      </c>
      <c r="S140" s="12">
        <f>Tabla_1[[#This Row],[Importe Coste total]]/1000</f>
        <v>50.95196</v>
      </c>
      <c r="T140" s="4">
        <f>Tabla_1[[#This Row],[Importe venta total]]-Tabla_1[[#This Row],[Importe Coste total]]</f>
        <v>17744.829999999994</v>
      </c>
      <c r="U140" s="13">
        <f>Tabla_1[[#This Row],[Importe Coste Total (M)]]/Tabla_1[[#This Row],[Importe Ventas Totales (M)]]</f>
        <v>0.74169346195069674</v>
      </c>
      <c r="V140" s="12">
        <f>Tabla_1[[#This Row],[Beneficio Total]]/1000</f>
        <v>17.744829999999993</v>
      </c>
      <c r="W140">
        <f>YEAR(Tabla_1[[#This Row],[Fecha pedido]])</f>
        <v>2022</v>
      </c>
    </row>
    <row r="141" spans="1:23" x14ac:dyDescent="0.3">
      <c r="A141" t="s">
        <v>275</v>
      </c>
      <c r="B141" t="s">
        <v>24</v>
      </c>
      <c r="C141" t="s">
        <v>113</v>
      </c>
      <c r="D141" t="s">
        <v>42</v>
      </c>
      <c r="E141" t="s">
        <v>15</v>
      </c>
      <c r="F141" t="s">
        <v>1117</v>
      </c>
      <c r="G141" s="14">
        <v>44463</v>
      </c>
      <c r="H141" s="20">
        <f>MONTH(Tabla_1[[#This Row],[Fecha pedido]])</f>
        <v>9</v>
      </c>
      <c r="I141">
        <v>263930499</v>
      </c>
      <c r="J141" s="1">
        <v>44505</v>
      </c>
      <c r="K141" s="5">
        <f>DATEDIF(Tabla_1[[#This Row],[Fecha pedido]],Tabla_1[[#This Row],[Fecha envío]],"D")</f>
        <v>42</v>
      </c>
      <c r="L141" s="3">
        <v>1755</v>
      </c>
      <c r="M141" s="4">
        <v>651.21</v>
      </c>
      <c r="N141" s="4">
        <v>524.96</v>
      </c>
      <c r="O141" s="12">
        <v>1142873.55</v>
      </c>
      <c r="P141" s="4">
        <f>Tabla_1[[#This Row],[Precio Unitario]]-Tabla_1[[#This Row],[Coste unitario]]</f>
        <v>126.25</v>
      </c>
      <c r="Q141" s="12">
        <f>Tabla_1[[#This Row],[Importe venta total]]/1000</f>
        <v>1142.87355</v>
      </c>
      <c r="R141" s="4">
        <v>921304.8</v>
      </c>
      <c r="S141" s="12">
        <f>Tabla_1[[#This Row],[Importe Coste total]]/1000</f>
        <v>921.3048</v>
      </c>
      <c r="T141" s="4">
        <f>Tabla_1[[#This Row],[Importe venta total]]-Tabla_1[[#This Row],[Importe Coste total]]</f>
        <v>221568.75</v>
      </c>
      <c r="U141" s="13">
        <f>Tabla_1[[#This Row],[Importe Coste Total (M)]]/Tabla_1[[#This Row],[Importe Ventas Totales (M)]]</f>
        <v>0.80613012699436437</v>
      </c>
      <c r="V141" s="12">
        <f>Tabla_1[[#This Row],[Beneficio Total]]/1000</f>
        <v>221.56874999999999</v>
      </c>
      <c r="W141">
        <f>YEAR(Tabla_1[[#This Row],[Fecha pedido]])</f>
        <v>2021</v>
      </c>
    </row>
    <row r="142" spans="1:23" x14ac:dyDescent="0.3">
      <c r="A142" t="s">
        <v>276</v>
      </c>
      <c r="B142" t="s">
        <v>21</v>
      </c>
      <c r="C142" t="s">
        <v>55</v>
      </c>
      <c r="D142" t="s">
        <v>26</v>
      </c>
      <c r="E142" t="s">
        <v>19</v>
      </c>
      <c r="F142" t="s">
        <v>1117</v>
      </c>
      <c r="G142" s="14">
        <v>43992</v>
      </c>
      <c r="H142" s="20">
        <f>MONTH(Tabla_1[[#This Row],[Fecha pedido]])</f>
        <v>6</v>
      </c>
      <c r="I142">
        <v>170842397</v>
      </c>
      <c r="J142" s="1">
        <v>43992</v>
      </c>
      <c r="K142" s="5">
        <f>DATEDIF(Tabla_1[[#This Row],[Fecha pedido]],Tabla_1[[#This Row],[Fecha envío]],"D")</f>
        <v>0</v>
      </c>
      <c r="L142" s="3">
        <v>4917</v>
      </c>
      <c r="M142" s="4">
        <v>9.33</v>
      </c>
      <c r="N142" s="4">
        <v>6.92</v>
      </c>
      <c r="O142" s="12">
        <v>45875.61</v>
      </c>
      <c r="P142" s="4">
        <f>Tabla_1[[#This Row],[Precio Unitario]]-Tabla_1[[#This Row],[Coste unitario]]</f>
        <v>2.41</v>
      </c>
      <c r="Q142" s="12">
        <f>Tabla_1[[#This Row],[Importe venta total]]/1000</f>
        <v>45.875610000000002</v>
      </c>
      <c r="R142" s="4">
        <v>34025.64</v>
      </c>
      <c r="S142" s="12">
        <f>Tabla_1[[#This Row],[Importe Coste total]]/1000</f>
        <v>34.025640000000003</v>
      </c>
      <c r="T142" s="4">
        <f>Tabla_1[[#This Row],[Importe venta total]]-Tabla_1[[#This Row],[Importe Coste total]]</f>
        <v>11849.970000000001</v>
      </c>
      <c r="U142" s="13">
        <f>Tabla_1[[#This Row],[Importe Coste Total (M)]]/Tabla_1[[#This Row],[Importe Ventas Totales (M)]]</f>
        <v>0.74169346195069674</v>
      </c>
      <c r="V142" s="12">
        <f>Tabla_1[[#This Row],[Beneficio Total]]/1000</f>
        <v>11.849970000000001</v>
      </c>
      <c r="W142">
        <f>YEAR(Tabla_1[[#This Row],[Fecha pedido]])</f>
        <v>2020</v>
      </c>
    </row>
    <row r="143" spans="1:23" x14ac:dyDescent="0.3">
      <c r="A143" t="s">
        <v>277</v>
      </c>
      <c r="B143" t="s">
        <v>24</v>
      </c>
      <c r="C143" t="s">
        <v>120</v>
      </c>
      <c r="D143" t="s">
        <v>26</v>
      </c>
      <c r="E143" t="s">
        <v>15</v>
      </c>
      <c r="F143" t="s">
        <v>1119</v>
      </c>
      <c r="G143" s="14">
        <v>44326</v>
      </c>
      <c r="H143" s="20">
        <f>MONTH(Tabla_1[[#This Row],[Fecha pedido]])</f>
        <v>5</v>
      </c>
      <c r="I143">
        <v>931131064</v>
      </c>
      <c r="J143" s="1">
        <v>44354</v>
      </c>
      <c r="K143" s="5">
        <f>DATEDIF(Tabla_1[[#This Row],[Fecha pedido]],Tabla_1[[#This Row],[Fecha envío]],"D")</f>
        <v>28</v>
      </c>
      <c r="L143" s="3">
        <v>1229</v>
      </c>
      <c r="M143" s="4">
        <v>9.33</v>
      </c>
      <c r="N143" s="4">
        <v>6.92</v>
      </c>
      <c r="O143" s="12">
        <v>11466.57</v>
      </c>
      <c r="P143" s="4">
        <f>Tabla_1[[#This Row],[Precio Unitario]]-Tabla_1[[#This Row],[Coste unitario]]</f>
        <v>2.41</v>
      </c>
      <c r="Q143" s="12">
        <f>Tabla_1[[#This Row],[Importe venta total]]/1000</f>
        <v>11.466569999999999</v>
      </c>
      <c r="R143" s="4">
        <v>8504.68</v>
      </c>
      <c r="S143" s="12">
        <f>Tabla_1[[#This Row],[Importe Coste total]]/1000</f>
        <v>8.5046800000000005</v>
      </c>
      <c r="T143" s="4">
        <f>Tabla_1[[#This Row],[Importe venta total]]-Tabla_1[[#This Row],[Importe Coste total]]</f>
        <v>2961.8899999999994</v>
      </c>
      <c r="U143" s="13">
        <f>Tabla_1[[#This Row],[Importe Coste Total (M)]]/Tabla_1[[#This Row],[Importe Ventas Totales (M)]]</f>
        <v>0.74169346195069674</v>
      </c>
      <c r="V143" s="12">
        <f>Tabla_1[[#This Row],[Beneficio Total]]/1000</f>
        <v>2.9618899999999995</v>
      </c>
      <c r="W143">
        <f>YEAR(Tabla_1[[#This Row],[Fecha pedido]])</f>
        <v>2021</v>
      </c>
    </row>
    <row r="144" spans="1:23" x14ac:dyDescent="0.3">
      <c r="A144" t="s">
        <v>278</v>
      </c>
      <c r="B144" t="s">
        <v>24</v>
      </c>
      <c r="C144" t="s">
        <v>189</v>
      </c>
      <c r="D144" t="s">
        <v>26</v>
      </c>
      <c r="E144" t="s">
        <v>19</v>
      </c>
      <c r="F144" t="s">
        <v>1120</v>
      </c>
      <c r="G144" s="14">
        <v>44496</v>
      </c>
      <c r="H144" s="20">
        <f>MONTH(Tabla_1[[#This Row],[Fecha pedido]])</f>
        <v>10</v>
      </c>
      <c r="I144">
        <v>108907830</v>
      </c>
      <c r="J144" s="1">
        <v>44500</v>
      </c>
      <c r="K144" s="5">
        <f>DATEDIF(Tabla_1[[#This Row],[Fecha pedido]],Tabla_1[[#This Row],[Fecha envío]],"D")</f>
        <v>4</v>
      </c>
      <c r="L144" s="3">
        <v>7102</v>
      </c>
      <c r="M144" s="4">
        <v>9.33</v>
      </c>
      <c r="N144" s="4">
        <v>6.92</v>
      </c>
      <c r="O144" s="12">
        <v>66261.66</v>
      </c>
      <c r="P144" s="4">
        <f>Tabla_1[[#This Row],[Precio Unitario]]-Tabla_1[[#This Row],[Coste unitario]]</f>
        <v>2.41</v>
      </c>
      <c r="Q144" s="12">
        <f>Tabla_1[[#This Row],[Importe venta total]]/1000</f>
        <v>66.261660000000006</v>
      </c>
      <c r="R144" s="4">
        <v>49145.84</v>
      </c>
      <c r="S144" s="12">
        <f>Tabla_1[[#This Row],[Importe Coste total]]/1000</f>
        <v>49.14584</v>
      </c>
      <c r="T144" s="4">
        <f>Tabla_1[[#This Row],[Importe venta total]]-Tabla_1[[#This Row],[Importe Coste total]]</f>
        <v>17115.820000000007</v>
      </c>
      <c r="U144" s="13">
        <f>Tabla_1[[#This Row],[Importe Coste Total (M)]]/Tabla_1[[#This Row],[Importe Ventas Totales (M)]]</f>
        <v>0.74169346195069663</v>
      </c>
      <c r="V144" s="12">
        <f>Tabla_1[[#This Row],[Beneficio Total]]/1000</f>
        <v>17.115820000000006</v>
      </c>
      <c r="W144">
        <f>YEAR(Tabla_1[[#This Row],[Fecha pedido]])</f>
        <v>2021</v>
      </c>
    </row>
    <row r="145" spans="1:23" x14ac:dyDescent="0.3">
      <c r="A145" t="s">
        <v>279</v>
      </c>
      <c r="B145" t="s">
        <v>21</v>
      </c>
      <c r="C145" t="s">
        <v>106</v>
      </c>
      <c r="D145" t="s">
        <v>80</v>
      </c>
      <c r="E145" t="s">
        <v>15</v>
      </c>
      <c r="F145" t="s">
        <v>1118</v>
      </c>
      <c r="G145" s="14">
        <v>44196</v>
      </c>
      <c r="H145" s="20">
        <f>MONTH(Tabla_1[[#This Row],[Fecha pedido]])</f>
        <v>12</v>
      </c>
      <c r="I145">
        <v>738596522</v>
      </c>
      <c r="J145" s="1">
        <v>44245</v>
      </c>
      <c r="K145" s="5">
        <f>DATEDIF(Tabla_1[[#This Row],[Fecha pedido]],Tabla_1[[#This Row],[Fecha envío]],"D")</f>
        <v>49</v>
      </c>
      <c r="L145" s="3">
        <v>5979</v>
      </c>
      <c r="M145" s="4">
        <v>668.27</v>
      </c>
      <c r="N145" s="4">
        <v>502.54</v>
      </c>
      <c r="O145" s="12">
        <v>3995586.33</v>
      </c>
      <c r="P145" s="4">
        <f>Tabla_1[[#This Row],[Precio Unitario]]-Tabla_1[[#This Row],[Coste unitario]]</f>
        <v>165.72999999999996</v>
      </c>
      <c r="Q145" s="12">
        <f>Tabla_1[[#This Row],[Importe venta total]]/1000</f>
        <v>3995.5863300000001</v>
      </c>
      <c r="R145" s="4">
        <v>3004686.66</v>
      </c>
      <c r="S145" s="12">
        <f>Tabla_1[[#This Row],[Importe Coste total]]/1000</f>
        <v>3004.6866600000003</v>
      </c>
      <c r="T145" s="4">
        <f>Tabla_1[[#This Row],[Importe venta total]]-Tabla_1[[#This Row],[Importe Coste total]]</f>
        <v>990899.66999999993</v>
      </c>
      <c r="U145" s="13">
        <f>Tabla_1[[#This Row],[Importe Coste Total (M)]]/Tabla_1[[#This Row],[Importe Ventas Totales (M)]]</f>
        <v>0.75200143654510909</v>
      </c>
      <c r="V145" s="12">
        <f>Tabla_1[[#This Row],[Beneficio Total]]/1000</f>
        <v>990.8996699999999</v>
      </c>
      <c r="W145">
        <f>YEAR(Tabla_1[[#This Row],[Fecha pedido]])</f>
        <v>2020</v>
      </c>
    </row>
    <row r="146" spans="1:23" x14ac:dyDescent="0.3">
      <c r="A146" t="s">
        <v>280</v>
      </c>
      <c r="B146" t="s">
        <v>24</v>
      </c>
      <c r="C146" t="s">
        <v>281</v>
      </c>
      <c r="D146" t="s">
        <v>42</v>
      </c>
      <c r="E146" t="s">
        <v>15</v>
      </c>
      <c r="F146" t="s">
        <v>1119</v>
      </c>
      <c r="G146" s="14">
        <v>44315</v>
      </c>
      <c r="H146" s="20">
        <f>MONTH(Tabla_1[[#This Row],[Fecha pedido]])</f>
        <v>4</v>
      </c>
      <c r="I146">
        <v>974933469</v>
      </c>
      <c r="J146" s="1">
        <v>44359</v>
      </c>
      <c r="K146" s="5">
        <f>DATEDIF(Tabla_1[[#This Row],[Fecha pedido]],Tabla_1[[#This Row],[Fecha envío]],"D")</f>
        <v>44</v>
      </c>
      <c r="L146" s="3">
        <v>3333</v>
      </c>
      <c r="M146" s="4">
        <v>651.21</v>
      </c>
      <c r="N146" s="4">
        <v>524.96</v>
      </c>
      <c r="O146" s="12">
        <v>2170482.9300000002</v>
      </c>
      <c r="P146" s="4">
        <f>Tabla_1[[#This Row],[Precio Unitario]]-Tabla_1[[#This Row],[Coste unitario]]</f>
        <v>126.25</v>
      </c>
      <c r="Q146" s="12">
        <f>Tabla_1[[#This Row],[Importe venta total]]/1000</f>
        <v>2170.4829300000001</v>
      </c>
      <c r="R146" s="4">
        <v>1749691.6800000002</v>
      </c>
      <c r="S146" s="12">
        <f>Tabla_1[[#This Row],[Importe Coste total]]/1000</f>
        <v>1749.6916800000001</v>
      </c>
      <c r="T146" s="4">
        <f>Tabla_1[[#This Row],[Importe venta total]]-Tabla_1[[#This Row],[Importe Coste total]]</f>
        <v>420791.25</v>
      </c>
      <c r="U146" s="13">
        <f>Tabla_1[[#This Row],[Importe Coste Total (M)]]/Tabla_1[[#This Row],[Importe Ventas Totales (M)]]</f>
        <v>0.80613012699436437</v>
      </c>
      <c r="V146" s="12">
        <f>Tabla_1[[#This Row],[Beneficio Total]]/1000</f>
        <v>420.79124999999999</v>
      </c>
      <c r="W146">
        <f>YEAR(Tabla_1[[#This Row],[Fecha pedido]])</f>
        <v>2021</v>
      </c>
    </row>
    <row r="147" spans="1:23" x14ac:dyDescent="0.3">
      <c r="A147" t="s">
        <v>282</v>
      </c>
      <c r="B147" t="s">
        <v>24</v>
      </c>
      <c r="C147" t="s">
        <v>283</v>
      </c>
      <c r="D147" t="s">
        <v>42</v>
      </c>
      <c r="E147" t="s">
        <v>15</v>
      </c>
      <c r="F147" t="s">
        <v>1120</v>
      </c>
      <c r="G147" s="14">
        <v>44320</v>
      </c>
      <c r="H147" s="20">
        <f>MONTH(Tabla_1[[#This Row],[Fecha pedido]])</f>
        <v>5</v>
      </c>
      <c r="I147">
        <v>842967498</v>
      </c>
      <c r="J147" s="1">
        <v>44330</v>
      </c>
      <c r="K147" s="5">
        <f>DATEDIF(Tabla_1[[#This Row],[Fecha pedido]],Tabla_1[[#This Row],[Fecha envío]],"D")</f>
        <v>10</v>
      </c>
      <c r="L147" s="3">
        <v>1670</v>
      </c>
      <c r="M147" s="4">
        <v>651.21</v>
      </c>
      <c r="N147" s="4">
        <v>524.96</v>
      </c>
      <c r="O147" s="12">
        <v>1087520.7</v>
      </c>
      <c r="P147" s="4">
        <f>Tabla_1[[#This Row],[Precio Unitario]]-Tabla_1[[#This Row],[Coste unitario]]</f>
        <v>126.25</v>
      </c>
      <c r="Q147" s="12">
        <f>Tabla_1[[#This Row],[Importe venta total]]/1000</f>
        <v>1087.5207</v>
      </c>
      <c r="R147" s="4">
        <v>876683.20000000007</v>
      </c>
      <c r="S147" s="12">
        <f>Tabla_1[[#This Row],[Importe Coste total]]/1000</f>
        <v>876.68320000000006</v>
      </c>
      <c r="T147" s="4">
        <f>Tabla_1[[#This Row],[Importe venta total]]-Tabla_1[[#This Row],[Importe Coste total]]</f>
        <v>210837.49999999988</v>
      </c>
      <c r="U147" s="13">
        <f>Tabla_1[[#This Row],[Importe Coste Total (M)]]/Tabla_1[[#This Row],[Importe Ventas Totales (M)]]</f>
        <v>0.80613012699436437</v>
      </c>
      <c r="V147" s="12">
        <f>Tabla_1[[#This Row],[Beneficio Total]]/1000</f>
        <v>210.83749999999989</v>
      </c>
      <c r="W147">
        <f>YEAR(Tabla_1[[#This Row],[Fecha pedido]])</f>
        <v>2021</v>
      </c>
    </row>
    <row r="148" spans="1:23" x14ac:dyDescent="0.3">
      <c r="A148" t="s">
        <v>284</v>
      </c>
      <c r="B148" t="s">
        <v>24</v>
      </c>
      <c r="C148" t="s">
        <v>285</v>
      </c>
      <c r="D148" t="s">
        <v>40</v>
      </c>
      <c r="E148" t="s">
        <v>19</v>
      </c>
      <c r="F148" t="s">
        <v>1117</v>
      </c>
      <c r="G148" s="14">
        <v>44872</v>
      </c>
      <c r="H148" s="20">
        <f>MONTH(Tabla_1[[#This Row],[Fecha pedido]])</f>
        <v>11</v>
      </c>
      <c r="I148">
        <v>888059937</v>
      </c>
      <c r="J148" s="1">
        <v>44905</v>
      </c>
      <c r="K148" s="5">
        <f>DATEDIF(Tabla_1[[#This Row],[Fecha pedido]],Tabla_1[[#This Row],[Fecha envío]],"D")</f>
        <v>33</v>
      </c>
      <c r="L148" s="3">
        <v>5525</v>
      </c>
      <c r="M148" s="4">
        <v>81.73</v>
      </c>
      <c r="N148" s="4">
        <v>56.67</v>
      </c>
      <c r="O148" s="12">
        <v>451558.25</v>
      </c>
      <c r="P148" s="4">
        <f>Tabla_1[[#This Row],[Precio Unitario]]-Tabla_1[[#This Row],[Coste unitario]]</f>
        <v>25.060000000000002</v>
      </c>
      <c r="Q148" s="12">
        <f>Tabla_1[[#This Row],[Importe venta total]]/1000</f>
        <v>451.55824999999999</v>
      </c>
      <c r="R148" s="4">
        <v>313101.75</v>
      </c>
      <c r="S148" s="12">
        <f>Tabla_1[[#This Row],[Importe Coste total]]/1000</f>
        <v>313.10174999999998</v>
      </c>
      <c r="T148" s="4">
        <f>Tabla_1[[#This Row],[Importe venta total]]-Tabla_1[[#This Row],[Importe Coste total]]</f>
        <v>138456.5</v>
      </c>
      <c r="U148" s="13">
        <f>Tabla_1[[#This Row],[Importe Coste Total (M)]]/Tabla_1[[#This Row],[Importe Ventas Totales (M)]]</f>
        <v>0.69338064358252782</v>
      </c>
      <c r="V148" s="12">
        <f>Tabla_1[[#This Row],[Beneficio Total]]/1000</f>
        <v>138.45650000000001</v>
      </c>
      <c r="W148">
        <f>YEAR(Tabla_1[[#This Row],[Fecha pedido]])</f>
        <v>2022</v>
      </c>
    </row>
    <row r="149" spans="1:23" x14ac:dyDescent="0.3">
      <c r="A149" t="s">
        <v>286</v>
      </c>
      <c r="B149" t="s">
        <v>24</v>
      </c>
      <c r="C149" t="s">
        <v>211</v>
      </c>
      <c r="D149" t="s">
        <v>80</v>
      </c>
      <c r="E149" t="s">
        <v>15</v>
      </c>
      <c r="F149" t="s">
        <v>1120</v>
      </c>
      <c r="G149" s="14">
        <v>44166</v>
      </c>
      <c r="H149" s="20">
        <f>MONTH(Tabla_1[[#This Row],[Fecha pedido]])</f>
        <v>12</v>
      </c>
      <c r="I149">
        <v>825884616</v>
      </c>
      <c r="J149" s="1">
        <v>44199</v>
      </c>
      <c r="K149" s="5">
        <f>DATEDIF(Tabla_1[[#This Row],[Fecha pedido]],Tabla_1[[#This Row],[Fecha envío]],"D")</f>
        <v>33</v>
      </c>
      <c r="L149" s="3">
        <v>6466</v>
      </c>
      <c r="M149" s="4">
        <v>668.27</v>
      </c>
      <c r="N149" s="4">
        <v>502.54</v>
      </c>
      <c r="O149" s="12">
        <v>4321033.82</v>
      </c>
      <c r="P149" s="4">
        <f>Tabla_1[[#This Row],[Precio Unitario]]-Tabla_1[[#This Row],[Coste unitario]]</f>
        <v>165.72999999999996</v>
      </c>
      <c r="Q149" s="12">
        <f>Tabla_1[[#This Row],[Importe venta total]]/1000</f>
        <v>4321.0338200000006</v>
      </c>
      <c r="R149" s="4">
        <v>3249423.64</v>
      </c>
      <c r="S149" s="12">
        <f>Tabla_1[[#This Row],[Importe Coste total]]/1000</f>
        <v>3249.42364</v>
      </c>
      <c r="T149" s="4">
        <f>Tabla_1[[#This Row],[Importe venta total]]-Tabla_1[[#This Row],[Importe Coste total]]</f>
        <v>1071610.1800000002</v>
      </c>
      <c r="U149" s="13">
        <f>Tabla_1[[#This Row],[Importe Coste Total (M)]]/Tabla_1[[#This Row],[Importe Ventas Totales (M)]]</f>
        <v>0.75200143654510887</v>
      </c>
      <c r="V149" s="12">
        <f>Tabla_1[[#This Row],[Beneficio Total]]/1000</f>
        <v>1071.6101800000001</v>
      </c>
      <c r="W149">
        <f>YEAR(Tabla_1[[#This Row],[Fecha pedido]])</f>
        <v>2020</v>
      </c>
    </row>
    <row r="150" spans="1:23" x14ac:dyDescent="0.3">
      <c r="A150" t="s">
        <v>287</v>
      </c>
      <c r="B150" t="s">
        <v>24</v>
      </c>
      <c r="C150" t="s">
        <v>65</v>
      </c>
      <c r="D150" t="s">
        <v>42</v>
      </c>
      <c r="E150" t="s">
        <v>19</v>
      </c>
      <c r="F150" t="s">
        <v>1118</v>
      </c>
      <c r="G150" s="14">
        <v>44720</v>
      </c>
      <c r="H150" s="20">
        <f>MONTH(Tabla_1[[#This Row],[Fecha pedido]])</f>
        <v>6</v>
      </c>
      <c r="I150">
        <v>892427861</v>
      </c>
      <c r="J150" s="1">
        <v>44767</v>
      </c>
      <c r="K150" s="5">
        <f>DATEDIF(Tabla_1[[#This Row],[Fecha pedido]],Tabla_1[[#This Row],[Fecha envío]],"D")</f>
        <v>47</v>
      </c>
      <c r="L150" s="3">
        <v>8091</v>
      </c>
      <c r="M150" s="4">
        <v>651.21</v>
      </c>
      <c r="N150" s="4">
        <v>524.96</v>
      </c>
      <c r="O150" s="12">
        <v>5268940.1100000003</v>
      </c>
      <c r="P150" s="4">
        <f>Tabla_1[[#This Row],[Precio Unitario]]-Tabla_1[[#This Row],[Coste unitario]]</f>
        <v>126.25</v>
      </c>
      <c r="Q150" s="12">
        <f>Tabla_1[[#This Row],[Importe venta total]]/1000</f>
        <v>5268.9401100000005</v>
      </c>
      <c r="R150" s="4">
        <v>4247451.3600000003</v>
      </c>
      <c r="S150" s="12">
        <f>Tabla_1[[#This Row],[Importe Coste total]]/1000</f>
        <v>4247.45136</v>
      </c>
      <c r="T150" s="4">
        <f>Tabla_1[[#This Row],[Importe venta total]]-Tabla_1[[#This Row],[Importe Coste total]]</f>
        <v>1021488.75</v>
      </c>
      <c r="U150" s="13">
        <f>Tabla_1[[#This Row],[Importe Coste Total (M)]]/Tabla_1[[#This Row],[Importe Ventas Totales (M)]]</f>
        <v>0.80613012699436426</v>
      </c>
      <c r="V150" s="12">
        <f>Tabla_1[[#This Row],[Beneficio Total]]/1000</f>
        <v>1021.48875</v>
      </c>
      <c r="W150">
        <f>YEAR(Tabla_1[[#This Row],[Fecha pedido]])</f>
        <v>2022</v>
      </c>
    </row>
    <row r="151" spans="1:23" x14ac:dyDescent="0.3">
      <c r="A151" t="s">
        <v>288</v>
      </c>
      <c r="B151" t="s">
        <v>24</v>
      </c>
      <c r="C151" t="s">
        <v>289</v>
      </c>
      <c r="D151" t="s">
        <v>42</v>
      </c>
      <c r="E151" t="s">
        <v>19</v>
      </c>
      <c r="F151" t="s">
        <v>1119</v>
      </c>
      <c r="G151" s="14">
        <v>44502</v>
      </c>
      <c r="H151" s="20">
        <f>MONTH(Tabla_1[[#This Row],[Fecha pedido]])</f>
        <v>11</v>
      </c>
      <c r="I151">
        <v>493988502</v>
      </c>
      <c r="J151" s="1">
        <v>44551</v>
      </c>
      <c r="K151" s="5">
        <f>DATEDIF(Tabla_1[[#This Row],[Fecha pedido]],Tabla_1[[#This Row],[Fecha envío]],"D")</f>
        <v>49</v>
      </c>
      <c r="L151" s="3">
        <v>1030</v>
      </c>
      <c r="M151" s="4">
        <v>651.21</v>
      </c>
      <c r="N151" s="4">
        <v>524.96</v>
      </c>
      <c r="O151" s="12">
        <v>670746.30000000005</v>
      </c>
      <c r="P151" s="4">
        <f>Tabla_1[[#This Row],[Precio Unitario]]-Tabla_1[[#This Row],[Coste unitario]]</f>
        <v>126.25</v>
      </c>
      <c r="Q151" s="12">
        <f>Tabla_1[[#This Row],[Importe venta total]]/1000</f>
        <v>670.74630000000002</v>
      </c>
      <c r="R151" s="4">
        <v>540708.80000000005</v>
      </c>
      <c r="S151" s="12">
        <f>Tabla_1[[#This Row],[Importe Coste total]]/1000</f>
        <v>540.7088</v>
      </c>
      <c r="T151" s="4">
        <f>Tabla_1[[#This Row],[Importe venta total]]-Tabla_1[[#This Row],[Importe Coste total]]</f>
        <v>130037.5</v>
      </c>
      <c r="U151" s="13">
        <f>Tabla_1[[#This Row],[Importe Coste Total (M)]]/Tabla_1[[#This Row],[Importe Ventas Totales (M)]]</f>
        <v>0.80613012699436426</v>
      </c>
      <c r="V151" s="12">
        <f>Tabla_1[[#This Row],[Beneficio Total]]/1000</f>
        <v>130.03749999999999</v>
      </c>
      <c r="W151">
        <f>YEAR(Tabla_1[[#This Row],[Fecha pedido]])</f>
        <v>2021</v>
      </c>
    </row>
    <row r="152" spans="1:23" x14ac:dyDescent="0.3">
      <c r="A152" t="s">
        <v>290</v>
      </c>
      <c r="B152" t="s">
        <v>24</v>
      </c>
      <c r="C152" t="s">
        <v>291</v>
      </c>
      <c r="D152" t="s">
        <v>50</v>
      </c>
      <c r="E152" t="s">
        <v>15</v>
      </c>
      <c r="F152" t="s">
        <v>1119</v>
      </c>
      <c r="G152" s="14">
        <v>44759</v>
      </c>
      <c r="H152" s="20">
        <f>MONTH(Tabla_1[[#This Row],[Fecha pedido]])</f>
        <v>7</v>
      </c>
      <c r="I152">
        <v>457177865</v>
      </c>
      <c r="J152" s="1">
        <v>44784</v>
      </c>
      <c r="K152" s="5">
        <f>DATEDIF(Tabla_1[[#This Row],[Fecha pedido]],Tabla_1[[#This Row],[Fecha envío]],"D")</f>
        <v>25</v>
      </c>
      <c r="L152" s="3">
        <v>7945</v>
      </c>
      <c r="M152" s="4">
        <v>154.06</v>
      </c>
      <c r="N152" s="4">
        <v>90.93</v>
      </c>
      <c r="O152" s="12">
        <v>1224006.7</v>
      </c>
      <c r="P152" s="4">
        <f>Tabla_1[[#This Row],[Precio Unitario]]-Tabla_1[[#This Row],[Coste unitario]]</f>
        <v>63.129999999999995</v>
      </c>
      <c r="Q152" s="12">
        <f>Tabla_1[[#This Row],[Importe venta total]]/1000</f>
        <v>1224.0066999999999</v>
      </c>
      <c r="R152" s="4">
        <v>722438.85000000009</v>
      </c>
      <c r="S152" s="12">
        <f>Tabla_1[[#This Row],[Importe Coste total]]/1000</f>
        <v>722.43885000000012</v>
      </c>
      <c r="T152" s="4">
        <f>Tabla_1[[#This Row],[Importe venta total]]-Tabla_1[[#This Row],[Importe Coste total]]</f>
        <v>501567.84999999986</v>
      </c>
      <c r="U152" s="13">
        <f>Tabla_1[[#This Row],[Importe Coste Total (M)]]/Tabla_1[[#This Row],[Importe Ventas Totales (M)]]</f>
        <v>0.59022458782292631</v>
      </c>
      <c r="V152" s="12">
        <f>Tabla_1[[#This Row],[Beneficio Total]]/1000</f>
        <v>501.56784999999985</v>
      </c>
      <c r="W152">
        <f>YEAR(Tabla_1[[#This Row],[Fecha pedido]])</f>
        <v>2022</v>
      </c>
    </row>
    <row r="153" spans="1:23" x14ac:dyDescent="0.3">
      <c r="A153" t="s">
        <v>292</v>
      </c>
      <c r="B153" t="s">
        <v>24</v>
      </c>
      <c r="C153" t="s">
        <v>229</v>
      </c>
      <c r="D153" t="s">
        <v>18</v>
      </c>
      <c r="E153" t="s">
        <v>19</v>
      </c>
      <c r="F153" t="s">
        <v>1120</v>
      </c>
      <c r="G153" s="14">
        <v>44274</v>
      </c>
      <c r="H153" s="20">
        <f>MONTH(Tabla_1[[#This Row],[Fecha pedido]])</f>
        <v>3</v>
      </c>
      <c r="I153">
        <v>778919780</v>
      </c>
      <c r="J153" s="1">
        <v>44275</v>
      </c>
      <c r="K153" s="5">
        <f>DATEDIF(Tabla_1[[#This Row],[Fecha pedido]],Tabla_1[[#This Row],[Fecha envío]],"D")</f>
        <v>1</v>
      </c>
      <c r="L153" s="3">
        <v>8527</v>
      </c>
      <c r="M153" s="4">
        <v>421.89</v>
      </c>
      <c r="N153" s="4">
        <v>364.69</v>
      </c>
      <c r="O153" s="12">
        <v>3597456.03</v>
      </c>
      <c r="P153" s="4">
        <f>Tabla_1[[#This Row],[Precio Unitario]]-Tabla_1[[#This Row],[Coste unitario]]</f>
        <v>57.199999999999989</v>
      </c>
      <c r="Q153" s="12">
        <f>Tabla_1[[#This Row],[Importe venta total]]/1000</f>
        <v>3597.4560299999998</v>
      </c>
      <c r="R153" s="4">
        <v>3109711.63</v>
      </c>
      <c r="S153" s="12">
        <f>Tabla_1[[#This Row],[Importe Coste total]]/1000</f>
        <v>3109.7116299999998</v>
      </c>
      <c r="T153" s="4">
        <f>Tabla_1[[#This Row],[Importe venta total]]-Tabla_1[[#This Row],[Importe Coste total]]</f>
        <v>487744.39999999991</v>
      </c>
      <c r="U153" s="13">
        <f>Tabla_1[[#This Row],[Importe Coste Total (M)]]/Tabla_1[[#This Row],[Importe Ventas Totales (M)]]</f>
        <v>0.86441963544999878</v>
      </c>
      <c r="V153" s="12">
        <f>Tabla_1[[#This Row],[Beneficio Total]]/1000</f>
        <v>487.74439999999993</v>
      </c>
      <c r="W153">
        <f>YEAR(Tabla_1[[#This Row],[Fecha pedido]])</f>
        <v>2021</v>
      </c>
    </row>
    <row r="154" spans="1:23" x14ac:dyDescent="0.3">
      <c r="A154" t="s">
        <v>293</v>
      </c>
      <c r="B154" t="s">
        <v>24</v>
      </c>
      <c r="C154" t="s">
        <v>294</v>
      </c>
      <c r="D154" t="s">
        <v>18</v>
      </c>
      <c r="E154" t="s">
        <v>15</v>
      </c>
      <c r="F154" t="s">
        <v>1120</v>
      </c>
      <c r="G154" s="14">
        <v>44774</v>
      </c>
      <c r="H154" s="20">
        <f>MONTH(Tabla_1[[#This Row],[Fecha pedido]])</f>
        <v>8</v>
      </c>
      <c r="I154">
        <v>137319076</v>
      </c>
      <c r="J154" s="1">
        <v>44824</v>
      </c>
      <c r="K154" s="5">
        <f>DATEDIF(Tabla_1[[#This Row],[Fecha pedido]],Tabla_1[[#This Row],[Fecha envío]],"D")</f>
        <v>50</v>
      </c>
      <c r="L154" s="3">
        <v>4621</v>
      </c>
      <c r="M154" s="4">
        <v>421.89</v>
      </c>
      <c r="N154" s="4">
        <v>364.69</v>
      </c>
      <c r="O154" s="12">
        <v>1949553.69</v>
      </c>
      <c r="P154" s="4">
        <f>Tabla_1[[#This Row],[Precio Unitario]]-Tabla_1[[#This Row],[Coste unitario]]</f>
        <v>57.199999999999989</v>
      </c>
      <c r="Q154" s="12">
        <f>Tabla_1[[#This Row],[Importe venta total]]/1000</f>
        <v>1949.55369</v>
      </c>
      <c r="R154" s="4">
        <v>1685232.49</v>
      </c>
      <c r="S154" s="12">
        <f>Tabla_1[[#This Row],[Importe Coste total]]/1000</f>
        <v>1685.2324900000001</v>
      </c>
      <c r="T154" s="4">
        <f>Tabla_1[[#This Row],[Importe venta total]]-Tabla_1[[#This Row],[Importe Coste total]]</f>
        <v>264321.19999999995</v>
      </c>
      <c r="U154" s="13">
        <f>Tabla_1[[#This Row],[Importe Coste Total (M)]]/Tabla_1[[#This Row],[Importe Ventas Totales (M)]]</f>
        <v>0.86441963544999889</v>
      </c>
      <c r="V154" s="12">
        <f>Tabla_1[[#This Row],[Beneficio Total]]/1000</f>
        <v>264.32119999999998</v>
      </c>
      <c r="W154">
        <f>YEAR(Tabla_1[[#This Row],[Fecha pedido]])</f>
        <v>2022</v>
      </c>
    </row>
    <row r="155" spans="1:23" x14ac:dyDescent="0.3">
      <c r="A155" t="s">
        <v>295</v>
      </c>
      <c r="B155" t="s">
        <v>24</v>
      </c>
      <c r="C155" t="s">
        <v>65</v>
      </c>
      <c r="D155" t="s">
        <v>70</v>
      </c>
      <c r="E155" t="s">
        <v>19</v>
      </c>
      <c r="F155" t="s">
        <v>1119</v>
      </c>
      <c r="G155" s="14">
        <v>44060</v>
      </c>
      <c r="H155" s="20">
        <f>MONTH(Tabla_1[[#This Row],[Fecha pedido]])</f>
        <v>8</v>
      </c>
      <c r="I155">
        <v>869386613</v>
      </c>
      <c r="J155" s="1">
        <v>44099</v>
      </c>
      <c r="K155" s="5">
        <f>DATEDIF(Tabla_1[[#This Row],[Fecha pedido]],Tabla_1[[#This Row],[Fecha envío]],"D")</f>
        <v>39</v>
      </c>
      <c r="L155" s="3">
        <v>9673</v>
      </c>
      <c r="M155" s="4">
        <v>109.28</v>
      </c>
      <c r="N155" s="4">
        <v>35.840000000000003</v>
      </c>
      <c r="O155" s="12">
        <v>1057065.44</v>
      </c>
      <c r="P155" s="4">
        <f>Tabla_1[[#This Row],[Precio Unitario]]-Tabla_1[[#This Row],[Coste unitario]]</f>
        <v>73.44</v>
      </c>
      <c r="Q155" s="12">
        <f>Tabla_1[[#This Row],[Importe venta total]]/1000</f>
        <v>1057.0654399999999</v>
      </c>
      <c r="R155" s="4">
        <v>346680.32000000001</v>
      </c>
      <c r="S155" s="12">
        <f>Tabla_1[[#This Row],[Importe Coste total]]/1000</f>
        <v>346.68031999999999</v>
      </c>
      <c r="T155" s="4">
        <f>Tabla_1[[#This Row],[Importe venta total]]-Tabla_1[[#This Row],[Importe Coste total]]</f>
        <v>710385.11999999988</v>
      </c>
      <c r="U155" s="13">
        <f>Tabla_1[[#This Row],[Importe Coste Total (M)]]/Tabla_1[[#This Row],[Importe Ventas Totales (M)]]</f>
        <v>0.32796486090775995</v>
      </c>
      <c r="V155" s="12">
        <f>Tabla_1[[#This Row],[Beneficio Total]]/1000</f>
        <v>710.38511999999992</v>
      </c>
      <c r="W155">
        <f>YEAR(Tabla_1[[#This Row],[Fecha pedido]])</f>
        <v>2020</v>
      </c>
    </row>
    <row r="156" spans="1:23" x14ac:dyDescent="0.3">
      <c r="A156" t="s">
        <v>296</v>
      </c>
      <c r="B156" t="s">
        <v>24</v>
      </c>
      <c r="C156" t="s">
        <v>297</v>
      </c>
      <c r="D156" t="s">
        <v>18</v>
      </c>
      <c r="E156" t="s">
        <v>15</v>
      </c>
      <c r="F156" t="s">
        <v>1119</v>
      </c>
      <c r="G156" s="14">
        <v>44424</v>
      </c>
      <c r="H156" s="20">
        <f>MONTH(Tabla_1[[#This Row],[Fecha pedido]])</f>
        <v>8</v>
      </c>
      <c r="I156">
        <v>850827014</v>
      </c>
      <c r="J156" s="1">
        <v>44437</v>
      </c>
      <c r="K156" s="5">
        <f>DATEDIF(Tabla_1[[#This Row],[Fecha pedido]],Tabla_1[[#This Row],[Fecha envío]],"D")</f>
        <v>13</v>
      </c>
      <c r="L156" s="3">
        <v>7476</v>
      </c>
      <c r="M156" s="4">
        <v>421.89</v>
      </c>
      <c r="N156" s="4">
        <v>364.69</v>
      </c>
      <c r="O156" s="12">
        <v>3154049.64</v>
      </c>
      <c r="P156" s="4">
        <f>Tabla_1[[#This Row],[Precio Unitario]]-Tabla_1[[#This Row],[Coste unitario]]</f>
        <v>57.199999999999989</v>
      </c>
      <c r="Q156" s="12">
        <f>Tabla_1[[#This Row],[Importe venta total]]/1000</f>
        <v>3154.0496400000002</v>
      </c>
      <c r="R156" s="4">
        <v>2726422.44</v>
      </c>
      <c r="S156" s="12">
        <f>Tabla_1[[#This Row],[Importe Coste total]]/1000</f>
        <v>2726.4224399999998</v>
      </c>
      <c r="T156" s="4">
        <f>Tabla_1[[#This Row],[Importe venta total]]-Tabla_1[[#This Row],[Importe Coste total]]</f>
        <v>427627.20000000019</v>
      </c>
      <c r="U156" s="13">
        <f>Tabla_1[[#This Row],[Importe Coste Total (M)]]/Tabla_1[[#This Row],[Importe Ventas Totales (M)]]</f>
        <v>0.86441963544999867</v>
      </c>
      <c r="V156" s="12">
        <f>Tabla_1[[#This Row],[Beneficio Total]]/1000</f>
        <v>427.62720000000019</v>
      </c>
      <c r="W156">
        <f>YEAR(Tabla_1[[#This Row],[Fecha pedido]])</f>
        <v>2021</v>
      </c>
    </row>
    <row r="157" spans="1:23" x14ac:dyDescent="0.3">
      <c r="A157" t="s">
        <v>298</v>
      </c>
      <c r="B157" t="s">
        <v>24</v>
      </c>
      <c r="C157" t="s">
        <v>299</v>
      </c>
      <c r="D157" t="s">
        <v>14</v>
      </c>
      <c r="E157" t="s">
        <v>15</v>
      </c>
      <c r="F157" t="s">
        <v>1118</v>
      </c>
      <c r="G157" s="14">
        <v>44340</v>
      </c>
      <c r="H157" s="20">
        <f>MONTH(Tabla_1[[#This Row],[Fecha pedido]])</f>
        <v>5</v>
      </c>
      <c r="I157">
        <v>880126607</v>
      </c>
      <c r="J157" s="1">
        <v>44354</v>
      </c>
      <c r="K157" s="5">
        <f>DATEDIF(Tabla_1[[#This Row],[Fecha pedido]],Tabla_1[[#This Row],[Fecha envío]],"D")</f>
        <v>14</v>
      </c>
      <c r="L157" s="3">
        <v>7876</v>
      </c>
      <c r="M157" s="4">
        <v>152.58000000000001</v>
      </c>
      <c r="N157" s="4">
        <v>97.44</v>
      </c>
      <c r="O157" s="12">
        <v>1201720.08</v>
      </c>
      <c r="P157" s="4">
        <f>Tabla_1[[#This Row],[Precio Unitario]]-Tabla_1[[#This Row],[Coste unitario]]</f>
        <v>55.140000000000015</v>
      </c>
      <c r="Q157" s="12">
        <f>Tabla_1[[#This Row],[Importe venta total]]/1000</f>
        <v>1201.7200800000001</v>
      </c>
      <c r="R157" s="4">
        <v>767437.44</v>
      </c>
      <c r="S157" s="12">
        <f>Tabla_1[[#This Row],[Importe Coste total]]/1000</f>
        <v>767.43743999999992</v>
      </c>
      <c r="T157" s="4">
        <f>Tabla_1[[#This Row],[Importe venta total]]-Tabla_1[[#This Row],[Importe Coste total]]</f>
        <v>434282.64000000013</v>
      </c>
      <c r="U157" s="13">
        <f>Tabla_1[[#This Row],[Importe Coste Total (M)]]/Tabla_1[[#This Row],[Importe Ventas Totales (M)]]</f>
        <v>0.63861580810066843</v>
      </c>
      <c r="V157" s="12">
        <f>Tabla_1[[#This Row],[Beneficio Total]]/1000</f>
        <v>434.28264000000013</v>
      </c>
      <c r="W157">
        <f>YEAR(Tabla_1[[#This Row],[Fecha pedido]])</f>
        <v>2021</v>
      </c>
    </row>
    <row r="158" spans="1:23" x14ac:dyDescent="0.3">
      <c r="A158" t="s">
        <v>300</v>
      </c>
      <c r="B158" t="s">
        <v>24</v>
      </c>
      <c r="C158" t="s">
        <v>236</v>
      </c>
      <c r="D158" t="s">
        <v>70</v>
      </c>
      <c r="E158" t="s">
        <v>15</v>
      </c>
      <c r="F158" t="s">
        <v>1120</v>
      </c>
      <c r="G158" s="14">
        <v>43994</v>
      </c>
      <c r="H158" s="20">
        <f>MONTH(Tabla_1[[#This Row],[Fecha pedido]])</f>
        <v>6</v>
      </c>
      <c r="I158">
        <v>926084220</v>
      </c>
      <c r="J158" s="1">
        <v>44017</v>
      </c>
      <c r="K158" s="5">
        <f>DATEDIF(Tabla_1[[#This Row],[Fecha pedido]],Tabla_1[[#This Row],[Fecha envío]],"D")</f>
        <v>23</v>
      </c>
      <c r="L158" s="3">
        <v>7755</v>
      </c>
      <c r="M158" s="4">
        <v>109.28</v>
      </c>
      <c r="N158" s="4">
        <v>35.840000000000003</v>
      </c>
      <c r="O158" s="12">
        <v>847466.4</v>
      </c>
      <c r="P158" s="4">
        <f>Tabla_1[[#This Row],[Precio Unitario]]-Tabla_1[[#This Row],[Coste unitario]]</f>
        <v>73.44</v>
      </c>
      <c r="Q158" s="12">
        <f>Tabla_1[[#This Row],[Importe venta total]]/1000</f>
        <v>847.46640000000002</v>
      </c>
      <c r="R158" s="4">
        <v>277939.20000000001</v>
      </c>
      <c r="S158" s="12">
        <f>Tabla_1[[#This Row],[Importe Coste total]]/1000</f>
        <v>277.93920000000003</v>
      </c>
      <c r="T158" s="4">
        <f>Tabla_1[[#This Row],[Importe venta total]]-Tabla_1[[#This Row],[Importe Coste total]]</f>
        <v>569527.19999999995</v>
      </c>
      <c r="U158" s="13">
        <f>Tabla_1[[#This Row],[Importe Coste Total (M)]]/Tabla_1[[#This Row],[Importe Ventas Totales (M)]]</f>
        <v>0.32796486090775989</v>
      </c>
      <c r="V158" s="12">
        <f>Tabla_1[[#This Row],[Beneficio Total]]/1000</f>
        <v>569.52719999999999</v>
      </c>
      <c r="W158">
        <f>YEAR(Tabla_1[[#This Row],[Fecha pedido]])</f>
        <v>2020</v>
      </c>
    </row>
    <row r="159" spans="1:23" x14ac:dyDescent="0.3">
      <c r="A159" t="s">
        <v>301</v>
      </c>
      <c r="B159" t="s">
        <v>12</v>
      </c>
      <c r="C159" t="s">
        <v>302</v>
      </c>
      <c r="D159" t="s">
        <v>14</v>
      </c>
      <c r="E159" t="s">
        <v>19</v>
      </c>
      <c r="F159" t="s">
        <v>1118</v>
      </c>
      <c r="G159" s="14">
        <v>44517</v>
      </c>
      <c r="H159" s="20">
        <f>MONTH(Tabla_1[[#This Row],[Fecha pedido]])</f>
        <v>11</v>
      </c>
      <c r="I159">
        <v>394731318</v>
      </c>
      <c r="J159" s="1">
        <v>44542</v>
      </c>
      <c r="K159" s="5">
        <f>DATEDIF(Tabla_1[[#This Row],[Fecha pedido]],Tabla_1[[#This Row],[Fecha envío]],"D")</f>
        <v>25</v>
      </c>
      <c r="L159" s="3">
        <v>8624</v>
      </c>
      <c r="M159" s="4">
        <v>152.58000000000001</v>
      </c>
      <c r="N159" s="4">
        <v>97.44</v>
      </c>
      <c r="O159" s="12">
        <v>1315849.9200000002</v>
      </c>
      <c r="P159" s="4">
        <f>Tabla_1[[#This Row],[Precio Unitario]]-Tabla_1[[#This Row],[Coste unitario]]</f>
        <v>55.140000000000015</v>
      </c>
      <c r="Q159" s="12">
        <f>Tabla_1[[#This Row],[Importe venta total]]/1000</f>
        <v>1315.8499200000001</v>
      </c>
      <c r="R159" s="4">
        <v>840322.55999999994</v>
      </c>
      <c r="S159" s="12">
        <f>Tabla_1[[#This Row],[Importe Coste total]]/1000</f>
        <v>840.32255999999995</v>
      </c>
      <c r="T159" s="4">
        <f>Tabla_1[[#This Row],[Importe venta total]]-Tabla_1[[#This Row],[Importe Coste total]]</f>
        <v>475527.36000000022</v>
      </c>
      <c r="U159" s="13">
        <f>Tabla_1[[#This Row],[Importe Coste Total (M)]]/Tabla_1[[#This Row],[Importe Ventas Totales (M)]]</f>
        <v>0.63861580810066843</v>
      </c>
      <c r="V159" s="12">
        <f>Tabla_1[[#This Row],[Beneficio Total]]/1000</f>
        <v>475.52736000000021</v>
      </c>
      <c r="W159">
        <f>YEAR(Tabla_1[[#This Row],[Fecha pedido]])</f>
        <v>2021</v>
      </c>
    </row>
    <row r="160" spans="1:23" x14ac:dyDescent="0.3">
      <c r="A160" t="s">
        <v>303</v>
      </c>
      <c r="B160" t="s">
        <v>24</v>
      </c>
      <c r="C160" t="s">
        <v>304</v>
      </c>
      <c r="D160" t="s">
        <v>80</v>
      </c>
      <c r="E160" t="s">
        <v>15</v>
      </c>
      <c r="F160" t="s">
        <v>1117</v>
      </c>
      <c r="G160" s="14">
        <v>44403</v>
      </c>
      <c r="H160" s="20">
        <f>MONTH(Tabla_1[[#This Row],[Fecha pedido]])</f>
        <v>7</v>
      </c>
      <c r="I160">
        <v>556580960</v>
      </c>
      <c r="J160" s="1">
        <v>44448</v>
      </c>
      <c r="K160" s="5">
        <f>DATEDIF(Tabla_1[[#This Row],[Fecha pedido]],Tabla_1[[#This Row],[Fecha envío]],"D")</f>
        <v>45</v>
      </c>
      <c r="L160" s="3">
        <v>3529</v>
      </c>
      <c r="M160" s="4">
        <v>668.27</v>
      </c>
      <c r="N160" s="4">
        <v>502.54</v>
      </c>
      <c r="O160" s="12">
        <v>2358324.83</v>
      </c>
      <c r="P160" s="4">
        <f>Tabla_1[[#This Row],[Precio Unitario]]-Tabla_1[[#This Row],[Coste unitario]]</f>
        <v>165.72999999999996</v>
      </c>
      <c r="Q160" s="12">
        <f>Tabla_1[[#This Row],[Importe venta total]]/1000</f>
        <v>2358.32483</v>
      </c>
      <c r="R160" s="4">
        <v>1773463.6600000001</v>
      </c>
      <c r="S160" s="12">
        <f>Tabla_1[[#This Row],[Importe Coste total]]/1000</f>
        <v>1773.4636600000001</v>
      </c>
      <c r="T160" s="4">
        <f>Tabla_1[[#This Row],[Importe venta total]]-Tabla_1[[#This Row],[Importe Coste total]]</f>
        <v>584861.16999999993</v>
      </c>
      <c r="U160" s="13">
        <f>Tabla_1[[#This Row],[Importe Coste Total (M)]]/Tabla_1[[#This Row],[Importe Ventas Totales (M)]]</f>
        <v>0.75200143654510909</v>
      </c>
      <c r="V160" s="12">
        <f>Tabla_1[[#This Row],[Beneficio Total]]/1000</f>
        <v>584.8611699999999</v>
      </c>
      <c r="W160">
        <f>YEAR(Tabla_1[[#This Row],[Fecha pedido]])</f>
        <v>2021</v>
      </c>
    </row>
    <row r="161" spans="1:23" x14ac:dyDescent="0.3">
      <c r="A161" t="s">
        <v>305</v>
      </c>
      <c r="B161" t="s">
        <v>24</v>
      </c>
      <c r="C161" t="s">
        <v>233</v>
      </c>
      <c r="D161" t="s">
        <v>42</v>
      </c>
      <c r="E161" t="s">
        <v>15</v>
      </c>
      <c r="F161" t="s">
        <v>1117</v>
      </c>
      <c r="G161" s="14">
        <v>44152</v>
      </c>
      <c r="H161" s="20">
        <f>MONTH(Tabla_1[[#This Row],[Fecha pedido]])</f>
        <v>11</v>
      </c>
      <c r="I161">
        <v>413408935</v>
      </c>
      <c r="J161" s="1">
        <v>44178</v>
      </c>
      <c r="K161" s="5">
        <f>DATEDIF(Tabla_1[[#This Row],[Fecha pedido]],Tabla_1[[#This Row],[Fecha envío]],"D")</f>
        <v>26</v>
      </c>
      <c r="L161" s="3">
        <v>5745</v>
      </c>
      <c r="M161" s="4">
        <v>651.21</v>
      </c>
      <c r="N161" s="4">
        <v>524.96</v>
      </c>
      <c r="O161" s="12">
        <v>3741201.45</v>
      </c>
      <c r="P161" s="4">
        <f>Tabla_1[[#This Row],[Precio Unitario]]-Tabla_1[[#This Row],[Coste unitario]]</f>
        <v>126.25</v>
      </c>
      <c r="Q161" s="12">
        <f>Tabla_1[[#This Row],[Importe venta total]]/1000</f>
        <v>3741.20145</v>
      </c>
      <c r="R161" s="4">
        <v>3015895.2</v>
      </c>
      <c r="S161" s="12">
        <f>Tabla_1[[#This Row],[Importe Coste total]]/1000</f>
        <v>3015.8952000000004</v>
      </c>
      <c r="T161" s="4">
        <f>Tabla_1[[#This Row],[Importe venta total]]-Tabla_1[[#This Row],[Importe Coste total]]</f>
        <v>725306.25</v>
      </c>
      <c r="U161" s="13">
        <f>Tabla_1[[#This Row],[Importe Coste Total (M)]]/Tabla_1[[#This Row],[Importe Ventas Totales (M)]]</f>
        <v>0.80613012699436448</v>
      </c>
      <c r="V161" s="12">
        <f>Tabla_1[[#This Row],[Beneficio Total]]/1000</f>
        <v>725.30624999999998</v>
      </c>
      <c r="W161">
        <f>YEAR(Tabla_1[[#This Row],[Fecha pedido]])</f>
        <v>2020</v>
      </c>
    </row>
    <row r="162" spans="1:23" x14ac:dyDescent="0.3">
      <c r="A162" t="s">
        <v>306</v>
      </c>
      <c r="B162" t="s">
        <v>12</v>
      </c>
      <c r="C162" t="s">
        <v>201</v>
      </c>
      <c r="D162" t="s">
        <v>40</v>
      </c>
      <c r="E162" t="s">
        <v>15</v>
      </c>
      <c r="F162" t="s">
        <v>1117</v>
      </c>
      <c r="G162" s="14">
        <v>44684</v>
      </c>
      <c r="H162" s="20">
        <f>MONTH(Tabla_1[[#This Row],[Fecha pedido]])</f>
        <v>5</v>
      </c>
      <c r="I162">
        <v>735576570</v>
      </c>
      <c r="J162" s="1">
        <v>44698</v>
      </c>
      <c r="K162" s="5">
        <f>DATEDIF(Tabla_1[[#This Row],[Fecha pedido]],Tabla_1[[#This Row],[Fecha envío]],"D")</f>
        <v>14</v>
      </c>
      <c r="L162" s="3">
        <v>2308</v>
      </c>
      <c r="M162" s="4">
        <v>81.73</v>
      </c>
      <c r="N162" s="4">
        <v>56.67</v>
      </c>
      <c r="O162" s="12">
        <v>188632.84</v>
      </c>
      <c r="P162" s="4">
        <f>Tabla_1[[#This Row],[Precio Unitario]]-Tabla_1[[#This Row],[Coste unitario]]</f>
        <v>25.060000000000002</v>
      </c>
      <c r="Q162" s="12">
        <f>Tabla_1[[#This Row],[Importe venta total]]/1000</f>
        <v>188.63283999999999</v>
      </c>
      <c r="R162" s="4">
        <v>130794.36</v>
      </c>
      <c r="S162" s="12">
        <f>Tabla_1[[#This Row],[Importe Coste total]]/1000</f>
        <v>130.79436000000001</v>
      </c>
      <c r="T162" s="4">
        <f>Tabla_1[[#This Row],[Importe venta total]]-Tabla_1[[#This Row],[Importe Coste total]]</f>
        <v>57838.479999999996</v>
      </c>
      <c r="U162" s="13">
        <f>Tabla_1[[#This Row],[Importe Coste Total (M)]]/Tabla_1[[#This Row],[Importe Ventas Totales (M)]]</f>
        <v>0.69338064358252793</v>
      </c>
      <c r="V162" s="12">
        <f>Tabla_1[[#This Row],[Beneficio Total]]/1000</f>
        <v>57.838479999999997</v>
      </c>
      <c r="W162">
        <f>YEAR(Tabla_1[[#This Row],[Fecha pedido]])</f>
        <v>2022</v>
      </c>
    </row>
    <row r="163" spans="1:23" x14ac:dyDescent="0.3">
      <c r="A163" t="s">
        <v>307</v>
      </c>
      <c r="B163" t="s">
        <v>60</v>
      </c>
      <c r="C163" t="s">
        <v>133</v>
      </c>
      <c r="D163" t="s">
        <v>70</v>
      </c>
      <c r="E163" t="s">
        <v>15</v>
      </c>
      <c r="F163" t="s">
        <v>1120</v>
      </c>
      <c r="G163" s="14">
        <v>44455</v>
      </c>
      <c r="H163" s="20">
        <f>MONTH(Tabla_1[[#This Row],[Fecha pedido]])</f>
        <v>9</v>
      </c>
      <c r="I163">
        <v>563757693</v>
      </c>
      <c r="J163" s="1">
        <v>44501</v>
      </c>
      <c r="K163" s="5">
        <f>DATEDIF(Tabla_1[[#This Row],[Fecha pedido]],Tabla_1[[#This Row],[Fecha envío]],"D")</f>
        <v>46</v>
      </c>
      <c r="L163" s="3">
        <v>7284</v>
      </c>
      <c r="M163" s="4">
        <v>109.28</v>
      </c>
      <c r="N163" s="4">
        <v>35.840000000000003</v>
      </c>
      <c r="O163" s="12">
        <v>795995.52</v>
      </c>
      <c r="P163" s="4">
        <f>Tabla_1[[#This Row],[Precio Unitario]]-Tabla_1[[#This Row],[Coste unitario]]</f>
        <v>73.44</v>
      </c>
      <c r="Q163" s="12">
        <f>Tabla_1[[#This Row],[Importe venta total]]/1000</f>
        <v>795.99552000000006</v>
      </c>
      <c r="R163" s="4">
        <v>261058.56000000003</v>
      </c>
      <c r="S163" s="12">
        <f>Tabla_1[[#This Row],[Importe Coste total]]/1000</f>
        <v>261.05856</v>
      </c>
      <c r="T163" s="4">
        <f>Tabla_1[[#This Row],[Importe venta total]]-Tabla_1[[#This Row],[Importe Coste total]]</f>
        <v>534936.96</v>
      </c>
      <c r="U163" s="13">
        <f>Tabla_1[[#This Row],[Importe Coste Total (M)]]/Tabla_1[[#This Row],[Importe Ventas Totales (M)]]</f>
        <v>0.32796486090775984</v>
      </c>
      <c r="V163" s="12">
        <f>Tabla_1[[#This Row],[Beneficio Total]]/1000</f>
        <v>534.93696</v>
      </c>
      <c r="W163">
        <f>YEAR(Tabla_1[[#This Row],[Fecha pedido]])</f>
        <v>2021</v>
      </c>
    </row>
    <row r="164" spans="1:23" x14ac:dyDescent="0.3">
      <c r="A164" t="s">
        <v>308</v>
      </c>
      <c r="B164" t="s">
        <v>21</v>
      </c>
      <c r="C164" t="s">
        <v>309</v>
      </c>
      <c r="D164" t="s">
        <v>50</v>
      </c>
      <c r="E164" t="s">
        <v>19</v>
      </c>
      <c r="F164" t="s">
        <v>1119</v>
      </c>
      <c r="G164" s="14">
        <v>44157</v>
      </c>
      <c r="H164" s="20">
        <f>MONTH(Tabla_1[[#This Row],[Fecha pedido]])</f>
        <v>11</v>
      </c>
      <c r="I164">
        <v>358938634</v>
      </c>
      <c r="J164" s="1">
        <v>44174</v>
      </c>
      <c r="K164" s="5">
        <f>DATEDIF(Tabla_1[[#This Row],[Fecha pedido]],Tabla_1[[#This Row],[Fecha envío]],"D")</f>
        <v>17</v>
      </c>
      <c r="L164" s="3">
        <v>6773</v>
      </c>
      <c r="M164" s="4">
        <v>154.06</v>
      </c>
      <c r="N164" s="4">
        <v>90.93</v>
      </c>
      <c r="O164" s="12">
        <v>1043448.38</v>
      </c>
      <c r="P164" s="4">
        <f>Tabla_1[[#This Row],[Precio Unitario]]-Tabla_1[[#This Row],[Coste unitario]]</f>
        <v>63.129999999999995</v>
      </c>
      <c r="Q164" s="12">
        <f>Tabla_1[[#This Row],[Importe venta total]]/1000</f>
        <v>1043.44838</v>
      </c>
      <c r="R164" s="4">
        <v>615868.89</v>
      </c>
      <c r="S164" s="12">
        <f>Tabla_1[[#This Row],[Importe Coste total]]/1000</f>
        <v>615.86888999999996</v>
      </c>
      <c r="T164" s="4">
        <f>Tabla_1[[#This Row],[Importe venta total]]-Tabla_1[[#This Row],[Importe Coste total]]</f>
        <v>427579.49</v>
      </c>
      <c r="U164" s="13">
        <f>Tabla_1[[#This Row],[Importe Coste Total (M)]]/Tabla_1[[#This Row],[Importe Ventas Totales (M)]]</f>
        <v>0.59022458782292608</v>
      </c>
      <c r="V164" s="12">
        <f>Tabla_1[[#This Row],[Beneficio Total]]/1000</f>
        <v>427.57948999999996</v>
      </c>
      <c r="W164">
        <f>YEAR(Tabla_1[[#This Row],[Fecha pedido]])</f>
        <v>2020</v>
      </c>
    </row>
    <row r="165" spans="1:23" x14ac:dyDescent="0.3">
      <c r="A165" t="s">
        <v>310</v>
      </c>
      <c r="B165" t="s">
        <v>24</v>
      </c>
      <c r="C165" t="s">
        <v>177</v>
      </c>
      <c r="D165" t="s">
        <v>14</v>
      </c>
      <c r="E165" t="s">
        <v>19</v>
      </c>
      <c r="F165" t="s">
        <v>1117</v>
      </c>
      <c r="G165" s="14">
        <v>44107</v>
      </c>
      <c r="H165" s="20">
        <f>MONTH(Tabla_1[[#This Row],[Fecha pedido]])</f>
        <v>10</v>
      </c>
      <c r="I165">
        <v>652418220</v>
      </c>
      <c r="J165" s="1">
        <v>44123</v>
      </c>
      <c r="K165" s="5">
        <f>DATEDIF(Tabla_1[[#This Row],[Fecha pedido]],Tabla_1[[#This Row],[Fecha envío]],"D")</f>
        <v>16</v>
      </c>
      <c r="L165" s="3">
        <v>3904</v>
      </c>
      <c r="M165" s="4">
        <v>152.58000000000001</v>
      </c>
      <c r="N165" s="4">
        <v>97.44</v>
      </c>
      <c r="O165" s="12">
        <v>595672.32000000007</v>
      </c>
      <c r="P165" s="4">
        <f>Tabla_1[[#This Row],[Precio Unitario]]-Tabla_1[[#This Row],[Coste unitario]]</f>
        <v>55.140000000000015</v>
      </c>
      <c r="Q165" s="12">
        <f>Tabla_1[[#This Row],[Importe venta total]]/1000</f>
        <v>595.67232000000001</v>
      </c>
      <c r="R165" s="4">
        <v>380405.76000000001</v>
      </c>
      <c r="S165" s="12">
        <f>Tabla_1[[#This Row],[Importe Coste total]]/1000</f>
        <v>380.40575999999999</v>
      </c>
      <c r="T165" s="4">
        <f>Tabla_1[[#This Row],[Importe venta total]]-Tabla_1[[#This Row],[Importe Coste total]]</f>
        <v>215266.56000000006</v>
      </c>
      <c r="U165" s="13">
        <f>Tabla_1[[#This Row],[Importe Coste Total (M)]]/Tabla_1[[#This Row],[Importe Ventas Totales (M)]]</f>
        <v>0.63861580810066843</v>
      </c>
      <c r="V165" s="12">
        <f>Tabla_1[[#This Row],[Beneficio Total]]/1000</f>
        <v>215.26656000000006</v>
      </c>
      <c r="W165">
        <f>YEAR(Tabla_1[[#This Row],[Fecha pedido]])</f>
        <v>2020</v>
      </c>
    </row>
    <row r="166" spans="1:23" x14ac:dyDescent="0.3">
      <c r="A166" t="s">
        <v>311</v>
      </c>
      <c r="B166" t="s">
        <v>24</v>
      </c>
      <c r="C166" t="s">
        <v>312</v>
      </c>
      <c r="D166" t="s">
        <v>42</v>
      </c>
      <c r="E166" t="s">
        <v>15</v>
      </c>
      <c r="F166" t="s">
        <v>1117</v>
      </c>
      <c r="G166" s="14">
        <v>44140</v>
      </c>
      <c r="H166" s="20">
        <f>MONTH(Tabla_1[[#This Row],[Fecha pedido]])</f>
        <v>11</v>
      </c>
      <c r="I166">
        <v>711031138</v>
      </c>
      <c r="J166" s="1">
        <v>44172</v>
      </c>
      <c r="K166" s="5">
        <f>DATEDIF(Tabla_1[[#This Row],[Fecha pedido]],Tabla_1[[#This Row],[Fecha envío]],"D")</f>
        <v>32</v>
      </c>
      <c r="L166" s="3">
        <v>8769</v>
      </c>
      <c r="M166" s="4">
        <v>651.21</v>
      </c>
      <c r="N166" s="4">
        <v>524.96</v>
      </c>
      <c r="O166" s="12">
        <v>5710460.4900000002</v>
      </c>
      <c r="P166" s="4">
        <f>Tabla_1[[#This Row],[Precio Unitario]]-Tabla_1[[#This Row],[Coste unitario]]</f>
        <v>126.25</v>
      </c>
      <c r="Q166" s="12">
        <f>Tabla_1[[#This Row],[Importe venta total]]/1000</f>
        <v>5710.4604900000004</v>
      </c>
      <c r="R166" s="4">
        <v>4603374.24</v>
      </c>
      <c r="S166" s="12">
        <f>Tabla_1[[#This Row],[Importe Coste total]]/1000</f>
        <v>4603.3742400000001</v>
      </c>
      <c r="T166" s="4">
        <f>Tabla_1[[#This Row],[Importe venta total]]-Tabla_1[[#This Row],[Importe Coste total]]</f>
        <v>1107086.25</v>
      </c>
      <c r="U166" s="13">
        <f>Tabla_1[[#This Row],[Importe Coste Total (M)]]/Tabla_1[[#This Row],[Importe Ventas Totales (M)]]</f>
        <v>0.80613012699436426</v>
      </c>
      <c r="V166" s="12">
        <f>Tabla_1[[#This Row],[Beneficio Total]]/1000</f>
        <v>1107.0862500000001</v>
      </c>
      <c r="W166">
        <f>YEAR(Tabla_1[[#This Row],[Fecha pedido]])</f>
        <v>2020</v>
      </c>
    </row>
    <row r="167" spans="1:23" x14ac:dyDescent="0.3">
      <c r="A167" t="s">
        <v>313</v>
      </c>
      <c r="B167" t="s">
        <v>12</v>
      </c>
      <c r="C167" t="s">
        <v>314</v>
      </c>
      <c r="D167" t="s">
        <v>23</v>
      </c>
      <c r="E167" t="s">
        <v>15</v>
      </c>
      <c r="F167" t="s">
        <v>1120</v>
      </c>
      <c r="G167" s="14">
        <v>44804</v>
      </c>
      <c r="H167" s="20">
        <f>MONTH(Tabla_1[[#This Row],[Fecha pedido]])</f>
        <v>8</v>
      </c>
      <c r="I167">
        <v>996237075</v>
      </c>
      <c r="J167" s="1">
        <v>44804</v>
      </c>
      <c r="K167" s="5">
        <f>DATEDIF(Tabla_1[[#This Row],[Fecha pedido]],Tabla_1[[#This Row],[Fecha envío]],"D")</f>
        <v>0</v>
      </c>
      <c r="L167" s="3">
        <v>7544</v>
      </c>
      <c r="M167" s="4">
        <v>205.7</v>
      </c>
      <c r="N167" s="4">
        <v>117.11</v>
      </c>
      <c r="O167" s="12">
        <v>1551800.7999999998</v>
      </c>
      <c r="P167" s="4">
        <f>Tabla_1[[#This Row],[Precio Unitario]]-Tabla_1[[#This Row],[Coste unitario]]</f>
        <v>88.589999999999989</v>
      </c>
      <c r="Q167" s="12">
        <f>Tabla_1[[#This Row],[Importe venta total]]/1000</f>
        <v>1551.8007999999998</v>
      </c>
      <c r="R167" s="4">
        <v>883477.84</v>
      </c>
      <c r="S167" s="12">
        <f>Tabla_1[[#This Row],[Importe Coste total]]/1000</f>
        <v>883.47784000000001</v>
      </c>
      <c r="T167" s="4">
        <f>Tabla_1[[#This Row],[Importe venta total]]-Tabla_1[[#This Row],[Importe Coste total]]</f>
        <v>668322.95999999985</v>
      </c>
      <c r="U167" s="13">
        <f>Tabla_1[[#This Row],[Importe Coste Total (M)]]/Tabla_1[[#This Row],[Importe Ventas Totales (M)]]</f>
        <v>0.56932425862907154</v>
      </c>
      <c r="V167" s="12">
        <f>Tabla_1[[#This Row],[Beneficio Total]]/1000</f>
        <v>668.32295999999985</v>
      </c>
      <c r="W167">
        <f>YEAR(Tabla_1[[#This Row],[Fecha pedido]])</f>
        <v>2022</v>
      </c>
    </row>
    <row r="168" spans="1:23" x14ac:dyDescent="0.3">
      <c r="A168" t="s">
        <v>315</v>
      </c>
      <c r="B168" t="s">
        <v>44</v>
      </c>
      <c r="C168" t="s">
        <v>45</v>
      </c>
      <c r="D168" t="s">
        <v>23</v>
      </c>
      <c r="E168" t="s">
        <v>15</v>
      </c>
      <c r="F168" t="s">
        <v>1118</v>
      </c>
      <c r="G168" s="14">
        <v>44519</v>
      </c>
      <c r="H168" s="20">
        <f>MONTH(Tabla_1[[#This Row],[Fecha pedido]])</f>
        <v>11</v>
      </c>
      <c r="I168">
        <v>189676654</v>
      </c>
      <c r="J168" s="1">
        <v>44562</v>
      </c>
      <c r="K168" s="5">
        <f>DATEDIF(Tabla_1[[#This Row],[Fecha pedido]],Tabla_1[[#This Row],[Fecha envío]],"D")</f>
        <v>43</v>
      </c>
      <c r="L168" s="3">
        <v>8392</v>
      </c>
      <c r="M168" s="4">
        <v>205.7</v>
      </c>
      <c r="N168" s="4">
        <v>117.11</v>
      </c>
      <c r="O168" s="12">
        <v>1726234.4</v>
      </c>
      <c r="P168" s="4">
        <f>Tabla_1[[#This Row],[Precio Unitario]]-Tabla_1[[#This Row],[Coste unitario]]</f>
        <v>88.589999999999989</v>
      </c>
      <c r="Q168" s="12">
        <f>Tabla_1[[#This Row],[Importe venta total]]/1000</f>
        <v>1726.2343999999998</v>
      </c>
      <c r="R168" s="4">
        <v>982787.12</v>
      </c>
      <c r="S168" s="12">
        <f>Tabla_1[[#This Row],[Importe Coste total]]/1000</f>
        <v>982.78711999999996</v>
      </c>
      <c r="T168" s="4">
        <f>Tabla_1[[#This Row],[Importe venta total]]-Tabla_1[[#This Row],[Importe Coste total]]</f>
        <v>743447.27999999991</v>
      </c>
      <c r="U168" s="13">
        <f>Tabla_1[[#This Row],[Importe Coste Total (M)]]/Tabla_1[[#This Row],[Importe Ventas Totales (M)]]</f>
        <v>0.56932425862907154</v>
      </c>
      <c r="V168" s="12">
        <f>Tabla_1[[#This Row],[Beneficio Total]]/1000</f>
        <v>743.44727999999986</v>
      </c>
      <c r="W168">
        <f>YEAR(Tabla_1[[#This Row],[Fecha pedido]])</f>
        <v>2021</v>
      </c>
    </row>
    <row r="169" spans="1:23" x14ac:dyDescent="0.3">
      <c r="A169" t="s">
        <v>316</v>
      </c>
      <c r="B169" t="s">
        <v>24</v>
      </c>
      <c r="C169" t="s">
        <v>125</v>
      </c>
      <c r="D169" t="s">
        <v>80</v>
      </c>
      <c r="E169" t="s">
        <v>19</v>
      </c>
      <c r="F169" t="s">
        <v>1119</v>
      </c>
      <c r="G169" s="14">
        <v>44431</v>
      </c>
      <c r="H169" s="20">
        <f>MONTH(Tabla_1[[#This Row],[Fecha pedido]])</f>
        <v>8</v>
      </c>
      <c r="I169">
        <v>453863942</v>
      </c>
      <c r="J169" s="1">
        <v>44448</v>
      </c>
      <c r="K169" s="5">
        <f>DATEDIF(Tabla_1[[#This Row],[Fecha pedido]],Tabla_1[[#This Row],[Fecha envío]],"D")</f>
        <v>17</v>
      </c>
      <c r="L169" s="3">
        <v>7281</v>
      </c>
      <c r="M169" s="4">
        <v>668.27</v>
      </c>
      <c r="N169" s="4">
        <v>502.54</v>
      </c>
      <c r="O169" s="12">
        <v>4865673.87</v>
      </c>
      <c r="P169" s="4">
        <f>Tabla_1[[#This Row],[Precio Unitario]]-Tabla_1[[#This Row],[Coste unitario]]</f>
        <v>165.72999999999996</v>
      </c>
      <c r="Q169" s="12">
        <f>Tabla_1[[#This Row],[Importe venta total]]/1000</f>
        <v>4865.6738700000005</v>
      </c>
      <c r="R169" s="4">
        <v>3658993.74</v>
      </c>
      <c r="S169" s="12">
        <f>Tabla_1[[#This Row],[Importe Coste total]]/1000</f>
        <v>3658.9937400000003</v>
      </c>
      <c r="T169" s="4">
        <f>Tabla_1[[#This Row],[Importe venta total]]-Tabla_1[[#This Row],[Importe Coste total]]</f>
        <v>1206680.1299999999</v>
      </c>
      <c r="U169" s="13">
        <f>Tabla_1[[#This Row],[Importe Coste Total (M)]]/Tabla_1[[#This Row],[Importe Ventas Totales (M)]]</f>
        <v>0.75200143654510898</v>
      </c>
      <c r="V169" s="12">
        <f>Tabla_1[[#This Row],[Beneficio Total]]/1000</f>
        <v>1206.68013</v>
      </c>
      <c r="W169">
        <f>YEAR(Tabla_1[[#This Row],[Fecha pedido]])</f>
        <v>2021</v>
      </c>
    </row>
    <row r="170" spans="1:23" x14ac:dyDescent="0.3">
      <c r="A170" t="s">
        <v>317</v>
      </c>
      <c r="B170" t="s">
        <v>28</v>
      </c>
      <c r="C170" t="s">
        <v>318</v>
      </c>
      <c r="D170" t="s">
        <v>42</v>
      </c>
      <c r="E170" t="s">
        <v>15</v>
      </c>
      <c r="F170" t="s">
        <v>1119</v>
      </c>
      <c r="G170" s="14">
        <v>44057</v>
      </c>
      <c r="H170" s="20">
        <f>MONTH(Tabla_1[[#This Row],[Fecha pedido]])</f>
        <v>8</v>
      </c>
      <c r="I170">
        <v>797990500</v>
      </c>
      <c r="J170" s="1">
        <v>44096</v>
      </c>
      <c r="K170" s="5">
        <f>DATEDIF(Tabla_1[[#This Row],[Fecha pedido]],Tabla_1[[#This Row],[Fecha envío]],"D")</f>
        <v>39</v>
      </c>
      <c r="L170" s="3">
        <v>1977</v>
      </c>
      <c r="M170" s="4">
        <v>651.21</v>
      </c>
      <c r="N170" s="4">
        <v>524.96</v>
      </c>
      <c r="O170" s="12">
        <v>1287442.1700000002</v>
      </c>
      <c r="P170" s="4">
        <f>Tabla_1[[#This Row],[Precio Unitario]]-Tabla_1[[#This Row],[Coste unitario]]</f>
        <v>126.25</v>
      </c>
      <c r="Q170" s="12">
        <f>Tabla_1[[#This Row],[Importe venta total]]/1000</f>
        <v>1287.4421700000003</v>
      </c>
      <c r="R170" s="4">
        <v>1037845.92</v>
      </c>
      <c r="S170" s="12">
        <f>Tabla_1[[#This Row],[Importe Coste total]]/1000</f>
        <v>1037.84592</v>
      </c>
      <c r="T170" s="4">
        <f>Tabla_1[[#This Row],[Importe venta total]]-Tabla_1[[#This Row],[Importe Coste total]]</f>
        <v>249596.25000000012</v>
      </c>
      <c r="U170" s="13">
        <f>Tabla_1[[#This Row],[Importe Coste Total (M)]]/Tabla_1[[#This Row],[Importe Ventas Totales (M)]]</f>
        <v>0.80613012699436415</v>
      </c>
      <c r="V170" s="12">
        <f>Tabla_1[[#This Row],[Beneficio Total]]/1000</f>
        <v>249.59625000000011</v>
      </c>
      <c r="W170">
        <f>YEAR(Tabla_1[[#This Row],[Fecha pedido]])</f>
        <v>2020</v>
      </c>
    </row>
    <row r="171" spans="1:23" x14ac:dyDescent="0.3">
      <c r="A171" t="s">
        <v>319</v>
      </c>
      <c r="B171" t="s">
        <v>12</v>
      </c>
      <c r="C171" t="s">
        <v>320</v>
      </c>
      <c r="D171" t="s">
        <v>33</v>
      </c>
      <c r="E171" t="s">
        <v>19</v>
      </c>
      <c r="F171" t="s">
        <v>1118</v>
      </c>
      <c r="G171" s="14">
        <v>43990</v>
      </c>
      <c r="H171" s="20">
        <f>MONTH(Tabla_1[[#This Row],[Fecha pedido]])</f>
        <v>6</v>
      </c>
      <c r="I171">
        <v>136167657</v>
      </c>
      <c r="J171" s="1">
        <v>44003</v>
      </c>
      <c r="K171" s="5">
        <f>DATEDIF(Tabla_1[[#This Row],[Fecha pedido]],Tabla_1[[#This Row],[Fecha envío]],"D")</f>
        <v>13</v>
      </c>
      <c r="L171" s="3">
        <v>3890</v>
      </c>
      <c r="M171" s="4">
        <v>47.45</v>
      </c>
      <c r="N171" s="4">
        <v>31.79</v>
      </c>
      <c r="O171" s="12">
        <v>184580.5</v>
      </c>
      <c r="P171" s="4">
        <f>Tabla_1[[#This Row],[Precio Unitario]]-Tabla_1[[#This Row],[Coste unitario]]</f>
        <v>15.660000000000004</v>
      </c>
      <c r="Q171" s="12">
        <f>Tabla_1[[#This Row],[Importe venta total]]/1000</f>
        <v>184.5805</v>
      </c>
      <c r="R171" s="4">
        <v>123663.09999999999</v>
      </c>
      <c r="S171" s="12">
        <f>Tabla_1[[#This Row],[Importe Coste total]]/1000</f>
        <v>123.66309999999999</v>
      </c>
      <c r="T171" s="4">
        <f>Tabla_1[[#This Row],[Importe venta total]]-Tabla_1[[#This Row],[Importe Coste total]]</f>
        <v>60917.400000000009</v>
      </c>
      <c r="U171" s="13">
        <f>Tabla_1[[#This Row],[Importe Coste Total (M)]]/Tabla_1[[#This Row],[Importe Ventas Totales (M)]]</f>
        <v>0.66996838777660683</v>
      </c>
      <c r="V171" s="12">
        <f>Tabla_1[[#This Row],[Beneficio Total]]/1000</f>
        <v>60.917400000000008</v>
      </c>
      <c r="W171">
        <f>YEAR(Tabla_1[[#This Row],[Fecha pedido]])</f>
        <v>2020</v>
      </c>
    </row>
    <row r="172" spans="1:23" x14ac:dyDescent="0.3">
      <c r="A172" t="s">
        <v>321</v>
      </c>
      <c r="B172" t="s">
        <v>12</v>
      </c>
      <c r="C172" t="s">
        <v>314</v>
      </c>
      <c r="D172" t="s">
        <v>33</v>
      </c>
      <c r="E172" t="s">
        <v>19</v>
      </c>
      <c r="F172" t="s">
        <v>1117</v>
      </c>
      <c r="G172" s="14">
        <v>44450</v>
      </c>
      <c r="H172" s="20">
        <f>MONTH(Tabla_1[[#This Row],[Fecha pedido]])</f>
        <v>9</v>
      </c>
      <c r="I172">
        <v>152819240</v>
      </c>
      <c r="J172" s="1">
        <v>44485</v>
      </c>
      <c r="K172" s="5">
        <f>DATEDIF(Tabla_1[[#This Row],[Fecha pedido]],Tabla_1[[#This Row],[Fecha envío]],"D")</f>
        <v>35</v>
      </c>
      <c r="L172" s="3">
        <v>1464</v>
      </c>
      <c r="M172" s="4">
        <v>47.45</v>
      </c>
      <c r="N172" s="4">
        <v>31.79</v>
      </c>
      <c r="O172" s="12">
        <v>69466.8</v>
      </c>
      <c r="P172" s="4">
        <f>Tabla_1[[#This Row],[Precio Unitario]]-Tabla_1[[#This Row],[Coste unitario]]</f>
        <v>15.660000000000004</v>
      </c>
      <c r="Q172" s="12">
        <f>Tabla_1[[#This Row],[Importe venta total]]/1000</f>
        <v>69.466800000000006</v>
      </c>
      <c r="R172" s="4">
        <v>46540.56</v>
      </c>
      <c r="S172" s="12">
        <f>Tabla_1[[#This Row],[Importe Coste total]]/1000</f>
        <v>46.540559999999999</v>
      </c>
      <c r="T172" s="4">
        <f>Tabla_1[[#This Row],[Importe venta total]]-Tabla_1[[#This Row],[Importe Coste total]]</f>
        <v>22926.240000000005</v>
      </c>
      <c r="U172" s="13">
        <f>Tabla_1[[#This Row],[Importe Coste Total (M)]]/Tabla_1[[#This Row],[Importe Ventas Totales (M)]]</f>
        <v>0.66996838777660683</v>
      </c>
      <c r="V172" s="12">
        <f>Tabla_1[[#This Row],[Beneficio Total]]/1000</f>
        <v>22.926240000000004</v>
      </c>
      <c r="W172">
        <f>YEAR(Tabla_1[[#This Row],[Fecha pedido]])</f>
        <v>2021</v>
      </c>
    </row>
    <row r="173" spans="1:23" x14ac:dyDescent="0.3">
      <c r="A173" t="s">
        <v>322</v>
      </c>
      <c r="B173" t="s">
        <v>12</v>
      </c>
      <c r="C173" t="s">
        <v>323</v>
      </c>
      <c r="D173" t="s">
        <v>14</v>
      </c>
      <c r="E173" t="s">
        <v>19</v>
      </c>
      <c r="F173" t="s">
        <v>1117</v>
      </c>
      <c r="G173" s="14">
        <v>44757</v>
      </c>
      <c r="H173" s="20">
        <f>MONTH(Tabla_1[[#This Row],[Fecha pedido]])</f>
        <v>7</v>
      </c>
      <c r="I173">
        <v>352681577</v>
      </c>
      <c r="J173" s="1">
        <v>44767</v>
      </c>
      <c r="K173" s="5">
        <f>DATEDIF(Tabla_1[[#This Row],[Fecha pedido]],Tabla_1[[#This Row],[Fecha envío]],"D")</f>
        <v>10</v>
      </c>
      <c r="L173" s="3">
        <v>5171</v>
      </c>
      <c r="M173" s="4">
        <v>152.58000000000001</v>
      </c>
      <c r="N173" s="4">
        <v>97.44</v>
      </c>
      <c r="O173" s="12">
        <v>788991.18</v>
      </c>
      <c r="P173" s="4">
        <f>Tabla_1[[#This Row],[Precio Unitario]]-Tabla_1[[#This Row],[Coste unitario]]</f>
        <v>55.140000000000015</v>
      </c>
      <c r="Q173" s="12">
        <f>Tabla_1[[#This Row],[Importe venta total]]/1000</f>
        <v>788.9911800000001</v>
      </c>
      <c r="R173" s="4">
        <v>503862.24</v>
      </c>
      <c r="S173" s="12">
        <f>Tabla_1[[#This Row],[Importe Coste total]]/1000</f>
        <v>503.86223999999999</v>
      </c>
      <c r="T173" s="4">
        <f>Tabla_1[[#This Row],[Importe venta total]]-Tabla_1[[#This Row],[Importe Coste total]]</f>
        <v>285128.94000000006</v>
      </c>
      <c r="U173" s="13">
        <f>Tabla_1[[#This Row],[Importe Coste Total (M)]]/Tabla_1[[#This Row],[Importe Ventas Totales (M)]]</f>
        <v>0.63861580810066843</v>
      </c>
      <c r="V173" s="12">
        <f>Tabla_1[[#This Row],[Beneficio Total]]/1000</f>
        <v>285.12894000000006</v>
      </c>
      <c r="W173">
        <f>YEAR(Tabla_1[[#This Row],[Fecha pedido]])</f>
        <v>2022</v>
      </c>
    </row>
    <row r="174" spans="1:23" x14ac:dyDescent="0.3">
      <c r="A174" t="s">
        <v>324</v>
      </c>
      <c r="B174" t="s">
        <v>21</v>
      </c>
      <c r="C174" t="s">
        <v>242</v>
      </c>
      <c r="D174" t="s">
        <v>23</v>
      </c>
      <c r="E174" t="s">
        <v>19</v>
      </c>
      <c r="F174" t="s">
        <v>1118</v>
      </c>
      <c r="G174" s="14">
        <v>43857</v>
      </c>
      <c r="H174" s="20">
        <f>MONTH(Tabla_1[[#This Row],[Fecha pedido]])</f>
        <v>1</v>
      </c>
      <c r="I174">
        <v>310803496</v>
      </c>
      <c r="J174" s="1">
        <v>43894</v>
      </c>
      <c r="K174" s="5">
        <f>DATEDIF(Tabla_1[[#This Row],[Fecha pedido]],Tabla_1[[#This Row],[Fecha envío]],"D")</f>
        <v>37</v>
      </c>
      <c r="L174" s="3">
        <v>2516</v>
      </c>
      <c r="M174" s="4">
        <v>205.7</v>
      </c>
      <c r="N174" s="4">
        <v>117.11</v>
      </c>
      <c r="O174" s="12">
        <v>517541.19999999995</v>
      </c>
      <c r="P174" s="4">
        <f>Tabla_1[[#This Row],[Precio Unitario]]-Tabla_1[[#This Row],[Coste unitario]]</f>
        <v>88.589999999999989</v>
      </c>
      <c r="Q174" s="12">
        <f>Tabla_1[[#This Row],[Importe venta total]]/1000</f>
        <v>517.5412</v>
      </c>
      <c r="R174" s="4">
        <v>294648.76</v>
      </c>
      <c r="S174" s="12">
        <f>Tabla_1[[#This Row],[Importe Coste total]]/1000</f>
        <v>294.64875999999998</v>
      </c>
      <c r="T174" s="4">
        <f>Tabla_1[[#This Row],[Importe venta total]]-Tabla_1[[#This Row],[Importe Coste total]]</f>
        <v>222892.43999999994</v>
      </c>
      <c r="U174" s="13">
        <f>Tabla_1[[#This Row],[Importe Coste Total (M)]]/Tabla_1[[#This Row],[Importe Ventas Totales (M)]]</f>
        <v>0.56932425862907143</v>
      </c>
      <c r="V174" s="12">
        <f>Tabla_1[[#This Row],[Beneficio Total]]/1000</f>
        <v>222.89243999999994</v>
      </c>
      <c r="W174">
        <f>YEAR(Tabla_1[[#This Row],[Fecha pedido]])</f>
        <v>2020</v>
      </c>
    </row>
    <row r="175" spans="1:23" x14ac:dyDescent="0.3">
      <c r="A175" t="s">
        <v>325</v>
      </c>
      <c r="B175" t="s">
        <v>12</v>
      </c>
      <c r="C175" t="s">
        <v>209</v>
      </c>
      <c r="D175" t="s">
        <v>38</v>
      </c>
      <c r="E175" t="s">
        <v>15</v>
      </c>
      <c r="F175" t="s">
        <v>1119</v>
      </c>
      <c r="G175" s="14">
        <v>43977</v>
      </c>
      <c r="H175" s="20">
        <f>MONTH(Tabla_1[[#This Row],[Fecha pedido]])</f>
        <v>5</v>
      </c>
      <c r="I175">
        <v>122546327</v>
      </c>
      <c r="J175" s="1">
        <v>44000</v>
      </c>
      <c r="K175" s="5">
        <f>DATEDIF(Tabla_1[[#This Row],[Fecha pedido]],Tabla_1[[#This Row],[Fecha envío]],"D")</f>
        <v>23</v>
      </c>
      <c r="L175" s="3">
        <v>3036</v>
      </c>
      <c r="M175" s="4">
        <v>437.2</v>
      </c>
      <c r="N175" s="4">
        <v>263.33</v>
      </c>
      <c r="O175" s="12">
        <v>1327339.2</v>
      </c>
      <c r="P175" s="4">
        <f>Tabla_1[[#This Row],[Precio Unitario]]-Tabla_1[[#This Row],[Coste unitario]]</f>
        <v>173.87</v>
      </c>
      <c r="Q175" s="12">
        <f>Tabla_1[[#This Row],[Importe venta total]]/1000</f>
        <v>1327.3391999999999</v>
      </c>
      <c r="R175" s="4">
        <v>799469.88</v>
      </c>
      <c r="S175" s="12">
        <f>Tabla_1[[#This Row],[Importe Coste total]]/1000</f>
        <v>799.46987999999999</v>
      </c>
      <c r="T175" s="4">
        <f>Tabla_1[[#This Row],[Importe venta total]]-Tabla_1[[#This Row],[Importe Coste total]]</f>
        <v>527869.31999999995</v>
      </c>
      <c r="U175" s="13">
        <f>Tabla_1[[#This Row],[Importe Coste Total (M)]]/Tabla_1[[#This Row],[Importe Ventas Totales (M)]]</f>
        <v>0.60231015553522416</v>
      </c>
      <c r="V175" s="12">
        <f>Tabla_1[[#This Row],[Beneficio Total]]/1000</f>
        <v>527.8693199999999</v>
      </c>
      <c r="W175">
        <f>YEAR(Tabla_1[[#This Row],[Fecha pedido]])</f>
        <v>2020</v>
      </c>
    </row>
    <row r="176" spans="1:23" x14ac:dyDescent="0.3">
      <c r="A176" t="s">
        <v>326</v>
      </c>
      <c r="B176" t="s">
        <v>60</v>
      </c>
      <c r="C176" t="s">
        <v>117</v>
      </c>
      <c r="D176" t="s">
        <v>26</v>
      </c>
      <c r="E176" t="s">
        <v>15</v>
      </c>
      <c r="F176" t="s">
        <v>1118</v>
      </c>
      <c r="G176" s="14">
        <v>43834</v>
      </c>
      <c r="H176" s="20">
        <f>MONTH(Tabla_1[[#This Row],[Fecha pedido]])</f>
        <v>1</v>
      </c>
      <c r="I176">
        <v>853583896</v>
      </c>
      <c r="J176" s="1">
        <v>43850</v>
      </c>
      <c r="K176" s="5">
        <f>DATEDIF(Tabla_1[[#This Row],[Fecha pedido]],Tabla_1[[#This Row],[Fecha envío]],"D")</f>
        <v>16</v>
      </c>
      <c r="L176" s="3">
        <v>3298</v>
      </c>
      <c r="M176" s="4">
        <v>9.33</v>
      </c>
      <c r="N176" s="4">
        <v>6.92</v>
      </c>
      <c r="O176" s="12">
        <v>30770.34</v>
      </c>
      <c r="P176" s="4">
        <f>Tabla_1[[#This Row],[Precio Unitario]]-Tabla_1[[#This Row],[Coste unitario]]</f>
        <v>2.41</v>
      </c>
      <c r="Q176" s="12">
        <f>Tabla_1[[#This Row],[Importe venta total]]/1000</f>
        <v>30.770340000000001</v>
      </c>
      <c r="R176" s="4">
        <v>22822.16</v>
      </c>
      <c r="S176" s="12">
        <f>Tabla_1[[#This Row],[Importe Coste total]]/1000</f>
        <v>22.82216</v>
      </c>
      <c r="T176" s="4">
        <f>Tabla_1[[#This Row],[Importe venta total]]-Tabla_1[[#This Row],[Importe Coste total]]</f>
        <v>7948.18</v>
      </c>
      <c r="U176" s="13">
        <f>Tabla_1[[#This Row],[Importe Coste Total (M)]]/Tabla_1[[#This Row],[Importe Ventas Totales (M)]]</f>
        <v>0.74169346195069663</v>
      </c>
      <c r="V176" s="12">
        <f>Tabla_1[[#This Row],[Beneficio Total]]/1000</f>
        <v>7.9481800000000007</v>
      </c>
      <c r="W176">
        <f>YEAR(Tabla_1[[#This Row],[Fecha pedido]])</f>
        <v>2020</v>
      </c>
    </row>
    <row r="177" spans="1:23" x14ac:dyDescent="0.3">
      <c r="A177" t="s">
        <v>327</v>
      </c>
      <c r="B177" t="s">
        <v>60</v>
      </c>
      <c r="C177" t="s">
        <v>133</v>
      </c>
      <c r="D177" t="s">
        <v>50</v>
      </c>
      <c r="E177" t="s">
        <v>19</v>
      </c>
      <c r="F177" t="s">
        <v>1120</v>
      </c>
      <c r="G177" s="14">
        <v>44106</v>
      </c>
      <c r="H177" s="20">
        <f>MONTH(Tabla_1[[#This Row],[Fecha pedido]])</f>
        <v>10</v>
      </c>
      <c r="I177">
        <v>687801063</v>
      </c>
      <c r="J177" s="1">
        <v>44110</v>
      </c>
      <c r="K177" s="5">
        <f>DATEDIF(Tabla_1[[#This Row],[Fecha pedido]],Tabla_1[[#This Row],[Fecha envío]],"D")</f>
        <v>4</v>
      </c>
      <c r="L177" s="3">
        <v>4474</v>
      </c>
      <c r="M177" s="4">
        <v>154.06</v>
      </c>
      <c r="N177" s="4">
        <v>90.93</v>
      </c>
      <c r="O177" s="12">
        <v>689264.44000000006</v>
      </c>
      <c r="P177" s="4">
        <f>Tabla_1[[#This Row],[Precio Unitario]]-Tabla_1[[#This Row],[Coste unitario]]</f>
        <v>63.129999999999995</v>
      </c>
      <c r="Q177" s="12">
        <f>Tabla_1[[#This Row],[Importe venta total]]/1000</f>
        <v>689.26444000000004</v>
      </c>
      <c r="R177" s="4">
        <v>406820.82</v>
      </c>
      <c r="S177" s="12">
        <f>Tabla_1[[#This Row],[Importe Coste total]]/1000</f>
        <v>406.82082000000003</v>
      </c>
      <c r="T177" s="4">
        <f>Tabla_1[[#This Row],[Importe venta total]]-Tabla_1[[#This Row],[Importe Coste total]]</f>
        <v>282443.62000000005</v>
      </c>
      <c r="U177" s="13">
        <f>Tabla_1[[#This Row],[Importe Coste Total (M)]]/Tabla_1[[#This Row],[Importe Ventas Totales (M)]]</f>
        <v>0.59022458782292619</v>
      </c>
      <c r="V177" s="12">
        <f>Tabla_1[[#This Row],[Beneficio Total]]/1000</f>
        <v>282.44362000000007</v>
      </c>
      <c r="W177">
        <f>YEAR(Tabla_1[[#This Row],[Fecha pedido]])</f>
        <v>2020</v>
      </c>
    </row>
    <row r="178" spans="1:23" x14ac:dyDescent="0.3">
      <c r="A178" t="s">
        <v>328</v>
      </c>
      <c r="B178" t="s">
        <v>60</v>
      </c>
      <c r="C178" t="s">
        <v>262</v>
      </c>
      <c r="D178" t="s">
        <v>18</v>
      </c>
      <c r="E178" t="s">
        <v>19</v>
      </c>
      <c r="F178" t="s">
        <v>1120</v>
      </c>
      <c r="G178" s="14">
        <v>44780</v>
      </c>
      <c r="H178" s="20">
        <f>MONTH(Tabla_1[[#This Row],[Fecha pedido]])</f>
        <v>8</v>
      </c>
      <c r="I178">
        <v>923890817</v>
      </c>
      <c r="J178" s="1">
        <v>44790</v>
      </c>
      <c r="K178" s="5">
        <f>DATEDIF(Tabla_1[[#This Row],[Fecha pedido]],Tabla_1[[#This Row],[Fecha envío]],"D")</f>
        <v>10</v>
      </c>
      <c r="L178" s="3">
        <v>8678</v>
      </c>
      <c r="M178" s="4">
        <v>421.89</v>
      </c>
      <c r="N178" s="4">
        <v>364.69</v>
      </c>
      <c r="O178" s="12">
        <v>3661161.42</v>
      </c>
      <c r="P178" s="4">
        <f>Tabla_1[[#This Row],[Precio Unitario]]-Tabla_1[[#This Row],[Coste unitario]]</f>
        <v>57.199999999999989</v>
      </c>
      <c r="Q178" s="12">
        <f>Tabla_1[[#This Row],[Importe venta total]]/1000</f>
        <v>3661.1614199999999</v>
      </c>
      <c r="R178" s="4">
        <v>3164779.82</v>
      </c>
      <c r="S178" s="12">
        <f>Tabla_1[[#This Row],[Importe Coste total]]/1000</f>
        <v>3164.7798199999997</v>
      </c>
      <c r="T178" s="4">
        <f>Tabla_1[[#This Row],[Importe venta total]]-Tabla_1[[#This Row],[Importe Coste total]]</f>
        <v>496381.60000000009</v>
      </c>
      <c r="U178" s="13">
        <f>Tabla_1[[#This Row],[Importe Coste Total (M)]]/Tabla_1[[#This Row],[Importe Ventas Totales (M)]]</f>
        <v>0.86441963544999878</v>
      </c>
      <c r="V178" s="12">
        <f>Tabla_1[[#This Row],[Beneficio Total]]/1000</f>
        <v>496.38160000000011</v>
      </c>
      <c r="W178">
        <f>YEAR(Tabla_1[[#This Row],[Fecha pedido]])</f>
        <v>2022</v>
      </c>
    </row>
    <row r="179" spans="1:23" x14ac:dyDescent="0.3">
      <c r="A179" t="s">
        <v>329</v>
      </c>
      <c r="B179" t="s">
        <v>21</v>
      </c>
      <c r="C179" t="s">
        <v>330</v>
      </c>
      <c r="D179" t="s">
        <v>26</v>
      </c>
      <c r="E179" t="s">
        <v>15</v>
      </c>
      <c r="F179" t="s">
        <v>1118</v>
      </c>
      <c r="G179" s="14">
        <v>44662</v>
      </c>
      <c r="H179" s="20">
        <f>MONTH(Tabla_1[[#This Row],[Fecha pedido]])</f>
        <v>4</v>
      </c>
      <c r="I179">
        <v>745095622</v>
      </c>
      <c r="J179" s="1">
        <v>44708</v>
      </c>
      <c r="K179" s="5">
        <f>DATEDIF(Tabla_1[[#This Row],[Fecha pedido]],Tabla_1[[#This Row],[Fecha envío]],"D")</f>
        <v>46</v>
      </c>
      <c r="L179" s="3">
        <v>9207</v>
      </c>
      <c r="M179" s="4">
        <v>9.33</v>
      </c>
      <c r="N179" s="4">
        <v>6.92</v>
      </c>
      <c r="O179" s="12">
        <v>85901.31</v>
      </c>
      <c r="P179" s="4">
        <f>Tabla_1[[#This Row],[Precio Unitario]]-Tabla_1[[#This Row],[Coste unitario]]</f>
        <v>2.41</v>
      </c>
      <c r="Q179" s="12">
        <f>Tabla_1[[#This Row],[Importe venta total]]/1000</f>
        <v>85.901309999999995</v>
      </c>
      <c r="R179" s="4">
        <v>63712.44</v>
      </c>
      <c r="S179" s="12">
        <f>Tabla_1[[#This Row],[Importe Coste total]]/1000</f>
        <v>63.712440000000001</v>
      </c>
      <c r="T179" s="4">
        <f>Tabla_1[[#This Row],[Importe venta total]]-Tabla_1[[#This Row],[Importe Coste total]]</f>
        <v>22188.869999999995</v>
      </c>
      <c r="U179" s="13">
        <f>Tabla_1[[#This Row],[Importe Coste Total (M)]]/Tabla_1[[#This Row],[Importe Ventas Totales (M)]]</f>
        <v>0.74169346195069674</v>
      </c>
      <c r="V179" s="12">
        <f>Tabla_1[[#This Row],[Beneficio Total]]/1000</f>
        <v>22.188869999999994</v>
      </c>
      <c r="W179">
        <f>YEAR(Tabla_1[[#This Row],[Fecha pedido]])</f>
        <v>2022</v>
      </c>
    </row>
    <row r="180" spans="1:23" x14ac:dyDescent="0.3">
      <c r="A180" t="s">
        <v>331</v>
      </c>
      <c r="B180" t="s">
        <v>60</v>
      </c>
      <c r="C180" t="s">
        <v>97</v>
      </c>
      <c r="D180" t="s">
        <v>50</v>
      </c>
      <c r="E180" t="s">
        <v>19</v>
      </c>
      <c r="F180" t="s">
        <v>1120</v>
      </c>
      <c r="G180" s="14">
        <v>44707</v>
      </c>
      <c r="H180" s="20">
        <f>MONTH(Tabla_1[[#This Row],[Fecha pedido]])</f>
        <v>5</v>
      </c>
      <c r="I180">
        <v>382108199</v>
      </c>
      <c r="J180" s="1">
        <v>44755</v>
      </c>
      <c r="K180" s="5">
        <f>DATEDIF(Tabla_1[[#This Row],[Fecha pedido]],Tabla_1[[#This Row],[Fecha envío]],"D")</f>
        <v>48</v>
      </c>
      <c r="L180" s="3">
        <v>3162</v>
      </c>
      <c r="M180" s="4">
        <v>154.06</v>
      </c>
      <c r="N180" s="4">
        <v>90.93</v>
      </c>
      <c r="O180" s="12">
        <v>487137.72000000003</v>
      </c>
      <c r="P180" s="4">
        <f>Tabla_1[[#This Row],[Precio Unitario]]-Tabla_1[[#This Row],[Coste unitario]]</f>
        <v>63.129999999999995</v>
      </c>
      <c r="Q180" s="12">
        <f>Tabla_1[[#This Row],[Importe venta total]]/1000</f>
        <v>487.13772000000006</v>
      </c>
      <c r="R180" s="4">
        <v>287520.66000000003</v>
      </c>
      <c r="S180" s="12">
        <f>Tabla_1[[#This Row],[Importe Coste total]]/1000</f>
        <v>287.52066000000002</v>
      </c>
      <c r="T180" s="4">
        <f>Tabla_1[[#This Row],[Importe venta total]]-Tabla_1[[#This Row],[Importe Coste total]]</f>
        <v>199617.06</v>
      </c>
      <c r="U180" s="13">
        <f>Tabla_1[[#This Row],[Importe Coste Total (M)]]/Tabla_1[[#This Row],[Importe Ventas Totales (M)]]</f>
        <v>0.59022458782292608</v>
      </c>
      <c r="V180" s="12">
        <f>Tabla_1[[#This Row],[Beneficio Total]]/1000</f>
        <v>199.61706000000001</v>
      </c>
      <c r="W180">
        <f>YEAR(Tabla_1[[#This Row],[Fecha pedido]])</f>
        <v>2022</v>
      </c>
    </row>
    <row r="181" spans="1:23" x14ac:dyDescent="0.3">
      <c r="A181" t="s">
        <v>332</v>
      </c>
      <c r="B181" t="s">
        <v>60</v>
      </c>
      <c r="C181" t="s">
        <v>67</v>
      </c>
      <c r="D181" t="s">
        <v>42</v>
      </c>
      <c r="E181" t="s">
        <v>19</v>
      </c>
      <c r="F181" t="s">
        <v>1119</v>
      </c>
      <c r="G181" s="14">
        <v>44213</v>
      </c>
      <c r="H181" s="20">
        <f>MONTH(Tabla_1[[#This Row],[Fecha pedido]])</f>
        <v>1</v>
      </c>
      <c r="I181">
        <v>993326127</v>
      </c>
      <c r="J181" s="1">
        <v>44245</v>
      </c>
      <c r="K181" s="5">
        <f>DATEDIF(Tabla_1[[#This Row],[Fecha pedido]],Tabla_1[[#This Row],[Fecha envío]],"D")</f>
        <v>32</v>
      </c>
      <c r="L181" s="3">
        <v>6130</v>
      </c>
      <c r="M181" s="4">
        <v>651.21</v>
      </c>
      <c r="N181" s="4">
        <v>524.96</v>
      </c>
      <c r="O181" s="12">
        <v>3991917.3000000003</v>
      </c>
      <c r="P181" s="4">
        <f>Tabla_1[[#This Row],[Precio Unitario]]-Tabla_1[[#This Row],[Coste unitario]]</f>
        <v>126.25</v>
      </c>
      <c r="Q181" s="12">
        <f>Tabla_1[[#This Row],[Importe venta total]]/1000</f>
        <v>3991.9173000000001</v>
      </c>
      <c r="R181" s="4">
        <v>3218004.8000000003</v>
      </c>
      <c r="S181" s="12">
        <f>Tabla_1[[#This Row],[Importe Coste total]]/1000</f>
        <v>3218.0048000000002</v>
      </c>
      <c r="T181" s="4">
        <f>Tabla_1[[#This Row],[Importe venta total]]-Tabla_1[[#This Row],[Importe Coste total]]</f>
        <v>773912.5</v>
      </c>
      <c r="U181" s="13">
        <f>Tabla_1[[#This Row],[Importe Coste Total (M)]]/Tabla_1[[#This Row],[Importe Ventas Totales (M)]]</f>
        <v>0.80613012699436437</v>
      </c>
      <c r="V181" s="12">
        <f>Tabla_1[[#This Row],[Beneficio Total]]/1000</f>
        <v>773.91250000000002</v>
      </c>
      <c r="W181">
        <f>YEAR(Tabla_1[[#This Row],[Fecha pedido]])</f>
        <v>2021</v>
      </c>
    </row>
    <row r="182" spans="1:23" x14ac:dyDescent="0.3">
      <c r="A182" t="s">
        <v>333</v>
      </c>
      <c r="B182" t="s">
        <v>24</v>
      </c>
      <c r="C182" t="s">
        <v>285</v>
      </c>
      <c r="D182" t="s">
        <v>23</v>
      </c>
      <c r="E182" t="s">
        <v>15</v>
      </c>
      <c r="F182" t="s">
        <v>1119</v>
      </c>
      <c r="G182" s="14">
        <v>44749</v>
      </c>
      <c r="H182" s="20">
        <f>MONTH(Tabla_1[[#This Row],[Fecha pedido]])</f>
        <v>7</v>
      </c>
      <c r="I182">
        <v>980479419</v>
      </c>
      <c r="J182" s="1">
        <v>44779</v>
      </c>
      <c r="K182" s="5">
        <f>DATEDIF(Tabla_1[[#This Row],[Fecha pedido]],Tabla_1[[#This Row],[Fecha envío]],"D")</f>
        <v>30</v>
      </c>
      <c r="L182" s="3">
        <v>4503</v>
      </c>
      <c r="M182" s="4">
        <v>205.7</v>
      </c>
      <c r="N182" s="4">
        <v>117.11</v>
      </c>
      <c r="O182" s="12">
        <v>926267.1</v>
      </c>
      <c r="P182" s="4">
        <f>Tabla_1[[#This Row],[Precio Unitario]]-Tabla_1[[#This Row],[Coste unitario]]</f>
        <v>88.589999999999989</v>
      </c>
      <c r="Q182" s="12">
        <f>Tabla_1[[#This Row],[Importe venta total]]/1000</f>
        <v>926.26710000000003</v>
      </c>
      <c r="R182" s="4">
        <v>527346.32999999996</v>
      </c>
      <c r="S182" s="12">
        <f>Tabla_1[[#This Row],[Importe Coste total]]/1000</f>
        <v>527.34632999999997</v>
      </c>
      <c r="T182" s="4">
        <f>Tabla_1[[#This Row],[Importe venta total]]-Tabla_1[[#This Row],[Importe Coste total]]</f>
        <v>398920.77</v>
      </c>
      <c r="U182" s="13">
        <f>Tabla_1[[#This Row],[Importe Coste Total (M)]]/Tabla_1[[#This Row],[Importe Ventas Totales (M)]]</f>
        <v>0.56932425862907143</v>
      </c>
      <c r="V182" s="12">
        <f>Tabla_1[[#This Row],[Beneficio Total]]/1000</f>
        <v>398.92077</v>
      </c>
      <c r="W182">
        <f>YEAR(Tabla_1[[#This Row],[Fecha pedido]])</f>
        <v>2022</v>
      </c>
    </row>
    <row r="183" spans="1:23" x14ac:dyDescent="0.3">
      <c r="A183" t="s">
        <v>334</v>
      </c>
      <c r="B183" t="s">
        <v>12</v>
      </c>
      <c r="C183" t="s">
        <v>231</v>
      </c>
      <c r="D183" t="s">
        <v>14</v>
      </c>
      <c r="E183" t="s">
        <v>15</v>
      </c>
      <c r="F183" t="s">
        <v>1117</v>
      </c>
      <c r="G183" s="14">
        <v>44266</v>
      </c>
      <c r="H183" s="20">
        <f>MONTH(Tabla_1[[#This Row],[Fecha pedido]])</f>
        <v>3</v>
      </c>
      <c r="I183">
        <v>692054402</v>
      </c>
      <c r="J183" s="1">
        <v>44275</v>
      </c>
      <c r="K183" s="5">
        <f>DATEDIF(Tabla_1[[#This Row],[Fecha pedido]],Tabla_1[[#This Row],[Fecha envío]],"D")</f>
        <v>9</v>
      </c>
      <c r="L183" s="3">
        <v>3131</v>
      </c>
      <c r="M183" s="4">
        <v>152.58000000000001</v>
      </c>
      <c r="N183" s="4">
        <v>97.44</v>
      </c>
      <c r="O183" s="12">
        <v>477727.98000000004</v>
      </c>
      <c r="P183" s="4">
        <f>Tabla_1[[#This Row],[Precio Unitario]]-Tabla_1[[#This Row],[Coste unitario]]</f>
        <v>55.140000000000015</v>
      </c>
      <c r="Q183" s="12">
        <f>Tabla_1[[#This Row],[Importe venta total]]/1000</f>
        <v>477.72798000000006</v>
      </c>
      <c r="R183" s="4">
        <v>305084.64</v>
      </c>
      <c r="S183" s="12">
        <f>Tabla_1[[#This Row],[Importe Coste total]]/1000</f>
        <v>305.08464000000004</v>
      </c>
      <c r="T183" s="4">
        <f>Tabla_1[[#This Row],[Importe venta total]]-Tabla_1[[#This Row],[Importe Coste total]]</f>
        <v>172643.34000000003</v>
      </c>
      <c r="U183" s="13">
        <f>Tabla_1[[#This Row],[Importe Coste Total (M)]]/Tabla_1[[#This Row],[Importe Ventas Totales (M)]]</f>
        <v>0.63861580810066854</v>
      </c>
      <c r="V183" s="12">
        <f>Tabla_1[[#This Row],[Beneficio Total]]/1000</f>
        <v>172.64334000000002</v>
      </c>
      <c r="W183">
        <f>YEAR(Tabla_1[[#This Row],[Fecha pedido]])</f>
        <v>2021</v>
      </c>
    </row>
    <row r="184" spans="1:23" x14ac:dyDescent="0.3">
      <c r="A184" t="s">
        <v>335</v>
      </c>
      <c r="B184" t="s">
        <v>12</v>
      </c>
      <c r="C184" t="s">
        <v>131</v>
      </c>
      <c r="D184" t="s">
        <v>50</v>
      </c>
      <c r="E184" t="s">
        <v>15</v>
      </c>
      <c r="F184" t="s">
        <v>1117</v>
      </c>
      <c r="G184" s="14">
        <v>44516</v>
      </c>
      <c r="H184" s="20">
        <f>MONTH(Tabla_1[[#This Row],[Fecha pedido]])</f>
        <v>11</v>
      </c>
      <c r="I184">
        <v>546849906</v>
      </c>
      <c r="J184" s="1">
        <v>44541</v>
      </c>
      <c r="K184" s="5">
        <f>DATEDIF(Tabla_1[[#This Row],[Fecha pedido]],Tabla_1[[#This Row],[Fecha envío]],"D")</f>
        <v>25</v>
      </c>
      <c r="L184" s="3">
        <v>3894</v>
      </c>
      <c r="M184" s="4">
        <v>154.06</v>
      </c>
      <c r="N184" s="4">
        <v>90.93</v>
      </c>
      <c r="O184" s="12">
        <v>599909.64</v>
      </c>
      <c r="P184" s="4">
        <f>Tabla_1[[#This Row],[Precio Unitario]]-Tabla_1[[#This Row],[Coste unitario]]</f>
        <v>63.129999999999995</v>
      </c>
      <c r="Q184" s="12">
        <f>Tabla_1[[#This Row],[Importe venta total]]/1000</f>
        <v>599.90963999999997</v>
      </c>
      <c r="R184" s="4">
        <v>354081.42000000004</v>
      </c>
      <c r="S184" s="12">
        <f>Tabla_1[[#This Row],[Importe Coste total]]/1000</f>
        <v>354.08142000000004</v>
      </c>
      <c r="T184" s="4">
        <f>Tabla_1[[#This Row],[Importe venta total]]-Tabla_1[[#This Row],[Importe Coste total]]</f>
        <v>245828.21999999997</v>
      </c>
      <c r="U184" s="13">
        <f>Tabla_1[[#This Row],[Importe Coste Total (M)]]/Tabla_1[[#This Row],[Importe Ventas Totales (M)]]</f>
        <v>0.59022458782292619</v>
      </c>
      <c r="V184" s="12">
        <f>Tabla_1[[#This Row],[Beneficio Total]]/1000</f>
        <v>245.82821999999996</v>
      </c>
      <c r="W184">
        <f>YEAR(Tabla_1[[#This Row],[Fecha pedido]])</f>
        <v>2021</v>
      </c>
    </row>
    <row r="185" spans="1:23" x14ac:dyDescent="0.3">
      <c r="A185" t="s">
        <v>336</v>
      </c>
      <c r="B185" t="s">
        <v>24</v>
      </c>
      <c r="C185" t="s">
        <v>337</v>
      </c>
      <c r="D185" t="s">
        <v>33</v>
      </c>
      <c r="E185" t="s">
        <v>15</v>
      </c>
      <c r="F185" t="s">
        <v>1119</v>
      </c>
      <c r="G185" s="14">
        <v>44266</v>
      </c>
      <c r="H185" s="20">
        <f>MONTH(Tabla_1[[#This Row],[Fecha pedido]])</f>
        <v>3</v>
      </c>
      <c r="I185">
        <v>583977258</v>
      </c>
      <c r="J185" s="1">
        <v>44311</v>
      </c>
      <c r="K185" s="5">
        <f>DATEDIF(Tabla_1[[#This Row],[Fecha pedido]],Tabla_1[[#This Row],[Fecha envío]],"D")</f>
        <v>45</v>
      </c>
      <c r="L185" s="3">
        <v>703</v>
      </c>
      <c r="M185" s="4">
        <v>47.45</v>
      </c>
      <c r="N185" s="4">
        <v>31.79</v>
      </c>
      <c r="O185" s="12">
        <v>33357.35</v>
      </c>
      <c r="P185" s="4">
        <f>Tabla_1[[#This Row],[Precio Unitario]]-Tabla_1[[#This Row],[Coste unitario]]</f>
        <v>15.660000000000004</v>
      </c>
      <c r="Q185" s="12">
        <f>Tabla_1[[#This Row],[Importe venta total]]/1000</f>
        <v>33.357349999999997</v>
      </c>
      <c r="R185" s="4">
        <v>22348.37</v>
      </c>
      <c r="S185" s="12">
        <f>Tabla_1[[#This Row],[Importe Coste total]]/1000</f>
        <v>22.348369999999999</v>
      </c>
      <c r="T185" s="4">
        <f>Tabla_1[[#This Row],[Importe venta total]]-Tabla_1[[#This Row],[Importe Coste total]]</f>
        <v>11008.98</v>
      </c>
      <c r="U185" s="13">
        <f>Tabla_1[[#This Row],[Importe Coste Total (M)]]/Tabla_1[[#This Row],[Importe Ventas Totales (M)]]</f>
        <v>0.66996838777660694</v>
      </c>
      <c r="V185" s="12">
        <f>Tabla_1[[#This Row],[Beneficio Total]]/1000</f>
        <v>11.008979999999999</v>
      </c>
      <c r="W185">
        <f>YEAR(Tabla_1[[#This Row],[Fecha pedido]])</f>
        <v>2021</v>
      </c>
    </row>
    <row r="186" spans="1:23" x14ac:dyDescent="0.3">
      <c r="A186" t="s">
        <v>338</v>
      </c>
      <c r="B186" t="s">
        <v>12</v>
      </c>
      <c r="C186" t="s">
        <v>339</v>
      </c>
      <c r="D186" t="s">
        <v>30</v>
      </c>
      <c r="E186" t="s">
        <v>19</v>
      </c>
      <c r="F186" t="s">
        <v>1117</v>
      </c>
      <c r="G186" s="14">
        <v>43995</v>
      </c>
      <c r="H186" s="20">
        <f>MONTH(Tabla_1[[#This Row],[Fecha pedido]])</f>
        <v>6</v>
      </c>
      <c r="I186">
        <v>912860286</v>
      </c>
      <c r="J186" s="1">
        <v>44022</v>
      </c>
      <c r="K186" s="5">
        <f>DATEDIF(Tabla_1[[#This Row],[Fecha pedido]],Tabla_1[[#This Row],[Fecha envío]],"D")</f>
        <v>27</v>
      </c>
      <c r="L186" s="3">
        <v>4499</v>
      </c>
      <c r="M186" s="4">
        <v>255.28</v>
      </c>
      <c r="N186" s="4">
        <v>159.41999999999999</v>
      </c>
      <c r="O186" s="12">
        <v>1148504.72</v>
      </c>
      <c r="P186" s="4">
        <f>Tabla_1[[#This Row],[Precio Unitario]]-Tabla_1[[#This Row],[Coste unitario]]</f>
        <v>95.860000000000014</v>
      </c>
      <c r="Q186" s="12">
        <f>Tabla_1[[#This Row],[Importe venta total]]/1000</f>
        <v>1148.5047199999999</v>
      </c>
      <c r="R186" s="4">
        <v>717230.58</v>
      </c>
      <c r="S186" s="12">
        <f>Tabla_1[[#This Row],[Importe Coste total]]/1000</f>
        <v>717.23057999999992</v>
      </c>
      <c r="T186" s="4">
        <f>Tabla_1[[#This Row],[Importe venta total]]-Tabla_1[[#This Row],[Importe Coste total]]</f>
        <v>431274.14</v>
      </c>
      <c r="U186" s="13">
        <f>Tabla_1[[#This Row],[Importe Coste Total (M)]]/Tabla_1[[#This Row],[Importe Ventas Totales (M)]]</f>
        <v>0.62449075524913822</v>
      </c>
      <c r="V186" s="12">
        <f>Tabla_1[[#This Row],[Beneficio Total]]/1000</f>
        <v>431.27413999999999</v>
      </c>
      <c r="W186">
        <f>YEAR(Tabla_1[[#This Row],[Fecha pedido]])</f>
        <v>2020</v>
      </c>
    </row>
    <row r="187" spans="1:23" x14ac:dyDescent="0.3">
      <c r="A187" t="s">
        <v>340</v>
      </c>
      <c r="B187" t="s">
        <v>21</v>
      </c>
      <c r="C187" t="s">
        <v>55</v>
      </c>
      <c r="D187" t="s">
        <v>70</v>
      </c>
      <c r="E187" t="s">
        <v>15</v>
      </c>
      <c r="F187" t="s">
        <v>1120</v>
      </c>
      <c r="G187" s="14">
        <v>44331</v>
      </c>
      <c r="H187" s="20">
        <f>MONTH(Tabla_1[[#This Row],[Fecha pedido]])</f>
        <v>5</v>
      </c>
      <c r="I187">
        <v>363235318</v>
      </c>
      <c r="J187" s="1">
        <v>44372</v>
      </c>
      <c r="K187" s="5">
        <f>DATEDIF(Tabla_1[[#This Row],[Fecha pedido]],Tabla_1[[#This Row],[Fecha envío]],"D")</f>
        <v>41</v>
      </c>
      <c r="L187" s="3">
        <v>8257</v>
      </c>
      <c r="M187" s="4">
        <v>109.28</v>
      </c>
      <c r="N187" s="4">
        <v>35.840000000000003</v>
      </c>
      <c r="O187" s="12">
        <v>902324.96</v>
      </c>
      <c r="P187" s="4">
        <f>Tabla_1[[#This Row],[Precio Unitario]]-Tabla_1[[#This Row],[Coste unitario]]</f>
        <v>73.44</v>
      </c>
      <c r="Q187" s="12">
        <f>Tabla_1[[#This Row],[Importe venta total]]/1000</f>
        <v>902.32495999999992</v>
      </c>
      <c r="R187" s="4">
        <v>295930.88</v>
      </c>
      <c r="S187" s="12">
        <f>Tabla_1[[#This Row],[Importe Coste total]]/1000</f>
        <v>295.93088</v>
      </c>
      <c r="T187" s="4">
        <f>Tabla_1[[#This Row],[Importe venta total]]-Tabla_1[[#This Row],[Importe Coste total]]</f>
        <v>606394.07999999996</v>
      </c>
      <c r="U187" s="13">
        <f>Tabla_1[[#This Row],[Importe Coste Total (M)]]/Tabla_1[[#This Row],[Importe Ventas Totales (M)]]</f>
        <v>0.32796486090775989</v>
      </c>
      <c r="V187" s="12">
        <f>Tabla_1[[#This Row],[Beneficio Total]]/1000</f>
        <v>606.39407999999992</v>
      </c>
      <c r="W187">
        <f>YEAR(Tabla_1[[#This Row],[Fecha pedido]])</f>
        <v>2021</v>
      </c>
    </row>
    <row r="188" spans="1:23" x14ac:dyDescent="0.3">
      <c r="A188" t="s">
        <v>341</v>
      </c>
      <c r="B188" t="s">
        <v>24</v>
      </c>
      <c r="C188" t="s">
        <v>65</v>
      </c>
      <c r="D188" t="s">
        <v>18</v>
      </c>
      <c r="E188" t="s">
        <v>15</v>
      </c>
      <c r="F188" t="s">
        <v>1118</v>
      </c>
      <c r="G188" s="14">
        <v>44480</v>
      </c>
      <c r="H188" s="20">
        <f>MONTH(Tabla_1[[#This Row],[Fecha pedido]])</f>
        <v>10</v>
      </c>
      <c r="I188">
        <v>535151183</v>
      </c>
      <c r="J188" s="1">
        <v>44524</v>
      </c>
      <c r="K188" s="5">
        <f>DATEDIF(Tabla_1[[#This Row],[Fecha pedido]],Tabla_1[[#This Row],[Fecha envío]],"D")</f>
        <v>44</v>
      </c>
      <c r="L188" s="3">
        <v>1982</v>
      </c>
      <c r="M188" s="4">
        <v>421.89</v>
      </c>
      <c r="N188" s="4">
        <v>364.69</v>
      </c>
      <c r="O188" s="12">
        <v>836185.98</v>
      </c>
      <c r="P188" s="4">
        <f>Tabla_1[[#This Row],[Precio Unitario]]-Tabla_1[[#This Row],[Coste unitario]]</f>
        <v>57.199999999999989</v>
      </c>
      <c r="Q188" s="12">
        <f>Tabla_1[[#This Row],[Importe venta total]]/1000</f>
        <v>836.18597999999997</v>
      </c>
      <c r="R188" s="4">
        <v>722815.58</v>
      </c>
      <c r="S188" s="12">
        <f>Tabla_1[[#This Row],[Importe Coste total]]/1000</f>
        <v>722.81557999999995</v>
      </c>
      <c r="T188" s="4">
        <f>Tabla_1[[#This Row],[Importe venta total]]-Tabla_1[[#This Row],[Importe Coste total]]</f>
        <v>113370.40000000002</v>
      </c>
      <c r="U188" s="13">
        <f>Tabla_1[[#This Row],[Importe Coste Total (M)]]/Tabla_1[[#This Row],[Importe Ventas Totales (M)]]</f>
        <v>0.86441963544999878</v>
      </c>
      <c r="V188" s="12">
        <f>Tabla_1[[#This Row],[Beneficio Total]]/1000</f>
        <v>113.37040000000002</v>
      </c>
      <c r="W188">
        <f>YEAR(Tabla_1[[#This Row],[Fecha pedido]])</f>
        <v>2021</v>
      </c>
    </row>
    <row r="189" spans="1:23" x14ac:dyDescent="0.3">
      <c r="A189" t="s">
        <v>342</v>
      </c>
      <c r="B189" t="s">
        <v>12</v>
      </c>
      <c r="C189" t="s">
        <v>323</v>
      </c>
      <c r="D189" t="s">
        <v>26</v>
      </c>
      <c r="E189" t="s">
        <v>15</v>
      </c>
      <c r="F189" t="s">
        <v>1118</v>
      </c>
      <c r="G189" s="14">
        <v>44841</v>
      </c>
      <c r="H189" s="20">
        <f>MONTH(Tabla_1[[#This Row],[Fecha pedido]])</f>
        <v>10</v>
      </c>
      <c r="I189">
        <v>848969209</v>
      </c>
      <c r="J189" s="1">
        <v>44849</v>
      </c>
      <c r="K189" s="5">
        <f>DATEDIF(Tabla_1[[#This Row],[Fecha pedido]],Tabla_1[[#This Row],[Fecha envío]],"D")</f>
        <v>8</v>
      </c>
      <c r="L189" s="3">
        <v>7710</v>
      </c>
      <c r="M189" s="4">
        <v>9.33</v>
      </c>
      <c r="N189" s="4">
        <v>6.92</v>
      </c>
      <c r="O189" s="12">
        <v>71934.3</v>
      </c>
      <c r="P189" s="4">
        <f>Tabla_1[[#This Row],[Precio Unitario]]-Tabla_1[[#This Row],[Coste unitario]]</f>
        <v>2.41</v>
      </c>
      <c r="Q189" s="12">
        <f>Tabla_1[[#This Row],[Importe venta total]]/1000</f>
        <v>71.934300000000007</v>
      </c>
      <c r="R189" s="4">
        <v>53353.2</v>
      </c>
      <c r="S189" s="12">
        <f>Tabla_1[[#This Row],[Importe Coste total]]/1000</f>
        <v>53.353199999999994</v>
      </c>
      <c r="T189" s="4">
        <f>Tabla_1[[#This Row],[Importe venta total]]-Tabla_1[[#This Row],[Importe Coste total]]</f>
        <v>18581.100000000006</v>
      </c>
      <c r="U189" s="13">
        <f>Tabla_1[[#This Row],[Importe Coste Total (M)]]/Tabla_1[[#This Row],[Importe Ventas Totales (M)]]</f>
        <v>0.74169346195069652</v>
      </c>
      <c r="V189" s="12">
        <f>Tabla_1[[#This Row],[Beneficio Total]]/1000</f>
        <v>18.581100000000006</v>
      </c>
      <c r="W189">
        <f>YEAR(Tabla_1[[#This Row],[Fecha pedido]])</f>
        <v>2022</v>
      </c>
    </row>
    <row r="190" spans="1:23" x14ac:dyDescent="0.3">
      <c r="A190" t="s">
        <v>343</v>
      </c>
      <c r="B190" t="s">
        <v>24</v>
      </c>
      <c r="C190" t="s">
        <v>233</v>
      </c>
      <c r="D190" t="s">
        <v>26</v>
      </c>
      <c r="E190" t="s">
        <v>15</v>
      </c>
      <c r="F190" t="s">
        <v>1117</v>
      </c>
      <c r="G190" s="14">
        <v>44392</v>
      </c>
      <c r="H190" s="20">
        <f>MONTH(Tabla_1[[#This Row],[Fecha pedido]])</f>
        <v>7</v>
      </c>
      <c r="I190">
        <v>795363223</v>
      </c>
      <c r="J190" s="1">
        <v>44438</v>
      </c>
      <c r="K190" s="5">
        <f>DATEDIF(Tabla_1[[#This Row],[Fecha pedido]],Tabla_1[[#This Row],[Fecha envío]],"D")</f>
        <v>46</v>
      </c>
      <c r="L190" s="3">
        <v>4507</v>
      </c>
      <c r="M190" s="4">
        <v>9.33</v>
      </c>
      <c r="N190" s="4">
        <v>6.92</v>
      </c>
      <c r="O190" s="12">
        <v>42050.31</v>
      </c>
      <c r="P190" s="4">
        <f>Tabla_1[[#This Row],[Precio Unitario]]-Tabla_1[[#This Row],[Coste unitario]]</f>
        <v>2.41</v>
      </c>
      <c r="Q190" s="12">
        <f>Tabla_1[[#This Row],[Importe venta total]]/1000</f>
        <v>42.050309999999996</v>
      </c>
      <c r="R190" s="4">
        <v>31188.44</v>
      </c>
      <c r="S190" s="12">
        <f>Tabla_1[[#This Row],[Importe Coste total]]/1000</f>
        <v>31.18844</v>
      </c>
      <c r="T190" s="4">
        <f>Tabla_1[[#This Row],[Importe venta total]]-Tabla_1[[#This Row],[Importe Coste total]]</f>
        <v>10861.869999999999</v>
      </c>
      <c r="U190" s="13">
        <f>Tabla_1[[#This Row],[Importe Coste Total (M)]]/Tabla_1[[#This Row],[Importe Ventas Totales (M)]]</f>
        <v>0.74169346195069674</v>
      </c>
      <c r="V190" s="12">
        <f>Tabla_1[[#This Row],[Beneficio Total]]/1000</f>
        <v>10.86187</v>
      </c>
      <c r="W190">
        <f>YEAR(Tabla_1[[#This Row],[Fecha pedido]])</f>
        <v>2021</v>
      </c>
    </row>
    <row r="191" spans="1:23" x14ac:dyDescent="0.3">
      <c r="A191" t="s">
        <v>344</v>
      </c>
      <c r="B191" t="s">
        <v>24</v>
      </c>
      <c r="C191" t="s">
        <v>74</v>
      </c>
      <c r="D191" t="s">
        <v>38</v>
      </c>
      <c r="E191" t="s">
        <v>15</v>
      </c>
      <c r="F191" t="s">
        <v>1117</v>
      </c>
      <c r="G191" s="14">
        <v>44348</v>
      </c>
      <c r="H191" s="20">
        <f>MONTH(Tabla_1[[#This Row],[Fecha pedido]])</f>
        <v>6</v>
      </c>
      <c r="I191">
        <v>385319554</v>
      </c>
      <c r="J191" s="1">
        <v>44374</v>
      </c>
      <c r="K191" s="5">
        <f>DATEDIF(Tabla_1[[#This Row],[Fecha pedido]],Tabla_1[[#This Row],[Fecha envío]],"D")</f>
        <v>26</v>
      </c>
      <c r="L191" s="3">
        <v>3474</v>
      </c>
      <c r="M191" s="4">
        <v>437.2</v>
      </c>
      <c r="N191" s="4">
        <v>263.33</v>
      </c>
      <c r="O191" s="12">
        <v>1518832.8</v>
      </c>
      <c r="P191" s="4">
        <f>Tabla_1[[#This Row],[Precio Unitario]]-Tabla_1[[#This Row],[Coste unitario]]</f>
        <v>173.87</v>
      </c>
      <c r="Q191" s="12">
        <f>Tabla_1[[#This Row],[Importe venta total]]/1000</f>
        <v>1518.8328000000001</v>
      </c>
      <c r="R191" s="4">
        <v>914808.41999999993</v>
      </c>
      <c r="S191" s="12">
        <f>Tabla_1[[#This Row],[Importe Coste total]]/1000</f>
        <v>914.80841999999996</v>
      </c>
      <c r="T191" s="4">
        <f>Tabla_1[[#This Row],[Importe venta total]]-Tabla_1[[#This Row],[Importe Coste total]]</f>
        <v>604024.38000000012</v>
      </c>
      <c r="U191" s="13">
        <f>Tabla_1[[#This Row],[Importe Coste Total (M)]]/Tabla_1[[#This Row],[Importe Ventas Totales (M)]]</f>
        <v>0.60231015553522405</v>
      </c>
      <c r="V191" s="12">
        <f>Tabla_1[[#This Row],[Beneficio Total]]/1000</f>
        <v>604.02438000000006</v>
      </c>
      <c r="W191">
        <f>YEAR(Tabla_1[[#This Row],[Fecha pedido]])</f>
        <v>2021</v>
      </c>
    </row>
    <row r="192" spans="1:23" x14ac:dyDescent="0.3">
      <c r="A192" t="s">
        <v>345</v>
      </c>
      <c r="B192" t="s">
        <v>24</v>
      </c>
      <c r="C192" t="s">
        <v>144</v>
      </c>
      <c r="D192" t="s">
        <v>23</v>
      </c>
      <c r="E192" t="s">
        <v>15</v>
      </c>
      <c r="F192" t="s">
        <v>1118</v>
      </c>
      <c r="G192" s="14">
        <v>44502</v>
      </c>
      <c r="H192" s="20">
        <f>MONTH(Tabla_1[[#This Row],[Fecha pedido]])</f>
        <v>11</v>
      </c>
      <c r="I192">
        <v>600137031</v>
      </c>
      <c r="J192" s="1">
        <v>44515</v>
      </c>
      <c r="K192" s="5">
        <f>DATEDIF(Tabla_1[[#This Row],[Fecha pedido]],Tabla_1[[#This Row],[Fecha envío]],"D")</f>
        <v>13</v>
      </c>
      <c r="L192" s="3">
        <v>2739</v>
      </c>
      <c r="M192" s="4">
        <v>205.7</v>
      </c>
      <c r="N192" s="4">
        <v>117.11</v>
      </c>
      <c r="O192" s="12">
        <v>563412.29999999993</v>
      </c>
      <c r="P192" s="4">
        <f>Tabla_1[[#This Row],[Precio Unitario]]-Tabla_1[[#This Row],[Coste unitario]]</f>
        <v>88.589999999999989</v>
      </c>
      <c r="Q192" s="12">
        <f>Tabla_1[[#This Row],[Importe venta total]]/1000</f>
        <v>563.41229999999996</v>
      </c>
      <c r="R192" s="4">
        <v>320764.28999999998</v>
      </c>
      <c r="S192" s="12">
        <f>Tabla_1[[#This Row],[Importe Coste total]]/1000</f>
        <v>320.76428999999996</v>
      </c>
      <c r="T192" s="4">
        <f>Tabla_1[[#This Row],[Importe venta total]]-Tabla_1[[#This Row],[Importe Coste total]]</f>
        <v>242648.00999999995</v>
      </c>
      <c r="U192" s="13">
        <f>Tabla_1[[#This Row],[Importe Coste Total (M)]]/Tabla_1[[#This Row],[Importe Ventas Totales (M)]]</f>
        <v>0.56932425862907143</v>
      </c>
      <c r="V192" s="12">
        <f>Tabla_1[[#This Row],[Beneficio Total]]/1000</f>
        <v>242.64800999999994</v>
      </c>
      <c r="W192">
        <f>YEAR(Tabla_1[[#This Row],[Fecha pedido]])</f>
        <v>2021</v>
      </c>
    </row>
    <row r="193" spans="1:23" x14ac:dyDescent="0.3">
      <c r="A193" t="s">
        <v>346</v>
      </c>
      <c r="B193" t="s">
        <v>44</v>
      </c>
      <c r="C193" t="s">
        <v>272</v>
      </c>
      <c r="D193" t="s">
        <v>70</v>
      </c>
      <c r="E193" t="s">
        <v>15</v>
      </c>
      <c r="F193" t="s">
        <v>1118</v>
      </c>
      <c r="G193" s="14">
        <v>44797</v>
      </c>
      <c r="H193" s="20">
        <f>MONTH(Tabla_1[[#This Row],[Fecha pedido]])</f>
        <v>8</v>
      </c>
      <c r="I193">
        <v>241426980</v>
      </c>
      <c r="J193" s="1">
        <v>44828</v>
      </c>
      <c r="K193" s="5">
        <f>DATEDIF(Tabla_1[[#This Row],[Fecha pedido]],Tabla_1[[#This Row],[Fecha envío]],"D")</f>
        <v>31</v>
      </c>
      <c r="L193" s="3">
        <v>2463</v>
      </c>
      <c r="M193" s="4">
        <v>109.28</v>
      </c>
      <c r="N193" s="4">
        <v>35.840000000000003</v>
      </c>
      <c r="O193" s="12">
        <v>269156.64</v>
      </c>
      <c r="P193" s="4">
        <f>Tabla_1[[#This Row],[Precio Unitario]]-Tabla_1[[#This Row],[Coste unitario]]</f>
        <v>73.44</v>
      </c>
      <c r="Q193" s="12">
        <f>Tabla_1[[#This Row],[Importe venta total]]/1000</f>
        <v>269.15664000000004</v>
      </c>
      <c r="R193" s="4">
        <v>88273.920000000013</v>
      </c>
      <c r="S193" s="12">
        <f>Tabla_1[[#This Row],[Importe Coste total]]/1000</f>
        <v>88.273920000000018</v>
      </c>
      <c r="T193" s="4">
        <f>Tabla_1[[#This Row],[Importe venta total]]-Tabla_1[[#This Row],[Importe Coste total]]</f>
        <v>180882.72</v>
      </c>
      <c r="U193" s="13">
        <f>Tabla_1[[#This Row],[Importe Coste Total (M)]]/Tabla_1[[#This Row],[Importe Ventas Totales (M)]]</f>
        <v>0.32796486090775989</v>
      </c>
      <c r="V193" s="12">
        <f>Tabla_1[[#This Row],[Beneficio Total]]/1000</f>
        <v>180.88272000000001</v>
      </c>
      <c r="W193">
        <f>YEAR(Tabla_1[[#This Row],[Fecha pedido]])</f>
        <v>2022</v>
      </c>
    </row>
    <row r="194" spans="1:23" x14ac:dyDescent="0.3">
      <c r="A194" t="s">
        <v>347</v>
      </c>
      <c r="B194" t="s">
        <v>60</v>
      </c>
      <c r="C194" t="s">
        <v>224</v>
      </c>
      <c r="D194" t="s">
        <v>30</v>
      </c>
      <c r="E194" t="s">
        <v>15</v>
      </c>
      <c r="F194" t="s">
        <v>1119</v>
      </c>
      <c r="G194" s="14">
        <v>44797</v>
      </c>
      <c r="H194" s="20">
        <f>MONTH(Tabla_1[[#This Row],[Fecha pedido]])</f>
        <v>8</v>
      </c>
      <c r="I194">
        <v>881113231</v>
      </c>
      <c r="J194" s="1">
        <v>44839</v>
      </c>
      <c r="K194" s="5">
        <f>DATEDIF(Tabla_1[[#This Row],[Fecha pedido]],Tabla_1[[#This Row],[Fecha envío]],"D")</f>
        <v>42</v>
      </c>
      <c r="L194" s="3">
        <v>9840</v>
      </c>
      <c r="M194" s="4">
        <v>255.28</v>
      </c>
      <c r="N194" s="4">
        <v>159.41999999999999</v>
      </c>
      <c r="O194" s="12">
        <v>2511955.2000000002</v>
      </c>
      <c r="P194" s="4">
        <f>Tabla_1[[#This Row],[Precio Unitario]]-Tabla_1[[#This Row],[Coste unitario]]</f>
        <v>95.860000000000014</v>
      </c>
      <c r="Q194" s="12">
        <f>Tabla_1[[#This Row],[Importe venta total]]/1000</f>
        <v>2511.9552000000003</v>
      </c>
      <c r="R194" s="4">
        <v>1568692.7999999998</v>
      </c>
      <c r="S194" s="12">
        <f>Tabla_1[[#This Row],[Importe Coste total]]/1000</f>
        <v>1568.6927999999998</v>
      </c>
      <c r="T194" s="4">
        <f>Tabla_1[[#This Row],[Importe venta total]]-Tabla_1[[#This Row],[Importe Coste total]]</f>
        <v>943262.40000000037</v>
      </c>
      <c r="U194" s="13">
        <f>Tabla_1[[#This Row],[Importe Coste Total (M)]]/Tabla_1[[#This Row],[Importe Ventas Totales (M)]]</f>
        <v>0.624490755249138</v>
      </c>
      <c r="V194" s="12">
        <f>Tabla_1[[#This Row],[Beneficio Total]]/1000</f>
        <v>943.26240000000041</v>
      </c>
      <c r="W194">
        <f>YEAR(Tabla_1[[#This Row],[Fecha pedido]])</f>
        <v>2022</v>
      </c>
    </row>
    <row r="195" spans="1:23" x14ac:dyDescent="0.3">
      <c r="A195" t="s">
        <v>348</v>
      </c>
      <c r="B195" t="s">
        <v>60</v>
      </c>
      <c r="C195" t="s">
        <v>349</v>
      </c>
      <c r="D195" t="s">
        <v>26</v>
      </c>
      <c r="E195" t="s">
        <v>15</v>
      </c>
      <c r="F195" t="s">
        <v>1119</v>
      </c>
      <c r="G195" s="14">
        <v>44218</v>
      </c>
      <c r="H195" s="20">
        <f>MONTH(Tabla_1[[#This Row],[Fecha pedido]])</f>
        <v>1</v>
      </c>
      <c r="I195">
        <v>111432111</v>
      </c>
      <c r="J195" s="1">
        <v>44241</v>
      </c>
      <c r="K195" s="5">
        <f>DATEDIF(Tabla_1[[#This Row],[Fecha pedido]],Tabla_1[[#This Row],[Fecha envío]],"D")</f>
        <v>23</v>
      </c>
      <c r="L195" s="3">
        <v>4093</v>
      </c>
      <c r="M195" s="4">
        <v>9.33</v>
      </c>
      <c r="N195" s="4">
        <v>6.92</v>
      </c>
      <c r="O195" s="12">
        <v>38187.69</v>
      </c>
      <c r="P195" s="4">
        <f>Tabla_1[[#This Row],[Precio Unitario]]-Tabla_1[[#This Row],[Coste unitario]]</f>
        <v>2.41</v>
      </c>
      <c r="Q195" s="12">
        <f>Tabla_1[[#This Row],[Importe venta total]]/1000</f>
        <v>38.187690000000003</v>
      </c>
      <c r="R195" s="4">
        <v>28323.56</v>
      </c>
      <c r="S195" s="12">
        <f>Tabla_1[[#This Row],[Importe Coste total]]/1000</f>
        <v>28.323560000000001</v>
      </c>
      <c r="T195" s="4">
        <f>Tabla_1[[#This Row],[Importe venta total]]-Tabla_1[[#This Row],[Importe Coste total]]</f>
        <v>9864.130000000001</v>
      </c>
      <c r="U195" s="13">
        <f>Tabla_1[[#This Row],[Importe Coste Total (M)]]/Tabla_1[[#This Row],[Importe Ventas Totales (M)]]</f>
        <v>0.74169346195069663</v>
      </c>
      <c r="V195" s="12">
        <f>Tabla_1[[#This Row],[Beneficio Total]]/1000</f>
        <v>9.8641300000000012</v>
      </c>
      <c r="W195">
        <f>YEAR(Tabla_1[[#This Row],[Fecha pedido]])</f>
        <v>2021</v>
      </c>
    </row>
    <row r="196" spans="1:23" x14ac:dyDescent="0.3">
      <c r="A196" t="s">
        <v>350</v>
      </c>
      <c r="B196" t="s">
        <v>12</v>
      </c>
      <c r="C196" t="s">
        <v>320</v>
      </c>
      <c r="D196" t="s">
        <v>50</v>
      </c>
      <c r="E196" t="s">
        <v>19</v>
      </c>
      <c r="F196" t="s">
        <v>1117</v>
      </c>
      <c r="G196" s="14">
        <v>44483</v>
      </c>
      <c r="H196" s="20">
        <f>MONTH(Tabla_1[[#This Row],[Fecha pedido]])</f>
        <v>10</v>
      </c>
      <c r="I196">
        <v>994932448</v>
      </c>
      <c r="J196" s="1">
        <v>44523</v>
      </c>
      <c r="K196" s="5">
        <f>DATEDIF(Tabla_1[[#This Row],[Fecha pedido]],Tabla_1[[#This Row],[Fecha envío]],"D")</f>
        <v>40</v>
      </c>
      <c r="L196" s="3">
        <v>1476</v>
      </c>
      <c r="M196" s="4">
        <v>154.06</v>
      </c>
      <c r="N196" s="4">
        <v>90.93</v>
      </c>
      <c r="O196" s="12">
        <v>227392.56</v>
      </c>
      <c r="P196" s="4">
        <f>Tabla_1[[#This Row],[Precio Unitario]]-Tabla_1[[#This Row],[Coste unitario]]</f>
        <v>63.129999999999995</v>
      </c>
      <c r="Q196" s="12">
        <f>Tabla_1[[#This Row],[Importe venta total]]/1000</f>
        <v>227.39256</v>
      </c>
      <c r="R196" s="4">
        <v>134212.68000000002</v>
      </c>
      <c r="S196" s="12">
        <f>Tabla_1[[#This Row],[Importe Coste total]]/1000</f>
        <v>134.21268000000003</v>
      </c>
      <c r="T196" s="4">
        <f>Tabla_1[[#This Row],[Importe venta total]]-Tabla_1[[#This Row],[Importe Coste total]]</f>
        <v>93179.879999999976</v>
      </c>
      <c r="U196" s="13">
        <f>Tabla_1[[#This Row],[Importe Coste Total (M)]]/Tabla_1[[#This Row],[Importe Ventas Totales (M)]]</f>
        <v>0.59022458782292631</v>
      </c>
      <c r="V196" s="12">
        <f>Tabla_1[[#This Row],[Beneficio Total]]/1000</f>
        <v>93.179879999999969</v>
      </c>
      <c r="W196">
        <f>YEAR(Tabla_1[[#This Row],[Fecha pedido]])</f>
        <v>2021</v>
      </c>
    </row>
    <row r="197" spans="1:23" x14ac:dyDescent="0.3">
      <c r="A197" t="s">
        <v>351</v>
      </c>
      <c r="B197" t="s">
        <v>44</v>
      </c>
      <c r="C197" t="s">
        <v>45</v>
      </c>
      <c r="D197" t="s">
        <v>40</v>
      </c>
      <c r="E197" t="s">
        <v>19</v>
      </c>
      <c r="F197" t="s">
        <v>1117</v>
      </c>
      <c r="G197" s="14">
        <v>44035</v>
      </c>
      <c r="H197" s="20">
        <f>MONTH(Tabla_1[[#This Row],[Fecha pedido]])</f>
        <v>7</v>
      </c>
      <c r="I197">
        <v>814475572</v>
      </c>
      <c r="J197" s="1">
        <v>44053</v>
      </c>
      <c r="K197" s="5">
        <f>DATEDIF(Tabla_1[[#This Row],[Fecha pedido]],Tabla_1[[#This Row],[Fecha envío]],"D")</f>
        <v>18</v>
      </c>
      <c r="L197" s="3">
        <v>276</v>
      </c>
      <c r="M197" s="4">
        <v>81.73</v>
      </c>
      <c r="N197" s="4">
        <v>56.67</v>
      </c>
      <c r="O197" s="12">
        <v>22557.48</v>
      </c>
      <c r="P197" s="4">
        <f>Tabla_1[[#This Row],[Precio Unitario]]-Tabla_1[[#This Row],[Coste unitario]]</f>
        <v>25.060000000000002</v>
      </c>
      <c r="Q197" s="12">
        <f>Tabla_1[[#This Row],[Importe venta total]]/1000</f>
        <v>22.557479999999998</v>
      </c>
      <c r="R197" s="4">
        <v>15640.92</v>
      </c>
      <c r="S197" s="12">
        <f>Tabla_1[[#This Row],[Importe Coste total]]/1000</f>
        <v>15.640919999999999</v>
      </c>
      <c r="T197" s="4">
        <f>Tabla_1[[#This Row],[Importe venta total]]-Tabla_1[[#This Row],[Importe Coste total]]</f>
        <v>6916.5599999999995</v>
      </c>
      <c r="U197" s="13">
        <f>Tabla_1[[#This Row],[Importe Coste Total (M)]]/Tabla_1[[#This Row],[Importe Ventas Totales (M)]]</f>
        <v>0.69338064358252782</v>
      </c>
      <c r="V197" s="12">
        <f>Tabla_1[[#This Row],[Beneficio Total]]/1000</f>
        <v>6.9165599999999996</v>
      </c>
      <c r="W197">
        <f>YEAR(Tabla_1[[#This Row],[Fecha pedido]])</f>
        <v>2020</v>
      </c>
    </row>
    <row r="198" spans="1:23" x14ac:dyDescent="0.3">
      <c r="A198" t="s">
        <v>352</v>
      </c>
      <c r="B198" t="s">
        <v>12</v>
      </c>
      <c r="C198" t="s">
        <v>251</v>
      </c>
      <c r="D198" t="s">
        <v>50</v>
      </c>
      <c r="E198" t="s">
        <v>19</v>
      </c>
      <c r="F198" t="s">
        <v>1120</v>
      </c>
      <c r="G198" s="14">
        <v>43843</v>
      </c>
      <c r="H198" s="20">
        <f>MONTH(Tabla_1[[#This Row],[Fecha pedido]])</f>
        <v>1</v>
      </c>
      <c r="I198">
        <v>694697988</v>
      </c>
      <c r="J198" s="1">
        <v>43884</v>
      </c>
      <c r="K198" s="5">
        <f>DATEDIF(Tabla_1[[#This Row],[Fecha pedido]],Tabla_1[[#This Row],[Fecha envío]],"D")</f>
        <v>41</v>
      </c>
      <c r="L198" s="3">
        <v>5427</v>
      </c>
      <c r="M198" s="4">
        <v>154.06</v>
      </c>
      <c r="N198" s="4">
        <v>90.93</v>
      </c>
      <c r="O198" s="12">
        <v>836083.62</v>
      </c>
      <c r="P198" s="4">
        <f>Tabla_1[[#This Row],[Precio Unitario]]-Tabla_1[[#This Row],[Coste unitario]]</f>
        <v>63.129999999999995</v>
      </c>
      <c r="Q198" s="12">
        <f>Tabla_1[[#This Row],[Importe venta total]]/1000</f>
        <v>836.08362</v>
      </c>
      <c r="R198" s="4">
        <v>493477.11000000004</v>
      </c>
      <c r="S198" s="12">
        <f>Tabla_1[[#This Row],[Importe Coste total]]/1000</f>
        <v>493.47711000000004</v>
      </c>
      <c r="T198" s="4">
        <f>Tabla_1[[#This Row],[Importe venta total]]-Tabla_1[[#This Row],[Importe Coste total]]</f>
        <v>342606.50999999995</v>
      </c>
      <c r="U198" s="13">
        <f>Tabla_1[[#This Row],[Importe Coste Total (M)]]/Tabla_1[[#This Row],[Importe Ventas Totales (M)]]</f>
        <v>0.59022458782292619</v>
      </c>
      <c r="V198" s="12">
        <f>Tabla_1[[#This Row],[Beneficio Total]]/1000</f>
        <v>342.60650999999996</v>
      </c>
      <c r="W198">
        <f>YEAR(Tabla_1[[#This Row],[Fecha pedido]])</f>
        <v>2020</v>
      </c>
    </row>
    <row r="199" spans="1:23" x14ac:dyDescent="0.3">
      <c r="A199" t="s">
        <v>353</v>
      </c>
      <c r="B199" t="s">
        <v>12</v>
      </c>
      <c r="C199" t="s">
        <v>354</v>
      </c>
      <c r="D199" t="s">
        <v>42</v>
      </c>
      <c r="E199" t="s">
        <v>19</v>
      </c>
      <c r="F199" t="s">
        <v>1120</v>
      </c>
      <c r="G199" s="14">
        <v>44326</v>
      </c>
      <c r="H199" s="20">
        <f>MONTH(Tabla_1[[#This Row],[Fecha pedido]])</f>
        <v>5</v>
      </c>
      <c r="I199">
        <v>172662436</v>
      </c>
      <c r="J199" s="1">
        <v>44357</v>
      </c>
      <c r="K199" s="5">
        <f>DATEDIF(Tabla_1[[#This Row],[Fecha pedido]],Tabla_1[[#This Row],[Fecha envío]],"D")</f>
        <v>31</v>
      </c>
      <c r="L199" s="3">
        <v>3507</v>
      </c>
      <c r="M199" s="4">
        <v>651.21</v>
      </c>
      <c r="N199" s="4">
        <v>524.96</v>
      </c>
      <c r="O199" s="12">
        <v>2283793.4700000002</v>
      </c>
      <c r="P199" s="4">
        <f>Tabla_1[[#This Row],[Precio Unitario]]-Tabla_1[[#This Row],[Coste unitario]]</f>
        <v>126.25</v>
      </c>
      <c r="Q199" s="12">
        <f>Tabla_1[[#This Row],[Importe venta total]]/1000</f>
        <v>2283.7934700000001</v>
      </c>
      <c r="R199" s="4">
        <v>1841034.7200000002</v>
      </c>
      <c r="S199" s="12">
        <f>Tabla_1[[#This Row],[Importe Coste total]]/1000</f>
        <v>1841.0347200000001</v>
      </c>
      <c r="T199" s="4">
        <f>Tabla_1[[#This Row],[Importe venta total]]-Tabla_1[[#This Row],[Importe Coste total]]</f>
        <v>442758.75</v>
      </c>
      <c r="U199" s="13">
        <f>Tabla_1[[#This Row],[Importe Coste Total (M)]]/Tabla_1[[#This Row],[Importe Ventas Totales (M)]]</f>
        <v>0.80613012699436437</v>
      </c>
      <c r="V199" s="12">
        <f>Tabla_1[[#This Row],[Beneficio Total]]/1000</f>
        <v>442.75875000000002</v>
      </c>
      <c r="W199">
        <f>YEAR(Tabla_1[[#This Row],[Fecha pedido]])</f>
        <v>2021</v>
      </c>
    </row>
    <row r="200" spans="1:23" x14ac:dyDescent="0.3">
      <c r="A200" t="s">
        <v>355</v>
      </c>
      <c r="B200" t="s">
        <v>24</v>
      </c>
      <c r="C200" t="s">
        <v>233</v>
      </c>
      <c r="D200" t="s">
        <v>33</v>
      </c>
      <c r="E200" t="s">
        <v>19</v>
      </c>
      <c r="F200" t="s">
        <v>1120</v>
      </c>
      <c r="G200" s="14">
        <v>44545</v>
      </c>
      <c r="H200" s="20">
        <f>MONTH(Tabla_1[[#This Row],[Fecha pedido]])</f>
        <v>12</v>
      </c>
      <c r="I200">
        <v>121239984</v>
      </c>
      <c r="J200" s="1">
        <v>44574</v>
      </c>
      <c r="K200" s="5">
        <f>DATEDIF(Tabla_1[[#This Row],[Fecha pedido]],Tabla_1[[#This Row],[Fecha envío]],"D")</f>
        <v>29</v>
      </c>
      <c r="L200" s="3">
        <v>6460</v>
      </c>
      <c r="M200" s="4">
        <v>47.45</v>
      </c>
      <c r="N200" s="4">
        <v>31.79</v>
      </c>
      <c r="O200" s="12">
        <v>306527</v>
      </c>
      <c r="P200" s="4">
        <f>Tabla_1[[#This Row],[Precio Unitario]]-Tabla_1[[#This Row],[Coste unitario]]</f>
        <v>15.660000000000004</v>
      </c>
      <c r="Q200" s="12">
        <f>Tabla_1[[#This Row],[Importe venta total]]/1000</f>
        <v>306.52699999999999</v>
      </c>
      <c r="R200" s="4">
        <v>205363.4</v>
      </c>
      <c r="S200" s="12">
        <f>Tabla_1[[#This Row],[Importe Coste total]]/1000</f>
        <v>205.36339999999998</v>
      </c>
      <c r="T200" s="4">
        <f>Tabla_1[[#This Row],[Importe venta total]]-Tabla_1[[#This Row],[Importe Coste total]]</f>
        <v>101163.6</v>
      </c>
      <c r="U200" s="13">
        <f>Tabla_1[[#This Row],[Importe Coste Total (M)]]/Tabla_1[[#This Row],[Importe Ventas Totales (M)]]</f>
        <v>0.66996838777660694</v>
      </c>
      <c r="V200" s="12">
        <f>Tabla_1[[#This Row],[Beneficio Total]]/1000</f>
        <v>101.1636</v>
      </c>
      <c r="W200">
        <f>YEAR(Tabla_1[[#This Row],[Fecha pedido]])</f>
        <v>2021</v>
      </c>
    </row>
    <row r="201" spans="1:23" x14ac:dyDescent="0.3">
      <c r="A201" t="s">
        <v>356</v>
      </c>
      <c r="B201" t="s">
        <v>21</v>
      </c>
      <c r="C201" t="s">
        <v>357</v>
      </c>
      <c r="D201" t="s">
        <v>30</v>
      </c>
      <c r="E201" t="s">
        <v>15</v>
      </c>
      <c r="F201" t="s">
        <v>1120</v>
      </c>
      <c r="G201" s="14">
        <v>44198</v>
      </c>
      <c r="H201" s="20">
        <f>MONTH(Tabla_1[[#This Row],[Fecha pedido]])</f>
        <v>1</v>
      </c>
      <c r="I201">
        <v>874854457</v>
      </c>
      <c r="J201" s="1">
        <v>44200</v>
      </c>
      <c r="K201" s="5">
        <f>DATEDIF(Tabla_1[[#This Row],[Fecha pedido]],Tabla_1[[#This Row],[Fecha envío]],"D")</f>
        <v>2</v>
      </c>
      <c r="L201" s="3">
        <v>7730</v>
      </c>
      <c r="M201" s="4">
        <v>255.28</v>
      </c>
      <c r="N201" s="4">
        <v>159.41999999999999</v>
      </c>
      <c r="O201" s="12">
        <v>1973314.4</v>
      </c>
      <c r="P201" s="4">
        <f>Tabla_1[[#This Row],[Precio Unitario]]-Tabla_1[[#This Row],[Coste unitario]]</f>
        <v>95.860000000000014</v>
      </c>
      <c r="Q201" s="12">
        <f>Tabla_1[[#This Row],[Importe venta total]]/1000</f>
        <v>1973.3144</v>
      </c>
      <c r="R201" s="4">
        <v>1232316.5999999999</v>
      </c>
      <c r="S201" s="12">
        <f>Tabla_1[[#This Row],[Importe Coste total]]/1000</f>
        <v>1232.3165999999999</v>
      </c>
      <c r="T201" s="4">
        <f>Tabla_1[[#This Row],[Importe venta total]]-Tabla_1[[#This Row],[Importe Coste total]]</f>
        <v>740997.8</v>
      </c>
      <c r="U201" s="13">
        <f>Tabla_1[[#This Row],[Importe Coste Total (M)]]/Tabla_1[[#This Row],[Importe Ventas Totales (M)]]</f>
        <v>0.62449075524913811</v>
      </c>
      <c r="V201" s="12">
        <f>Tabla_1[[#This Row],[Beneficio Total]]/1000</f>
        <v>740.9978000000001</v>
      </c>
      <c r="W201">
        <f>YEAR(Tabla_1[[#This Row],[Fecha pedido]])</f>
        <v>2021</v>
      </c>
    </row>
    <row r="202" spans="1:23" x14ac:dyDescent="0.3">
      <c r="A202" t="s">
        <v>358</v>
      </c>
      <c r="B202" t="s">
        <v>12</v>
      </c>
      <c r="C202" t="s">
        <v>17</v>
      </c>
      <c r="D202" t="s">
        <v>18</v>
      </c>
      <c r="E202" t="s">
        <v>19</v>
      </c>
      <c r="F202" t="s">
        <v>1120</v>
      </c>
      <c r="G202" s="14">
        <v>44171</v>
      </c>
      <c r="H202" s="20">
        <f>MONTH(Tabla_1[[#This Row],[Fecha pedido]])</f>
        <v>12</v>
      </c>
      <c r="I202">
        <v>588242185</v>
      </c>
      <c r="J202" s="1">
        <v>44206</v>
      </c>
      <c r="K202" s="5">
        <f>DATEDIF(Tabla_1[[#This Row],[Fecha pedido]],Tabla_1[[#This Row],[Fecha envío]],"D")</f>
        <v>35</v>
      </c>
      <c r="L202" s="3">
        <v>2789</v>
      </c>
      <c r="M202" s="4">
        <v>421.89</v>
      </c>
      <c r="N202" s="4">
        <v>364.69</v>
      </c>
      <c r="O202" s="12">
        <v>1176651.21</v>
      </c>
      <c r="P202" s="4">
        <f>Tabla_1[[#This Row],[Precio Unitario]]-Tabla_1[[#This Row],[Coste unitario]]</f>
        <v>57.199999999999989</v>
      </c>
      <c r="Q202" s="12">
        <f>Tabla_1[[#This Row],[Importe venta total]]/1000</f>
        <v>1176.65121</v>
      </c>
      <c r="R202" s="4">
        <v>1017120.41</v>
      </c>
      <c r="S202" s="12">
        <f>Tabla_1[[#This Row],[Importe Coste total]]/1000</f>
        <v>1017.12041</v>
      </c>
      <c r="T202" s="4">
        <f>Tabla_1[[#This Row],[Importe venta total]]-Tabla_1[[#This Row],[Importe Coste total]]</f>
        <v>159530.79999999993</v>
      </c>
      <c r="U202" s="13">
        <f>Tabla_1[[#This Row],[Importe Coste Total (M)]]/Tabla_1[[#This Row],[Importe Ventas Totales (M)]]</f>
        <v>0.86441963544999878</v>
      </c>
      <c r="V202" s="12">
        <f>Tabla_1[[#This Row],[Beneficio Total]]/1000</f>
        <v>159.53079999999994</v>
      </c>
      <c r="W202">
        <f>YEAR(Tabla_1[[#This Row],[Fecha pedido]])</f>
        <v>2020</v>
      </c>
    </row>
    <row r="203" spans="1:23" x14ac:dyDescent="0.3">
      <c r="A203" t="s">
        <v>359</v>
      </c>
      <c r="B203" t="s">
        <v>60</v>
      </c>
      <c r="C203" t="s">
        <v>360</v>
      </c>
      <c r="D203" t="s">
        <v>40</v>
      </c>
      <c r="E203" t="s">
        <v>19</v>
      </c>
      <c r="F203" t="s">
        <v>1119</v>
      </c>
      <c r="G203" s="14">
        <v>43933</v>
      </c>
      <c r="H203" s="20">
        <f>MONTH(Tabla_1[[#This Row],[Fecha pedido]])</f>
        <v>4</v>
      </c>
      <c r="I203">
        <v>186451995</v>
      </c>
      <c r="J203" s="1">
        <v>43980</v>
      </c>
      <c r="K203" s="5">
        <f>DATEDIF(Tabla_1[[#This Row],[Fecha pedido]],Tabla_1[[#This Row],[Fecha envío]],"D")</f>
        <v>47</v>
      </c>
      <c r="L203" s="3">
        <v>4144</v>
      </c>
      <c r="M203" s="4">
        <v>81.73</v>
      </c>
      <c r="N203" s="4">
        <v>56.67</v>
      </c>
      <c r="O203" s="12">
        <v>338689.12</v>
      </c>
      <c r="P203" s="4">
        <f>Tabla_1[[#This Row],[Precio Unitario]]-Tabla_1[[#This Row],[Coste unitario]]</f>
        <v>25.060000000000002</v>
      </c>
      <c r="Q203" s="12">
        <f>Tabla_1[[#This Row],[Importe venta total]]/1000</f>
        <v>338.68912</v>
      </c>
      <c r="R203" s="4">
        <v>234840.48</v>
      </c>
      <c r="S203" s="12">
        <f>Tabla_1[[#This Row],[Importe Coste total]]/1000</f>
        <v>234.84048000000001</v>
      </c>
      <c r="T203" s="4">
        <f>Tabla_1[[#This Row],[Importe venta total]]-Tabla_1[[#This Row],[Importe Coste total]]</f>
        <v>103848.63999999998</v>
      </c>
      <c r="U203" s="13">
        <f>Tabla_1[[#This Row],[Importe Coste Total (M)]]/Tabla_1[[#This Row],[Importe Ventas Totales (M)]]</f>
        <v>0.69338064358252782</v>
      </c>
      <c r="V203" s="12">
        <f>Tabla_1[[#This Row],[Beneficio Total]]/1000</f>
        <v>103.84863999999999</v>
      </c>
      <c r="W203">
        <f>YEAR(Tabla_1[[#This Row],[Fecha pedido]])</f>
        <v>2020</v>
      </c>
    </row>
    <row r="204" spans="1:23" x14ac:dyDescent="0.3">
      <c r="A204" t="s">
        <v>361</v>
      </c>
      <c r="B204" t="s">
        <v>24</v>
      </c>
      <c r="C204" t="s">
        <v>362</v>
      </c>
      <c r="D204" t="s">
        <v>30</v>
      </c>
      <c r="E204" t="s">
        <v>15</v>
      </c>
      <c r="F204" t="s">
        <v>1119</v>
      </c>
      <c r="G204" s="14">
        <v>44143</v>
      </c>
      <c r="H204" s="20">
        <f>MONTH(Tabla_1[[#This Row],[Fecha pedido]])</f>
        <v>11</v>
      </c>
      <c r="I204">
        <v>214845216</v>
      </c>
      <c r="J204" s="1">
        <v>44164</v>
      </c>
      <c r="K204" s="5">
        <f>DATEDIF(Tabla_1[[#This Row],[Fecha pedido]],Tabla_1[[#This Row],[Fecha envío]],"D")</f>
        <v>21</v>
      </c>
      <c r="L204" s="3">
        <v>6329</v>
      </c>
      <c r="M204" s="4">
        <v>255.28</v>
      </c>
      <c r="N204" s="4">
        <v>159.41999999999999</v>
      </c>
      <c r="O204" s="12">
        <v>1615667.12</v>
      </c>
      <c r="P204" s="4">
        <f>Tabla_1[[#This Row],[Precio Unitario]]-Tabla_1[[#This Row],[Coste unitario]]</f>
        <v>95.860000000000014</v>
      </c>
      <c r="Q204" s="12">
        <f>Tabla_1[[#This Row],[Importe venta total]]/1000</f>
        <v>1615.6671200000001</v>
      </c>
      <c r="R204" s="4">
        <v>1008969.1799999999</v>
      </c>
      <c r="S204" s="12">
        <f>Tabla_1[[#This Row],[Importe Coste total]]/1000</f>
        <v>1008.9691799999999</v>
      </c>
      <c r="T204" s="4">
        <f>Tabla_1[[#This Row],[Importe venta total]]-Tabla_1[[#This Row],[Importe Coste total]]</f>
        <v>606697.94000000018</v>
      </c>
      <c r="U204" s="13">
        <f>Tabla_1[[#This Row],[Importe Coste Total (M)]]/Tabla_1[[#This Row],[Importe Ventas Totales (M)]]</f>
        <v>0.62449075524913811</v>
      </c>
      <c r="V204" s="12">
        <f>Tabla_1[[#This Row],[Beneficio Total]]/1000</f>
        <v>606.69794000000013</v>
      </c>
      <c r="W204">
        <f>YEAR(Tabla_1[[#This Row],[Fecha pedido]])</f>
        <v>2020</v>
      </c>
    </row>
    <row r="205" spans="1:23" x14ac:dyDescent="0.3">
      <c r="A205" t="s">
        <v>363</v>
      </c>
      <c r="B205" t="s">
        <v>12</v>
      </c>
      <c r="C205" t="s">
        <v>364</v>
      </c>
      <c r="D205" t="s">
        <v>80</v>
      </c>
      <c r="E205" t="s">
        <v>15</v>
      </c>
      <c r="F205" t="s">
        <v>1119</v>
      </c>
      <c r="G205" s="14">
        <v>44041</v>
      </c>
      <c r="H205" s="20">
        <f>MONTH(Tabla_1[[#This Row],[Fecha pedido]])</f>
        <v>7</v>
      </c>
      <c r="I205">
        <v>389095675</v>
      </c>
      <c r="J205" s="1">
        <v>44073</v>
      </c>
      <c r="K205" s="5">
        <f>DATEDIF(Tabla_1[[#This Row],[Fecha pedido]],Tabla_1[[#This Row],[Fecha envío]],"D")</f>
        <v>32</v>
      </c>
      <c r="L205" s="3">
        <v>912</v>
      </c>
      <c r="M205" s="4">
        <v>668.27</v>
      </c>
      <c r="N205" s="4">
        <v>502.54</v>
      </c>
      <c r="O205" s="12">
        <v>609462.24</v>
      </c>
      <c r="P205" s="4">
        <f>Tabla_1[[#This Row],[Precio Unitario]]-Tabla_1[[#This Row],[Coste unitario]]</f>
        <v>165.72999999999996</v>
      </c>
      <c r="Q205" s="12">
        <f>Tabla_1[[#This Row],[Importe venta total]]/1000</f>
        <v>609.46223999999995</v>
      </c>
      <c r="R205" s="4">
        <v>458316.48000000004</v>
      </c>
      <c r="S205" s="12">
        <f>Tabla_1[[#This Row],[Importe Coste total]]/1000</f>
        <v>458.31648000000001</v>
      </c>
      <c r="T205" s="4">
        <f>Tabla_1[[#This Row],[Importe venta total]]-Tabla_1[[#This Row],[Importe Coste total]]</f>
        <v>151145.75999999995</v>
      </c>
      <c r="U205" s="13">
        <f>Tabla_1[[#This Row],[Importe Coste Total (M)]]/Tabla_1[[#This Row],[Importe Ventas Totales (M)]]</f>
        <v>0.75200143654510909</v>
      </c>
      <c r="V205" s="12">
        <f>Tabla_1[[#This Row],[Beneficio Total]]/1000</f>
        <v>151.14575999999994</v>
      </c>
      <c r="W205">
        <f>YEAR(Tabla_1[[#This Row],[Fecha pedido]])</f>
        <v>2020</v>
      </c>
    </row>
    <row r="206" spans="1:23" x14ac:dyDescent="0.3">
      <c r="A206" t="s">
        <v>365</v>
      </c>
      <c r="B206" t="s">
        <v>24</v>
      </c>
      <c r="C206" t="s">
        <v>99</v>
      </c>
      <c r="D206" t="s">
        <v>23</v>
      </c>
      <c r="E206" t="s">
        <v>19</v>
      </c>
      <c r="F206" t="s">
        <v>1119</v>
      </c>
      <c r="G206" s="14">
        <v>44058</v>
      </c>
      <c r="H206" s="20">
        <f>MONTH(Tabla_1[[#This Row],[Fecha pedido]])</f>
        <v>8</v>
      </c>
      <c r="I206">
        <v>945189702</v>
      </c>
      <c r="J206" s="1">
        <v>44072</v>
      </c>
      <c r="K206" s="5">
        <f>DATEDIF(Tabla_1[[#This Row],[Fecha pedido]],Tabla_1[[#This Row],[Fecha envío]],"D")</f>
        <v>14</v>
      </c>
      <c r="L206" s="3">
        <v>1492</v>
      </c>
      <c r="M206" s="4">
        <v>205.7</v>
      </c>
      <c r="N206" s="4">
        <v>117.11</v>
      </c>
      <c r="O206" s="12">
        <v>306904.39999999997</v>
      </c>
      <c r="P206" s="4">
        <f>Tabla_1[[#This Row],[Precio Unitario]]-Tabla_1[[#This Row],[Coste unitario]]</f>
        <v>88.589999999999989</v>
      </c>
      <c r="Q206" s="12">
        <f>Tabla_1[[#This Row],[Importe venta total]]/1000</f>
        <v>306.90439999999995</v>
      </c>
      <c r="R206" s="4">
        <v>174728.12</v>
      </c>
      <c r="S206" s="12">
        <f>Tabla_1[[#This Row],[Importe Coste total]]/1000</f>
        <v>174.72811999999999</v>
      </c>
      <c r="T206" s="4">
        <f>Tabla_1[[#This Row],[Importe venta total]]-Tabla_1[[#This Row],[Importe Coste total]]</f>
        <v>132176.27999999997</v>
      </c>
      <c r="U206" s="13">
        <f>Tabla_1[[#This Row],[Importe Coste Total (M)]]/Tabla_1[[#This Row],[Importe Ventas Totales (M)]]</f>
        <v>0.56932425862907154</v>
      </c>
      <c r="V206" s="12">
        <f>Tabla_1[[#This Row],[Beneficio Total]]/1000</f>
        <v>132.17627999999996</v>
      </c>
      <c r="W206">
        <f>YEAR(Tabla_1[[#This Row],[Fecha pedido]])</f>
        <v>2020</v>
      </c>
    </row>
    <row r="207" spans="1:23" x14ac:dyDescent="0.3">
      <c r="A207" t="s">
        <v>366</v>
      </c>
      <c r="B207" t="s">
        <v>44</v>
      </c>
      <c r="C207" t="s">
        <v>45</v>
      </c>
      <c r="D207" t="s">
        <v>23</v>
      </c>
      <c r="E207" t="s">
        <v>15</v>
      </c>
      <c r="F207" t="s">
        <v>1117</v>
      </c>
      <c r="G207" s="14">
        <v>44249</v>
      </c>
      <c r="H207" s="20">
        <f>MONTH(Tabla_1[[#This Row],[Fecha pedido]])</f>
        <v>2</v>
      </c>
      <c r="I207">
        <v>389426124</v>
      </c>
      <c r="J207" s="1">
        <v>44291</v>
      </c>
      <c r="K207" s="5">
        <f>DATEDIF(Tabla_1[[#This Row],[Fecha pedido]],Tabla_1[[#This Row],[Fecha envío]],"D")</f>
        <v>42</v>
      </c>
      <c r="L207" s="3">
        <v>8699</v>
      </c>
      <c r="M207" s="4">
        <v>205.7</v>
      </c>
      <c r="N207" s="4">
        <v>117.11</v>
      </c>
      <c r="O207" s="12">
        <v>1789384.2999999998</v>
      </c>
      <c r="P207" s="4">
        <f>Tabla_1[[#This Row],[Precio Unitario]]-Tabla_1[[#This Row],[Coste unitario]]</f>
        <v>88.589999999999989</v>
      </c>
      <c r="Q207" s="12">
        <f>Tabla_1[[#This Row],[Importe venta total]]/1000</f>
        <v>1789.3842999999997</v>
      </c>
      <c r="R207" s="4">
        <v>1018739.89</v>
      </c>
      <c r="S207" s="12">
        <f>Tabla_1[[#This Row],[Importe Coste total]]/1000</f>
        <v>1018.7398900000001</v>
      </c>
      <c r="T207" s="4">
        <f>Tabla_1[[#This Row],[Importe venta total]]-Tabla_1[[#This Row],[Importe Coste total]]</f>
        <v>770644.4099999998</v>
      </c>
      <c r="U207" s="13">
        <f>Tabla_1[[#This Row],[Importe Coste Total (M)]]/Tabla_1[[#This Row],[Importe Ventas Totales (M)]]</f>
        <v>0.56932425862907154</v>
      </c>
      <c r="V207" s="12">
        <f>Tabla_1[[#This Row],[Beneficio Total]]/1000</f>
        <v>770.64440999999977</v>
      </c>
      <c r="W207">
        <f>YEAR(Tabla_1[[#This Row],[Fecha pedido]])</f>
        <v>2021</v>
      </c>
    </row>
    <row r="208" spans="1:23" x14ac:dyDescent="0.3">
      <c r="A208" t="s">
        <v>367</v>
      </c>
      <c r="B208" t="s">
        <v>24</v>
      </c>
      <c r="C208" t="s">
        <v>368</v>
      </c>
      <c r="D208" t="s">
        <v>23</v>
      </c>
      <c r="E208" t="s">
        <v>19</v>
      </c>
      <c r="F208" t="s">
        <v>1120</v>
      </c>
      <c r="G208" s="14">
        <v>44817</v>
      </c>
      <c r="H208" s="20">
        <f>MONTH(Tabla_1[[#This Row],[Fecha pedido]])</f>
        <v>9</v>
      </c>
      <c r="I208">
        <v>448416268</v>
      </c>
      <c r="J208" s="1">
        <v>44819</v>
      </c>
      <c r="K208" s="5">
        <f>DATEDIF(Tabla_1[[#This Row],[Fecha pedido]],Tabla_1[[#This Row],[Fecha envío]],"D")</f>
        <v>2</v>
      </c>
      <c r="L208" s="3">
        <v>5193</v>
      </c>
      <c r="M208" s="4">
        <v>205.7</v>
      </c>
      <c r="N208" s="4">
        <v>117.11</v>
      </c>
      <c r="O208" s="12">
        <v>1068200.0999999999</v>
      </c>
      <c r="P208" s="4">
        <f>Tabla_1[[#This Row],[Precio Unitario]]-Tabla_1[[#This Row],[Coste unitario]]</f>
        <v>88.589999999999989</v>
      </c>
      <c r="Q208" s="12">
        <f>Tabla_1[[#This Row],[Importe venta total]]/1000</f>
        <v>1068.2000999999998</v>
      </c>
      <c r="R208" s="4">
        <v>608152.23</v>
      </c>
      <c r="S208" s="12">
        <f>Tabla_1[[#This Row],[Importe Coste total]]/1000</f>
        <v>608.15223000000003</v>
      </c>
      <c r="T208" s="4">
        <f>Tabla_1[[#This Row],[Importe venta total]]-Tabla_1[[#This Row],[Importe Coste total]]</f>
        <v>460047.86999999988</v>
      </c>
      <c r="U208" s="13">
        <f>Tabla_1[[#This Row],[Importe Coste Total (M)]]/Tabla_1[[#This Row],[Importe Ventas Totales (M)]]</f>
        <v>0.56932425862907166</v>
      </c>
      <c r="V208" s="12">
        <f>Tabla_1[[#This Row],[Beneficio Total]]/1000</f>
        <v>460.04786999999988</v>
      </c>
      <c r="W208">
        <f>YEAR(Tabla_1[[#This Row],[Fecha pedido]])</f>
        <v>2022</v>
      </c>
    </row>
    <row r="209" spans="1:23" x14ac:dyDescent="0.3">
      <c r="A209" t="s">
        <v>369</v>
      </c>
      <c r="B209" t="s">
        <v>12</v>
      </c>
      <c r="C209" t="s">
        <v>370</v>
      </c>
      <c r="D209" t="s">
        <v>80</v>
      </c>
      <c r="E209" t="s">
        <v>15</v>
      </c>
      <c r="F209" t="s">
        <v>1119</v>
      </c>
      <c r="G209" s="14">
        <v>44545</v>
      </c>
      <c r="H209" s="20">
        <f>MONTH(Tabla_1[[#This Row],[Fecha pedido]])</f>
        <v>12</v>
      </c>
      <c r="I209">
        <v>219083964</v>
      </c>
      <c r="J209" s="1">
        <v>44566</v>
      </c>
      <c r="K209" s="5">
        <f>DATEDIF(Tabla_1[[#This Row],[Fecha pedido]],Tabla_1[[#This Row],[Fecha envío]],"D")</f>
        <v>21</v>
      </c>
      <c r="L209" s="3">
        <v>668</v>
      </c>
      <c r="M209" s="4">
        <v>668.27</v>
      </c>
      <c r="N209" s="4">
        <v>502.54</v>
      </c>
      <c r="O209" s="12">
        <v>446404.36</v>
      </c>
      <c r="P209" s="4">
        <f>Tabla_1[[#This Row],[Precio Unitario]]-Tabla_1[[#This Row],[Coste unitario]]</f>
        <v>165.72999999999996</v>
      </c>
      <c r="Q209" s="12">
        <f>Tabla_1[[#This Row],[Importe venta total]]/1000</f>
        <v>446.40436</v>
      </c>
      <c r="R209" s="4">
        <v>335696.72000000003</v>
      </c>
      <c r="S209" s="12">
        <f>Tabla_1[[#This Row],[Importe Coste total]]/1000</f>
        <v>335.69672000000003</v>
      </c>
      <c r="T209" s="4">
        <f>Tabla_1[[#This Row],[Importe venta total]]-Tabla_1[[#This Row],[Importe Coste total]]</f>
        <v>110707.63999999996</v>
      </c>
      <c r="U209" s="13">
        <f>Tabla_1[[#This Row],[Importe Coste Total (M)]]/Tabla_1[[#This Row],[Importe Ventas Totales (M)]]</f>
        <v>0.75200143654510909</v>
      </c>
      <c r="V209" s="12">
        <f>Tabla_1[[#This Row],[Beneficio Total]]/1000</f>
        <v>110.70763999999996</v>
      </c>
      <c r="W209">
        <f>YEAR(Tabla_1[[#This Row],[Fecha pedido]])</f>
        <v>2021</v>
      </c>
    </row>
    <row r="210" spans="1:23" x14ac:dyDescent="0.3">
      <c r="A210" t="s">
        <v>372</v>
      </c>
      <c r="B210" t="s">
        <v>24</v>
      </c>
      <c r="C210" t="s">
        <v>135</v>
      </c>
      <c r="D210" t="s">
        <v>23</v>
      </c>
      <c r="E210" t="s">
        <v>15</v>
      </c>
      <c r="F210" t="s">
        <v>1118</v>
      </c>
      <c r="G210" s="14">
        <v>44133</v>
      </c>
      <c r="H210" s="20">
        <f>MONTH(Tabla_1[[#This Row],[Fecha pedido]])</f>
        <v>10</v>
      </c>
      <c r="I210">
        <v>134709823</v>
      </c>
      <c r="J210" s="1">
        <v>44160</v>
      </c>
      <c r="K210" s="5">
        <f>DATEDIF(Tabla_1[[#This Row],[Fecha pedido]],Tabla_1[[#This Row],[Fecha envío]],"D")</f>
        <v>27</v>
      </c>
      <c r="L210" s="3">
        <v>2485</v>
      </c>
      <c r="M210" s="4">
        <v>205.7</v>
      </c>
      <c r="N210" s="4">
        <v>117.11</v>
      </c>
      <c r="O210" s="12">
        <v>511164.5</v>
      </c>
      <c r="P210" s="4">
        <f>Tabla_1[[#This Row],[Precio Unitario]]-Tabla_1[[#This Row],[Coste unitario]]</f>
        <v>88.589999999999989</v>
      </c>
      <c r="Q210" s="12">
        <f>Tabla_1[[#This Row],[Importe venta total]]/1000</f>
        <v>511.16449999999998</v>
      </c>
      <c r="R210" s="4">
        <v>291018.34999999998</v>
      </c>
      <c r="S210" s="12">
        <f>Tabla_1[[#This Row],[Importe Coste total]]/1000</f>
        <v>291.01835</v>
      </c>
      <c r="T210" s="4">
        <f>Tabla_1[[#This Row],[Importe venta total]]-Tabla_1[[#This Row],[Importe Coste total]]</f>
        <v>220146.15000000002</v>
      </c>
      <c r="U210" s="13">
        <f>Tabla_1[[#This Row],[Importe Coste Total (M)]]/Tabla_1[[#This Row],[Importe Ventas Totales (M)]]</f>
        <v>0.56932425862907143</v>
      </c>
      <c r="V210" s="12">
        <f>Tabla_1[[#This Row],[Beneficio Total]]/1000</f>
        <v>220.14615000000003</v>
      </c>
      <c r="W210">
        <f>YEAR(Tabla_1[[#This Row],[Fecha pedido]])</f>
        <v>2020</v>
      </c>
    </row>
    <row r="211" spans="1:23" x14ac:dyDescent="0.3">
      <c r="A211" t="s">
        <v>373</v>
      </c>
      <c r="B211" t="s">
        <v>24</v>
      </c>
      <c r="C211" t="s">
        <v>93</v>
      </c>
      <c r="D211" t="s">
        <v>50</v>
      </c>
      <c r="E211" t="s">
        <v>19</v>
      </c>
      <c r="F211" t="s">
        <v>1118</v>
      </c>
      <c r="G211" s="14">
        <v>44382</v>
      </c>
      <c r="H211" s="20">
        <f>MONTH(Tabla_1[[#This Row],[Fecha pedido]])</f>
        <v>7</v>
      </c>
      <c r="I211">
        <v>175078141</v>
      </c>
      <c r="J211" s="1">
        <v>44413</v>
      </c>
      <c r="K211" s="5">
        <f>DATEDIF(Tabla_1[[#This Row],[Fecha pedido]],Tabla_1[[#This Row],[Fecha envío]],"D")</f>
        <v>31</v>
      </c>
      <c r="L211" s="3">
        <v>8367</v>
      </c>
      <c r="M211" s="4">
        <v>154.06</v>
      </c>
      <c r="N211" s="4">
        <v>90.93</v>
      </c>
      <c r="O211" s="12">
        <v>1289020.02</v>
      </c>
      <c r="P211" s="4">
        <f>Tabla_1[[#This Row],[Precio Unitario]]-Tabla_1[[#This Row],[Coste unitario]]</f>
        <v>63.129999999999995</v>
      </c>
      <c r="Q211" s="12">
        <f>Tabla_1[[#This Row],[Importe venta total]]/1000</f>
        <v>1289.0200199999999</v>
      </c>
      <c r="R211" s="4">
        <v>760811.31</v>
      </c>
      <c r="S211" s="12">
        <f>Tabla_1[[#This Row],[Importe Coste total]]/1000</f>
        <v>760.81131000000005</v>
      </c>
      <c r="T211" s="4">
        <f>Tabla_1[[#This Row],[Importe venta total]]-Tabla_1[[#This Row],[Importe Coste total]]</f>
        <v>528208.71</v>
      </c>
      <c r="U211" s="13">
        <f>Tabla_1[[#This Row],[Importe Coste Total (M)]]/Tabla_1[[#This Row],[Importe Ventas Totales (M)]]</f>
        <v>0.59022458782292619</v>
      </c>
      <c r="V211" s="12">
        <f>Tabla_1[[#This Row],[Beneficio Total]]/1000</f>
        <v>528.20871</v>
      </c>
      <c r="W211">
        <f>YEAR(Tabla_1[[#This Row],[Fecha pedido]])</f>
        <v>2021</v>
      </c>
    </row>
    <row r="212" spans="1:23" x14ac:dyDescent="0.3">
      <c r="A212" t="s">
        <v>374</v>
      </c>
      <c r="B212" t="s">
        <v>12</v>
      </c>
      <c r="C212" t="s">
        <v>375</v>
      </c>
      <c r="D212" t="s">
        <v>42</v>
      </c>
      <c r="E212" t="s">
        <v>19</v>
      </c>
      <c r="F212" t="s">
        <v>1119</v>
      </c>
      <c r="G212" s="14">
        <v>44568</v>
      </c>
      <c r="H212" s="20">
        <f>MONTH(Tabla_1[[#This Row],[Fecha pedido]])</f>
        <v>1</v>
      </c>
      <c r="I212">
        <v>617944324</v>
      </c>
      <c r="J212" s="1">
        <v>44596</v>
      </c>
      <c r="K212" s="5">
        <f>DATEDIF(Tabla_1[[#This Row],[Fecha pedido]],Tabla_1[[#This Row],[Fecha envío]],"D")</f>
        <v>28</v>
      </c>
      <c r="L212" s="3">
        <v>2312</v>
      </c>
      <c r="M212" s="4">
        <v>651.21</v>
      </c>
      <c r="N212" s="4">
        <v>524.96</v>
      </c>
      <c r="O212" s="12">
        <v>1505597.52</v>
      </c>
      <c r="P212" s="4">
        <f>Tabla_1[[#This Row],[Precio Unitario]]-Tabla_1[[#This Row],[Coste unitario]]</f>
        <v>126.25</v>
      </c>
      <c r="Q212" s="12">
        <f>Tabla_1[[#This Row],[Importe venta total]]/1000</f>
        <v>1505.59752</v>
      </c>
      <c r="R212" s="4">
        <v>1213707.52</v>
      </c>
      <c r="S212" s="12">
        <f>Tabla_1[[#This Row],[Importe Coste total]]/1000</f>
        <v>1213.7075199999999</v>
      </c>
      <c r="T212" s="4">
        <f>Tabla_1[[#This Row],[Importe venta total]]-Tabla_1[[#This Row],[Importe Coste total]]</f>
        <v>291890</v>
      </c>
      <c r="U212" s="13">
        <f>Tabla_1[[#This Row],[Importe Coste Total (M)]]/Tabla_1[[#This Row],[Importe Ventas Totales (M)]]</f>
        <v>0.80613012699436426</v>
      </c>
      <c r="V212" s="12">
        <f>Tabla_1[[#This Row],[Beneficio Total]]/1000</f>
        <v>291.89</v>
      </c>
      <c r="W212">
        <f>YEAR(Tabla_1[[#This Row],[Fecha pedido]])</f>
        <v>2022</v>
      </c>
    </row>
    <row r="213" spans="1:23" x14ac:dyDescent="0.3">
      <c r="A213" t="s">
        <v>376</v>
      </c>
      <c r="B213" t="s">
        <v>60</v>
      </c>
      <c r="C213" t="s">
        <v>69</v>
      </c>
      <c r="D213" t="s">
        <v>38</v>
      </c>
      <c r="E213" t="s">
        <v>15</v>
      </c>
      <c r="F213" t="s">
        <v>1117</v>
      </c>
      <c r="G213" s="14">
        <v>44208</v>
      </c>
      <c r="H213" s="20">
        <f>MONTH(Tabla_1[[#This Row],[Fecha pedido]])</f>
        <v>1</v>
      </c>
      <c r="I213">
        <v>461794698</v>
      </c>
      <c r="J213" s="1">
        <v>44218</v>
      </c>
      <c r="K213" s="5">
        <f>DATEDIF(Tabla_1[[#This Row],[Fecha pedido]],Tabla_1[[#This Row],[Fecha envío]],"D")</f>
        <v>10</v>
      </c>
      <c r="L213" s="3">
        <v>4168</v>
      </c>
      <c r="M213" s="4">
        <v>437.2</v>
      </c>
      <c r="N213" s="4">
        <v>263.33</v>
      </c>
      <c r="O213" s="12">
        <v>1822249.5999999999</v>
      </c>
      <c r="P213" s="4">
        <f>Tabla_1[[#This Row],[Precio Unitario]]-Tabla_1[[#This Row],[Coste unitario]]</f>
        <v>173.87</v>
      </c>
      <c r="Q213" s="12">
        <f>Tabla_1[[#This Row],[Importe venta total]]/1000</f>
        <v>1822.2495999999999</v>
      </c>
      <c r="R213" s="4">
        <v>1097559.44</v>
      </c>
      <c r="S213" s="12">
        <f>Tabla_1[[#This Row],[Importe Coste total]]/1000</f>
        <v>1097.55944</v>
      </c>
      <c r="T213" s="4">
        <f>Tabla_1[[#This Row],[Importe venta total]]-Tabla_1[[#This Row],[Importe Coste total]]</f>
        <v>724690.15999999992</v>
      </c>
      <c r="U213" s="13">
        <f>Tabla_1[[#This Row],[Importe Coste Total (M)]]/Tabla_1[[#This Row],[Importe Ventas Totales (M)]]</f>
        <v>0.60231015553522416</v>
      </c>
      <c r="V213" s="12">
        <f>Tabla_1[[#This Row],[Beneficio Total]]/1000</f>
        <v>724.69015999999988</v>
      </c>
      <c r="W213">
        <f>YEAR(Tabla_1[[#This Row],[Fecha pedido]])</f>
        <v>2021</v>
      </c>
    </row>
    <row r="214" spans="1:23" x14ac:dyDescent="0.3">
      <c r="A214" t="s">
        <v>377</v>
      </c>
      <c r="B214" t="s">
        <v>28</v>
      </c>
      <c r="C214" t="s">
        <v>238</v>
      </c>
      <c r="D214" t="s">
        <v>70</v>
      </c>
      <c r="E214" t="s">
        <v>15</v>
      </c>
      <c r="F214" t="s">
        <v>1118</v>
      </c>
      <c r="G214" s="14">
        <v>44532</v>
      </c>
      <c r="H214" s="20">
        <f>MONTH(Tabla_1[[#This Row],[Fecha pedido]])</f>
        <v>12</v>
      </c>
      <c r="I214">
        <v>575428092</v>
      </c>
      <c r="J214" s="1">
        <v>44540</v>
      </c>
      <c r="K214" s="5">
        <f>DATEDIF(Tabla_1[[#This Row],[Fecha pedido]],Tabla_1[[#This Row],[Fecha envío]],"D")</f>
        <v>8</v>
      </c>
      <c r="L214" s="3">
        <v>815</v>
      </c>
      <c r="M214" s="4">
        <v>109.28</v>
      </c>
      <c r="N214" s="4">
        <v>35.840000000000003</v>
      </c>
      <c r="O214" s="12">
        <v>89063.2</v>
      </c>
      <c r="P214" s="4">
        <f>Tabla_1[[#This Row],[Precio Unitario]]-Tabla_1[[#This Row],[Coste unitario]]</f>
        <v>73.44</v>
      </c>
      <c r="Q214" s="12">
        <f>Tabla_1[[#This Row],[Importe venta total]]/1000</f>
        <v>89.063199999999995</v>
      </c>
      <c r="R214" s="4">
        <v>29209.600000000002</v>
      </c>
      <c r="S214" s="12">
        <f>Tabla_1[[#This Row],[Importe Coste total]]/1000</f>
        <v>29.209600000000002</v>
      </c>
      <c r="T214" s="4">
        <f>Tabla_1[[#This Row],[Importe venta total]]-Tabla_1[[#This Row],[Importe Coste total]]</f>
        <v>59853.599999999991</v>
      </c>
      <c r="U214" s="13">
        <f>Tabla_1[[#This Row],[Importe Coste Total (M)]]/Tabla_1[[#This Row],[Importe Ventas Totales (M)]]</f>
        <v>0.32796486090775995</v>
      </c>
      <c r="V214" s="12">
        <f>Tabla_1[[#This Row],[Beneficio Total]]/1000</f>
        <v>59.853599999999993</v>
      </c>
      <c r="W214">
        <f>YEAR(Tabla_1[[#This Row],[Fecha pedido]])</f>
        <v>2021</v>
      </c>
    </row>
    <row r="215" spans="1:23" x14ac:dyDescent="0.3">
      <c r="A215" t="s">
        <v>378</v>
      </c>
      <c r="B215" t="s">
        <v>44</v>
      </c>
      <c r="C215" t="s">
        <v>379</v>
      </c>
      <c r="D215" t="s">
        <v>30</v>
      </c>
      <c r="E215" t="s">
        <v>19</v>
      </c>
      <c r="F215" t="s">
        <v>1120</v>
      </c>
      <c r="G215" s="14">
        <v>44829</v>
      </c>
      <c r="H215" s="20">
        <f>MONTH(Tabla_1[[#This Row],[Fecha pedido]])</f>
        <v>9</v>
      </c>
      <c r="I215">
        <v>547955834</v>
      </c>
      <c r="J215" s="1">
        <v>44843</v>
      </c>
      <c r="K215" s="5">
        <f>DATEDIF(Tabla_1[[#This Row],[Fecha pedido]],Tabla_1[[#This Row],[Fecha envío]],"D")</f>
        <v>14</v>
      </c>
      <c r="L215" s="3">
        <v>1163</v>
      </c>
      <c r="M215" s="4">
        <v>255.28</v>
      </c>
      <c r="N215" s="4">
        <v>159.41999999999999</v>
      </c>
      <c r="O215" s="12">
        <v>296890.64</v>
      </c>
      <c r="P215" s="4">
        <f>Tabla_1[[#This Row],[Precio Unitario]]-Tabla_1[[#This Row],[Coste unitario]]</f>
        <v>95.860000000000014</v>
      </c>
      <c r="Q215" s="12">
        <f>Tabla_1[[#This Row],[Importe venta total]]/1000</f>
        <v>296.89064000000002</v>
      </c>
      <c r="R215" s="4">
        <v>185405.46</v>
      </c>
      <c r="S215" s="12">
        <f>Tabla_1[[#This Row],[Importe Coste total]]/1000</f>
        <v>185.40546000000001</v>
      </c>
      <c r="T215" s="4">
        <f>Tabla_1[[#This Row],[Importe venta total]]-Tabla_1[[#This Row],[Importe Coste total]]</f>
        <v>111485.18000000002</v>
      </c>
      <c r="U215" s="13">
        <f>Tabla_1[[#This Row],[Importe Coste Total (M)]]/Tabla_1[[#This Row],[Importe Ventas Totales (M)]]</f>
        <v>0.62449075524913822</v>
      </c>
      <c r="V215" s="12">
        <f>Tabla_1[[#This Row],[Beneficio Total]]/1000</f>
        <v>111.48518000000003</v>
      </c>
      <c r="W215">
        <f>YEAR(Tabla_1[[#This Row],[Fecha pedido]])</f>
        <v>2022</v>
      </c>
    </row>
    <row r="216" spans="1:23" x14ac:dyDescent="0.3">
      <c r="A216" t="s">
        <v>380</v>
      </c>
      <c r="B216" t="s">
        <v>24</v>
      </c>
      <c r="C216" t="s">
        <v>337</v>
      </c>
      <c r="D216" t="s">
        <v>33</v>
      </c>
      <c r="E216" t="s">
        <v>19</v>
      </c>
      <c r="F216" t="s">
        <v>1120</v>
      </c>
      <c r="G216" s="14">
        <v>44013</v>
      </c>
      <c r="H216" s="20">
        <f>MONTH(Tabla_1[[#This Row],[Fecha pedido]])</f>
        <v>7</v>
      </c>
      <c r="I216">
        <v>938801753</v>
      </c>
      <c r="J216" s="1">
        <v>44024</v>
      </c>
      <c r="K216" s="5">
        <f>DATEDIF(Tabla_1[[#This Row],[Fecha pedido]],Tabla_1[[#This Row],[Fecha envío]],"D")</f>
        <v>11</v>
      </c>
      <c r="L216" s="3">
        <v>1156</v>
      </c>
      <c r="M216" s="4">
        <v>47.45</v>
      </c>
      <c r="N216" s="4">
        <v>31.79</v>
      </c>
      <c r="O216" s="12">
        <v>54852.200000000004</v>
      </c>
      <c r="P216" s="4">
        <f>Tabla_1[[#This Row],[Precio Unitario]]-Tabla_1[[#This Row],[Coste unitario]]</f>
        <v>15.660000000000004</v>
      </c>
      <c r="Q216" s="12">
        <f>Tabla_1[[#This Row],[Importe venta total]]/1000</f>
        <v>54.852200000000003</v>
      </c>
      <c r="R216" s="4">
        <v>36749.24</v>
      </c>
      <c r="S216" s="12">
        <f>Tabla_1[[#This Row],[Importe Coste total]]/1000</f>
        <v>36.74924</v>
      </c>
      <c r="T216" s="4">
        <f>Tabla_1[[#This Row],[Importe venta total]]-Tabla_1[[#This Row],[Importe Coste total]]</f>
        <v>18102.960000000006</v>
      </c>
      <c r="U216" s="13">
        <f>Tabla_1[[#This Row],[Importe Coste Total (M)]]/Tabla_1[[#This Row],[Importe Ventas Totales (M)]]</f>
        <v>0.66996838777660694</v>
      </c>
      <c r="V216" s="12">
        <f>Tabla_1[[#This Row],[Beneficio Total]]/1000</f>
        <v>18.102960000000007</v>
      </c>
      <c r="W216">
        <f>YEAR(Tabla_1[[#This Row],[Fecha pedido]])</f>
        <v>2020</v>
      </c>
    </row>
    <row r="217" spans="1:23" x14ac:dyDescent="0.3">
      <c r="A217" t="s">
        <v>381</v>
      </c>
      <c r="B217" t="s">
        <v>24</v>
      </c>
      <c r="C217" t="s">
        <v>77</v>
      </c>
      <c r="D217" t="s">
        <v>23</v>
      </c>
      <c r="E217" t="s">
        <v>15</v>
      </c>
      <c r="F217" t="s">
        <v>1118</v>
      </c>
      <c r="G217" s="14">
        <v>44275</v>
      </c>
      <c r="H217" s="20">
        <f>MONTH(Tabla_1[[#This Row],[Fecha pedido]])</f>
        <v>3</v>
      </c>
      <c r="I217">
        <v>127702176</v>
      </c>
      <c r="J217" s="1">
        <v>44318</v>
      </c>
      <c r="K217" s="5">
        <f>DATEDIF(Tabla_1[[#This Row],[Fecha pedido]],Tabla_1[[#This Row],[Fecha envío]],"D")</f>
        <v>43</v>
      </c>
      <c r="L217" s="3">
        <v>8767</v>
      </c>
      <c r="M217" s="4">
        <v>205.7</v>
      </c>
      <c r="N217" s="4">
        <v>117.11</v>
      </c>
      <c r="O217" s="12">
        <v>1803371.9</v>
      </c>
      <c r="P217" s="4">
        <f>Tabla_1[[#This Row],[Precio Unitario]]-Tabla_1[[#This Row],[Coste unitario]]</f>
        <v>88.589999999999989</v>
      </c>
      <c r="Q217" s="12">
        <f>Tabla_1[[#This Row],[Importe venta total]]/1000</f>
        <v>1803.3718999999999</v>
      </c>
      <c r="R217" s="4">
        <v>1026703.37</v>
      </c>
      <c r="S217" s="12">
        <f>Tabla_1[[#This Row],[Importe Coste total]]/1000</f>
        <v>1026.7033699999999</v>
      </c>
      <c r="T217" s="4">
        <f>Tabla_1[[#This Row],[Importe venta total]]-Tabla_1[[#This Row],[Importe Coste total]]</f>
        <v>776668.52999999991</v>
      </c>
      <c r="U217" s="13">
        <f>Tabla_1[[#This Row],[Importe Coste Total (M)]]/Tabla_1[[#This Row],[Importe Ventas Totales (M)]]</f>
        <v>0.56932425862907143</v>
      </c>
      <c r="V217" s="12">
        <f>Tabla_1[[#This Row],[Beneficio Total]]/1000</f>
        <v>776.66852999999992</v>
      </c>
      <c r="W217">
        <f>YEAR(Tabla_1[[#This Row],[Fecha pedido]])</f>
        <v>2021</v>
      </c>
    </row>
    <row r="218" spans="1:23" x14ac:dyDescent="0.3">
      <c r="A218" t="s">
        <v>382</v>
      </c>
      <c r="B218" t="s">
        <v>21</v>
      </c>
      <c r="C218" t="s">
        <v>115</v>
      </c>
      <c r="D218" t="s">
        <v>42</v>
      </c>
      <c r="E218" t="s">
        <v>15</v>
      </c>
      <c r="F218" t="s">
        <v>1118</v>
      </c>
      <c r="G218" s="14">
        <v>44303</v>
      </c>
      <c r="H218" s="20">
        <f>MONTH(Tabla_1[[#This Row],[Fecha pedido]])</f>
        <v>4</v>
      </c>
      <c r="I218">
        <v>164705932</v>
      </c>
      <c r="J218" s="1">
        <v>44347</v>
      </c>
      <c r="K218" s="5">
        <f>DATEDIF(Tabla_1[[#This Row],[Fecha pedido]],Tabla_1[[#This Row],[Fecha envío]],"D")</f>
        <v>44</v>
      </c>
      <c r="L218" s="3">
        <v>9000</v>
      </c>
      <c r="M218" s="4">
        <v>651.21</v>
      </c>
      <c r="N218" s="4">
        <v>524.96</v>
      </c>
      <c r="O218" s="12">
        <v>5860890</v>
      </c>
      <c r="P218" s="4">
        <f>Tabla_1[[#This Row],[Precio Unitario]]-Tabla_1[[#This Row],[Coste unitario]]</f>
        <v>126.25</v>
      </c>
      <c r="Q218" s="12">
        <f>Tabla_1[[#This Row],[Importe venta total]]/1000</f>
        <v>5860.89</v>
      </c>
      <c r="R218" s="4">
        <v>4724640</v>
      </c>
      <c r="S218" s="12">
        <f>Tabla_1[[#This Row],[Importe Coste total]]/1000</f>
        <v>4724.6400000000003</v>
      </c>
      <c r="T218" s="4">
        <f>Tabla_1[[#This Row],[Importe venta total]]-Tabla_1[[#This Row],[Importe Coste total]]</f>
        <v>1136250</v>
      </c>
      <c r="U218" s="13">
        <f>Tabla_1[[#This Row],[Importe Coste Total (M)]]/Tabla_1[[#This Row],[Importe Ventas Totales (M)]]</f>
        <v>0.80613012699436437</v>
      </c>
      <c r="V218" s="12">
        <f>Tabla_1[[#This Row],[Beneficio Total]]/1000</f>
        <v>1136.25</v>
      </c>
      <c r="W218">
        <f>YEAR(Tabla_1[[#This Row],[Fecha pedido]])</f>
        <v>2021</v>
      </c>
    </row>
    <row r="219" spans="1:23" x14ac:dyDescent="0.3">
      <c r="A219" t="s">
        <v>383</v>
      </c>
      <c r="B219" t="s">
        <v>24</v>
      </c>
      <c r="C219" t="s">
        <v>253</v>
      </c>
      <c r="D219" t="s">
        <v>50</v>
      </c>
      <c r="E219" t="s">
        <v>15</v>
      </c>
      <c r="F219" t="s">
        <v>1119</v>
      </c>
      <c r="G219" s="14">
        <v>43971</v>
      </c>
      <c r="H219" s="20">
        <f>MONTH(Tabla_1[[#This Row],[Fecha pedido]])</f>
        <v>5</v>
      </c>
      <c r="I219">
        <v>920174348</v>
      </c>
      <c r="J219" s="1">
        <v>43981</v>
      </c>
      <c r="K219" s="5">
        <f>DATEDIF(Tabla_1[[#This Row],[Fecha pedido]],Tabla_1[[#This Row],[Fecha envío]],"D")</f>
        <v>10</v>
      </c>
      <c r="L219" s="3">
        <v>8893</v>
      </c>
      <c r="M219" s="4">
        <v>154.06</v>
      </c>
      <c r="N219" s="4">
        <v>90.93</v>
      </c>
      <c r="O219" s="12">
        <v>1370055.58</v>
      </c>
      <c r="P219" s="4">
        <f>Tabla_1[[#This Row],[Precio Unitario]]-Tabla_1[[#This Row],[Coste unitario]]</f>
        <v>63.129999999999995</v>
      </c>
      <c r="Q219" s="12">
        <f>Tabla_1[[#This Row],[Importe venta total]]/1000</f>
        <v>1370.05558</v>
      </c>
      <c r="R219" s="4">
        <v>808640.49000000011</v>
      </c>
      <c r="S219" s="12">
        <f>Tabla_1[[#This Row],[Importe Coste total]]/1000</f>
        <v>808.64049000000011</v>
      </c>
      <c r="T219" s="4">
        <f>Tabla_1[[#This Row],[Importe venta total]]-Tabla_1[[#This Row],[Importe Coste total]]</f>
        <v>561415.09</v>
      </c>
      <c r="U219" s="13">
        <f>Tabla_1[[#This Row],[Importe Coste Total (M)]]/Tabla_1[[#This Row],[Importe Ventas Totales (M)]]</f>
        <v>0.59022458782292619</v>
      </c>
      <c r="V219" s="12">
        <f>Tabla_1[[#This Row],[Beneficio Total]]/1000</f>
        <v>561.41508999999996</v>
      </c>
      <c r="W219">
        <f>YEAR(Tabla_1[[#This Row],[Fecha pedido]])</f>
        <v>2020</v>
      </c>
    </row>
    <row r="220" spans="1:23" x14ac:dyDescent="0.3">
      <c r="A220" t="s">
        <v>384</v>
      </c>
      <c r="B220" t="s">
        <v>24</v>
      </c>
      <c r="C220" t="s">
        <v>141</v>
      </c>
      <c r="D220" t="s">
        <v>18</v>
      </c>
      <c r="E220" t="s">
        <v>15</v>
      </c>
      <c r="F220" t="s">
        <v>1120</v>
      </c>
      <c r="G220" s="14">
        <v>44868</v>
      </c>
      <c r="H220" s="20">
        <f>MONTH(Tabla_1[[#This Row],[Fecha pedido]])</f>
        <v>11</v>
      </c>
      <c r="I220">
        <v>534781253</v>
      </c>
      <c r="J220" s="1">
        <v>44895</v>
      </c>
      <c r="K220" s="5">
        <f>DATEDIF(Tabla_1[[#This Row],[Fecha pedido]],Tabla_1[[#This Row],[Fecha envío]],"D")</f>
        <v>27</v>
      </c>
      <c r="L220" s="3">
        <v>2512</v>
      </c>
      <c r="M220" s="4">
        <v>421.89</v>
      </c>
      <c r="N220" s="4">
        <v>364.69</v>
      </c>
      <c r="O220" s="12">
        <v>1059787.68</v>
      </c>
      <c r="P220" s="4">
        <f>Tabla_1[[#This Row],[Precio Unitario]]-Tabla_1[[#This Row],[Coste unitario]]</f>
        <v>57.199999999999989</v>
      </c>
      <c r="Q220" s="12">
        <f>Tabla_1[[#This Row],[Importe venta total]]/1000</f>
        <v>1059.7876799999999</v>
      </c>
      <c r="R220" s="4">
        <v>916101.28</v>
      </c>
      <c r="S220" s="12">
        <f>Tabla_1[[#This Row],[Importe Coste total]]/1000</f>
        <v>916.10127999999997</v>
      </c>
      <c r="T220" s="4">
        <f>Tabla_1[[#This Row],[Importe venta total]]-Tabla_1[[#This Row],[Importe Coste total]]</f>
        <v>143686.39999999991</v>
      </c>
      <c r="U220" s="13">
        <f>Tabla_1[[#This Row],[Importe Coste Total (M)]]/Tabla_1[[#This Row],[Importe Ventas Totales (M)]]</f>
        <v>0.86441963544999889</v>
      </c>
      <c r="V220" s="12">
        <f>Tabla_1[[#This Row],[Beneficio Total]]/1000</f>
        <v>143.68639999999991</v>
      </c>
      <c r="W220">
        <f>YEAR(Tabla_1[[#This Row],[Fecha pedido]])</f>
        <v>2022</v>
      </c>
    </row>
    <row r="221" spans="1:23" x14ac:dyDescent="0.3">
      <c r="A221" t="s">
        <v>385</v>
      </c>
      <c r="B221" t="s">
        <v>24</v>
      </c>
      <c r="C221" t="s">
        <v>386</v>
      </c>
      <c r="D221" t="s">
        <v>50</v>
      </c>
      <c r="E221" t="s">
        <v>19</v>
      </c>
      <c r="F221" t="s">
        <v>1119</v>
      </c>
      <c r="G221" s="14">
        <v>44555</v>
      </c>
      <c r="H221" s="20">
        <f>MONTH(Tabla_1[[#This Row],[Fecha pedido]])</f>
        <v>12</v>
      </c>
      <c r="I221">
        <v>369512975</v>
      </c>
      <c r="J221" s="1">
        <v>44597</v>
      </c>
      <c r="K221" s="5">
        <f>DATEDIF(Tabla_1[[#This Row],[Fecha pedido]],Tabla_1[[#This Row],[Fecha envío]],"D")</f>
        <v>42</v>
      </c>
      <c r="L221" s="3">
        <v>5955</v>
      </c>
      <c r="M221" s="4">
        <v>154.06</v>
      </c>
      <c r="N221" s="4">
        <v>90.93</v>
      </c>
      <c r="O221" s="12">
        <v>917427.3</v>
      </c>
      <c r="P221" s="4">
        <f>Tabla_1[[#This Row],[Precio Unitario]]-Tabla_1[[#This Row],[Coste unitario]]</f>
        <v>63.129999999999995</v>
      </c>
      <c r="Q221" s="12">
        <f>Tabla_1[[#This Row],[Importe venta total]]/1000</f>
        <v>917.42730000000006</v>
      </c>
      <c r="R221" s="4">
        <v>541488.15</v>
      </c>
      <c r="S221" s="12">
        <f>Tabla_1[[#This Row],[Importe Coste total]]/1000</f>
        <v>541.48815000000002</v>
      </c>
      <c r="T221" s="4">
        <f>Tabla_1[[#This Row],[Importe venta total]]-Tabla_1[[#This Row],[Importe Coste total]]</f>
        <v>375939.15</v>
      </c>
      <c r="U221" s="13">
        <f>Tabla_1[[#This Row],[Importe Coste Total (M)]]/Tabla_1[[#This Row],[Importe Ventas Totales (M)]]</f>
        <v>0.59022458782292608</v>
      </c>
      <c r="V221" s="12">
        <f>Tabla_1[[#This Row],[Beneficio Total]]/1000</f>
        <v>375.93915000000004</v>
      </c>
      <c r="W221">
        <f>YEAR(Tabla_1[[#This Row],[Fecha pedido]])</f>
        <v>2021</v>
      </c>
    </row>
    <row r="222" spans="1:23" x14ac:dyDescent="0.3">
      <c r="A222" t="s">
        <v>387</v>
      </c>
      <c r="B222" t="s">
        <v>24</v>
      </c>
      <c r="C222" t="s">
        <v>388</v>
      </c>
      <c r="D222" t="s">
        <v>26</v>
      </c>
      <c r="E222" t="s">
        <v>15</v>
      </c>
      <c r="F222" t="s">
        <v>1117</v>
      </c>
      <c r="G222" s="14">
        <v>44392</v>
      </c>
      <c r="H222" s="20">
        <f>MONTH(Tabla_1[[#This Row],[Fecha pedido]])</f>
        <v>7</v>
      </c>
      <c r="I222">
        <v>955668342</v>
      </c>
      <c r="J222" s="1">
        <v>44434</v>
      </c>
      <c r="K222" s="5">
        <f>DATEDIF(Tabla_1[[#This Row],[Fecha pedido]],Tabla_1[[#This Row],[Fecha envío]],"D")</f>
        <v>42</v>
      </c>
      <c r="L222" s="3">
        <v>2354</v>
      </c>
      <c r="M222" s="4">
        <v>9.33</v>
      </c>
      <c r="N222" s="4">
        <v>6.92</v>
      </c>
      <c r="O222" s="12">
        <v>21962.82</v>
      </c>
      <c r="P222" s="4">
        <f>Tabla_1[[#This Row],[Precio Unitario]]-Tabla_1[[#This Row],[Coste unitario]]</f>
        <v>2.41</v>
      </c>
      <c r="Q222" s="12">
        <f>Tabla_1[[#This Row],[Importe venta total]]/1000</f>
        <v>21.962820000000001</v>
      </c>
      <c r="R222" s="4">
        <v>16289.68</v>
      </c>
      <c r="S222" s="12">
        <f>Tabla_1[[#This Row],[Importe Coste total]]/1000</f>
        <v>16.289680000000001</v>
      </c>
      <c r="T222" s="4">
        <f>Tabla_1[[#This Row],[Importe venta total]]-Tabla_1[[#This Row],[Importe Coste total]]</f>
        <v>5673.1399999999994</v>
      </c>
      <c r="U222" s="13">
        <f>Tabla_1[[#This Row],[Importe Coste Total (M)]]/Tabla_1[[#This Row],[Importe Ventas Totales (M)]]</f>
        <v>0.74169346195069663</v>
      </c>
      <c r="V222" s="12">
        <f>Tabla_1[[#This Row],[Beneficio Total]]/1000</f>
        <v>5.6731399999999992</v>
      </c>
      <c r="W222">
        <f>YEAR(Tabla_1[[#This Row],[Fecha pedido]])</f>
        <v>2021</v>
      </c>
    </row>
    <row r="223" spans="1:23" x14ac:dyDescent="0.3">
      <c r="A223" t="s">
        <v>389</v>
      </c>
      <c r="B223" t="s">
        <v>28</v>
      </c>
      <c r="C223" t="s">
        <v>108</v>
      </c>
      <c r="D223" t="s">
        <v>18</v>
      </c>
      <c r="E223" t="s">
        <v>15</v>
      </c>
      <c r="F223" t="s">
        <v>1117</v>
      </c>
      <c r="G223" s="14">
        <v>44842</v>
      </c>
      <c r="H223" s="20">
        <f>MONTH(Tabla_1[[#This Row],[Fecha pedido]])</f>
        <v>10</v>
      </c>
      <c r="I223">
        <v>644858682</v>
      </c>
      <c r="J223" s="1">
        <v>44869</v>
      </c>
      <c r="K223" s="5">
        <f>DATEDIF(Tabla_1[[#This Row],[Fecha pedido]],Tabla_1[[#This Row],[Fecha envío]],"D")</f>
        <v>27</v>
      </c>
      <c r="L223" s="3">
        <v>6869</v>
      </c>
      <c r="M223" s="4">
        <v>421.89</v>
      </c>
      <c r="N223" s="4">
        <v>364.69</v>
      </c>
      <c r="O223" s="12">
        <v>2897962.4099999997</v>
      </c>
      <c r="P223" s="4">
        <f>Tabla_1[[#This Row],[Precio Unitario]]-Tabla_1[[#This Row],[Coste unitario]]</f>
        <v>57.199999999999989</v>
      </c>
      <c r="Q223" s="12">
        <f>Tabla_1[[#This Row],[Importe venta total]]/1000</f>
        <v>2897.9624099999996</v>
      </c>
      <c r="R223" s="4">
        <v>2505055.61</v>
      </c>
      <c r="S223" s="12">
        <f>Tabla_1[[#This Row],[Importe Coste total]]/1000</f>
        <v>2505.0556099999999</v>
      </c>
      <c r="T223" s="4">
        <f>Tabla_1[[#This Row],[Importe venta total]]-Tabla_1[[#This Row],[Importe Coste total]]</f>
        <v>392906.79999999981</v>
      </c>
      <c r="U223" s="13">
        <f>Tabla_1[[#This Row],[Importe Coste Total (M)]]/Tabla_1[[#This Row],[Importe Ventas Totales (M)]]</f>
        <v>0.86441963544999889</v>
      </c>
      <c r="V223" s="12">
        <f>Tabla_1[[#This Row],[Beneficio Total]]/1000</f>
        <v>392.90679999999981</v>
      </c>
      <c r="W223">
        <f>YEAR(Tabla_1[[#This Row],[Fecha pedido]])</f>
        <v>2022</v>
      </c>
    </row>
    <row r="224" spans="1:23" x14ac:dyDescent="0.3">
      <c r="A224" t="s">
        <v>390</v>
      </c>
      <c r="B224" t="s">
        <v>60</v>
      </c>
      <c r="C224" t="s">
        <v>63</v>
      </c>
      <c r="D224" t="s">
        <v>50</v>
      </c>
      <c r="E224" t="s">
        <v>15</v>
      </c>
      <c r="F224" t="s">
        <v>1118</v>
      </c>
      <c r="G224" s="14">
        <v>43905</v>
      </c>
      <c r="H224" s="20">
        <f>MONTH(Tabla_1[[#This Row],[Fecha pedido]])</f>
        <v>3</v>
      </c>
      <c r="I224">
        <v>559007823</v>
      </c>
      <c r="J224" s="1">
        <v>43939</v>
      </c>
      <c r="K224" s="5">
        <f>DATEDIF(Tabla_1[[#This Row],[Fecha pedido]],Tabla_1[[#This Row],[Fecha envío]],"D")</f>
        <v>34</v>
      </c>
      <c r="L224" s="3">
        <v>1692</v>
      </c>
      <c r="M224" s="4">
        <v>154.06</v>
      </c>
      <c r="N224" s="4">
        <v>90.93</v>
      </c>
      <c r="O224" s="12">
        <v>260669.52</v>
      </c>
      <c r="P224" s="4">
        <f>Tabla_1[[#This Row],[Precio Unitario]]-Tabla_1[[#This Row],[Coste unitario]]</f>
        <v>63.129999999999995</v>
      </c>
      <c r="Q224" s="12">
        <f>Tabla_1[[#This Row],[Importe venta total]]/1000</f>
        <v>260.66951999999998</v>
      </c>
      <c r="R224" s="4">
        <v>153853.56</v>
      </c>
      <c r="S224" s="12">
        <f>Tabla_1[[#This Row],[Importe Coste total]]/1000</f>
        <v>153.85355999999999</v>
      </c>
      <c r="T224" s="4">
        <f>Tabla_1[[#This Row],[Importe venta total]]-Tabla_1[[#This Row],[Importe Coste total]]</f>
        <v>106815.95999999999</v>
      </c>
      <c r="U224" s="13">
        <f>Tabla_1[[#This Row],[Importe Coste Total (M)]]/Tabla_1[[#This Row],[Importe Ventas Totales (M)]]</f>
        <v>0.59022458782292608</v>
      </c>
      <c r="V224" s="12">
        <f>Tabla_1[[#This Row],[Beneficio Total]]/1000</f>
        <v>106.81595999999999</v>
      </c>
      <c r="W224">
        <f>YEAR(Tabla_1[[#This Row],[Fecha pedido]])</f>
        <v>2020</v>
      </c>
    </row>
    <row r="225" spans="1:23" x14ac:dyDescent="0.3">
      <c r="A225" t="s">
        <v>391</v>
      </c>
      <c r="B225" t="s">
        <v>24</v>
      </c>
      <c r="C225" t="s">
        <v>46</v>
      </c>
      <c r="D225" t="s">
        <v>42</v>
      </c>
      <c r="E225" t="s">
        <v>19</v>
      </c>
      <c r="F225" t="s">
        <v>1117</v>
      </c>
      <c r="G225" s="14">
        <v>44701</v>
      </c>
      <c r="H225" s="20">
        <f>MONTH(Tabla_1[[#This Row],[Fecha pedido]])</f>
        <v>5</v>
      </c>
      <c r="I225">
        <v>501440322</v>
      </c>
      <c r="J225" s="1">
        <v>44711</v>
      </c>
      <c r="K225" s="5">
        <f>DATEDIF(Tabla_1[[#This Row],[Fecha pedido]],Tabla_1[[#This Row],[Fecha envío]],"D")</f>
        <v>10</v>
      </c>
      <c r="L225" s="3">
        <v>6189</v>
      </c>
      <c r="M225" s="4">
        <v>651.21</v>
      </c>
      <c r="N225" s="4">
        <v>524.96</v>
      </c>
      <c r="O225" s="12">
        <v>4030338.6900000004</v>
      </c>
      <c r="P225" s="4">
        <f>Tabla_1[[#This Row],[Precio Unitario]]-Tabla_1[[#This Row],[Coste unitario]]</f>
        <v>126.25</v>
      </c>
      <c r="Q225" s="12">
        <f>Tabla_1[[#This Row],[Importe venta total]]/1000</f>
        <v>4030.3386900000005</v>
      </c>
      <c r="R225" s="4">
        <v>3248977.4400000004</v>
      </c>
      <c r="S225" s="12">
        <f>Tabla_1[[#This Row],[Importe Coste total]]/1000</f>
        <v>3248.9774400000006</v>
      </c>
      <c r="T225" s="4">
        <f>Tabla_1[[#This Row],[Importe venta total]]-Tabla_1[[#This Row],[Importe Coste total]]</f>
        <v>781361.25</v>
      </c>
      <c r="U225" s="13">
        <f>Tabla_1[[#This Row],[Importe Coste Total (M)]]/Tabla_1[[#This Row],[Importe Ventas Totales (M)]]</f>
        <v>0.80613012699436437</v>
      </c>
      <c r="V225" s="12">
        <f>Tabla_1[[#This Row],[Beneficio Total]]/1000</f>
        <v>781.36125000000004</v>
      </c>
      <c r="W225">
        <f>YEAR(Tabla_1[[#This Row],[Fecha pedido]])</f>
        <v>2022</v>
      </c>
    </row>
    <row r="226" spans="1:23" x14ac:dyDescent="0.3">
      <c r="A226" t="s">
        <v>392</v>
      </c>
      <c r="B226" t="s">
        <v>60</v>
      </c>
      <c r="C226" t="s">
        <v>393</v>
      </c>
      <c r="D226" t="s">
        <v>80</v>
      </c>
      <c r="E226" t="s">
        <v>15</v>
      </c>
      <c r="F226" t="s">
        <v>1117</v>
      </c>
      <c r="G226" s="14">
        <v>44212</v>
      </c>
      <c r="H226" s="20">
        <f>MONTH(Tabla_1[[#This Row],[Fecha pedido]])</f>
        <v>1</v>
      </c>
      <c r="I226">
        <v>875133836</v>
      </c>
      <c r="J226" s="1">
        <v>44233</v>
      </c>
      <c r="K226" s="5">
        <f>DATEDIF(Tabla_1[[#This Row],[Fecha pedido]],Tabla_1[[#This Row],[Fecha envío]],"D")</f>
        <v>21</v>
      </c>
      <c r="L226" s="3">
        <v>404</v>
      </c>
      <c r="M226" s="4">
        <v>668.27</v>
      </c>
      <c r="N226" s="4">
        <v>502.54</v>
      </c>
      <c r="O226" s="12">
        <v>269981.08</v>
      </c>
      <c r="P226" s="4">
        <f>Tabla_1[[#This Row],[Precio Unitario]]-Tabla_1[[#This Row],[Coste unitario]]</f>
        <v>165.72999999999996</v>
      </c>
      <c r="Q226" s="12">
        <f>Tabla_1[[#This Row],[Importe venta total]]/1000</f>
        <v>269.98108000000002</v>
      </c>
      <c r="R226" s="4">
        <v>203026.16</v>
      </c>
      <c r="S226" s="12">
        <f>Tabla_1[[#This Row],[Importe Coste total]]/1000</f>
        <v>203.02616</v>
      </c>
      <c r="T226" s="4">
        <f>Tabla_1[[#This Row],[Importe venta total]]-Tabla_1[[#This Row],[Importe Coste total]]</f>
        <v>66954.920000000013</v>
      </c>
      <c r="U226" s="13">
        <f>Tabla_1[[#This Row],[Importe Coste Total (M)]]/Tabla_1[[#This Row],[Importe Ventas Totales (M)]]</f>
        <v>0.75200143654510898</v>
      </c>
      <c r="V226" s="12">
        <f>Tabla_1[[#This Row],[Beneficio Total]]/1000</f>
        <v>66.954920000000016</v>
      </c>
      <c r="W226">
        <f>YEAR(Tabla_1[[#This Row],[Fecha pedido]])</f>
        <v>2021</v>
      </c>
    </row>
    <row r="227" spans="1:23" x14ac:dyDescent="0.3">
      <c r="A227" t="s">
        <v>394</v>
      </c>
      <c r="B227" t="s">
        <v>21</v>
      </c>
      <c r="C227" t="s">
        <v>185</v>
      </c>
      <c r="D227" t="s">
        <v>70</v>
      </c>
      <c r="E227" t="s">
        <v>15</v>
      </c>
      <c r="F227" t="s">
        <v>1117</v>
      </c>
      <c r="G227" s="14">
        <v>44158</v>
      </c>
      <c r="H227" s="20">
        <f>MONTH(Tabla_1[[#This Row],[Fecha pedido]])</f>
        <v>11</v>
      </c>
      <c r="I227">
        <v>364606463</v>
      </c>
      <c r="J227" s="1">
        <v>44198</v>
      </c>
      <c r="K227" s="5">
        <f>DATEDIF(Tabla_1[[#This Row],[Fecha pedido]],Tabla_1[[#This Row],[Fecha envío]],"D")</f>
        <v>40</v>
      </c>
      <c r="L227" s="3">
        <v>4010</v>
      </c>
      <c r="M227" s="4">
        <v>109.28</v>
      </c>
      <c r="N227" s="4">
        <v>35.840000000000003</v>
      </c>
      <c r="O227" s="12">
        <v>438212.8</v>
      </c>
      <c r="P227" s="4">
        <f>Tabla_1[[#This Row],[Precio Unitario]]-Tabla_1[[#This Row],[Coste unitario]]</f>
        <v>73.44</v>
      </c>
      <c r="Q227" s="12">
        <f>Tabla_1[[#This Row],[Importe venta total]]/1000</f>
        <v>438.21280000000002</v>
      </c>
      <c r="R227" s="4">
        <v>143718.40000000002</v>
      </c>
      <c r="S227" s="12">
        <f>Tabla_1[[#This Row],[Importe Coste total]]/1000</f>
        <v>143.71840000000003</v>
      </c>
      <c r="T227" s="4">
        <f>Tabla_1[[#This Row],[Importe venta total]]-Tabla_1[[#This Row],[Importe Coste total]]</f>
        <v>294494.39999999997</v>
      </c>
      <c r="U227" s="13">
        <f>Tabla_1[[#This Row],[Importe Coste Total (M)]]/Tabla_1[[#This Row],[Importe Ventas Totales (M)]]</f>
        <v>0.32796486090775995</v>
      </c>
      <c r="V227" s="12">
        <f>Tabla_1[[#This Row],[Beneficio Total]]/1000</f>
        <v>294.49439999999998</v>
      </c>
      <c r="W227">
        <f>YEAR(Tabla_1[[#This Row],[Fecha pedido]])</f>
        <v>2020</v>
      </c>
    </row>
    <row r="228" spans="1:23" x14ac:dyDescent="0.3">
      <c r="A228" t="s">
        <v>395</v>
      </c>
      <c r="B228" t="s">
        <v>21</v>
      </c>
      <c r="C228" t="s">
        <v>22</v>
      </c>
      <c r="D228" t="s">
        <v>26</v>
      </c>
      <c r="E228" t="s">
        <v>19</v>
      </c>
      <c r="F228" t="s">
        <v>1119</v>
      </c>
      <c r="G228" s="14">
        <v>44316</v>
      </c>
      <c r="H228" s="20">
        <f>MONTH(Tabla_1[[#This Row],[Fecha pedido]])</f>
        <v>4</v>
      </c>
      <c r="I228">
        <v>893344533</v>
      </c>
      <c r="J228" s="1">
        <v>44336</v>
      </c>
      <c r="K228" s="5">
        <f>DATEDIF(Tabla_1[[#This Row],[Fecha pedido]],Tabla_1[[#This Row],[Fecha envío]],"D")</f>
        <v>20</v>
      </c>
      <c r="L228" s="3">
        <v>9354</v>
      </c>
      <c r="M228" s="4">
        <v>9.33</v>
      </c>
      <c r="N228" s="4">
        <v>6.92</v>
      </c>
      <c r="O228" s="12">
        <v>87272.82</v>
      </c>
      <c r="P228" s="4">
        <f>Tabla_1[[#This Row],[Precio Unitario]]-Tabla_1[[#This Row],[Coste unitario]]</f>
        <v>2.41</v>
      </c>
      <c r="Q228" s="12">
        <f>Tabla_1[[#This Row],[Importe venta total]]/1000</f>
        <v>87.27282000000001</v>
      </c>
      <c r="R228" s="4">
        <v>64729.68</v>
      </c>
      <c r="S228" s="12">
        <f>Tabla_1[[#This Row],[Importe Coste total]]/1000</f>
        <v>64.729680000000002</v>
      </c>
      <c r="T228" s="4">
        <f>Tabla_1[[#This Row],[Importe venta total]]-Tabla_1[[#This Row],[Importe Coste total]]</f>
        <v>22543.140000000007</v>
      </c>
      <c r="U228" s="13">
        <f>Tabla_1[[#This Row],[Importe Coste Total (M)]]/Tabla_1[[#This Row],[Importe Ventas Totales (M)]]</f>
        <v>0.74169346195069663</v>
      </c>
      <c r="V228" s="12">
        <f>Tabla_1[[#This Row],[Beneficio Total]]/1000</f>
        <v>22.543140000000008</v>
      </c>
      <c r="W228">
        <f>YEAR(Tabla_1[[#This Row],[Fecha pedido]])</f>
        <v>2021</v>
      </c>
    </row>
    <row r="229" spans="1:23" x14ac:dyDescent="0.3">
      <c r="A229" t="s">
        <v>396</v>
      </c>
      <c r="B229" t="s">
        <v>24</v>
      </c>
      <c r="C229" t="s">
        <v>397</v>
      </c>
      <c r="D229" t="s">
        <v>26</v>
      </c>
      <c r="E229" t="s">
        <v>19</v>
      </c>
      <c r="F229" t="s">
        <v>1117</v>
      </c>
      <c r="G229" s="14">
        <v>44089</v>
      </c>
      <c r="H229" s="20">
        <f>MONTH(Tabla_1[[#This Row],[Fecha pedido]])</f>
        <v>9</v>
      </c>
      <c r="I229">
        <v>855146872</v>
      </c>
      <c r="J229" s="1">
        <v>44094</v>
      </c>
      <c r="K229" s="5">
        <f>DATEDIF(Tabla_1[[#This Row],[Fecha pedido]],Tabla_1[[#This Row],[Fecha envío]],"D")</f>
        <v>5</v>
      </c>
      <c r="L229" s="3">
        <v>5818</v>
      </c>
      <c r="M229" s="4">
        <v>9.33</v>
      </c>
      <c r="N229" s="4">
        <v>6.92</v>
      </c>
      <c r="O229" s="12">
        <v>54281.94</v>
      </c>
      <c r="P229" s="4">
        <f>Tabla_1[[#This Row],[Precio Unitario]]-Tabla_1[[#This Row],[Coste unitario]]</f>
        <v>2.41</v>
      </c>
      <c r="Q229" s="12">
        <f>Tabla_1[[#This Row],[Importe venta total]]/1000</f>
        <v>54.281940000000006</v>
      </c>
      <c r="R229" s="4">
        <v>40260.559999999998</v>
      </c>
      <c r="S229" s="12">
        <f>Tabla_1[[#This Row],[Importe Coste total]]/1000</f>
        <v>40.260559999999998</v>
      </c>
      <c r="T229" s="4">
        <f>Tabla_1[[#This Row],[Importe venta total]]-Tabla_1[[#This Row],[Importe Coste total]]</f>
        <v>14021.380000000005</v>
      </c>
      <c r="U229" s="13">
        <f>Tabla_1[[#This Row],[Importe Coste Total (M)]]/Tabla_1[[#This Row],[Importe Ventas Totales (M)]]</f>
        <v>0.74169346195069652</v>
      </c>
      <c r="V229" s="12">
        <f>Tabla_1[[#This Row],[Beneficio Total]]/1000</f>
        <v>14.021380000000004</v>
      </c>
      <c r="W229">
        <f>YEAR(Tabla_1[[#This Row],[Fecha pedido]])</f>
        <v>2020</v>
      </c>
    </row>
    <row r="230" spans="1:23" x14ac:dyDescent="0.3">
      <c r="A230" t="s">
        <v>398</v>
      </c>
      <c r="B230" t="s">
        <v>21</v>
      </c>
      <c r="C230" t="s">
        <v>399</v>
      </c>
      <c r="D230" t="s">
        <v>38</v>
      </c>
      <c r="E230" t="s">
        <v>19</v>
      </c>
      <c r="F230" t="s">
        <v>1117</v>
      </c>
      <c r="G230" s="14">
        <v>44073</v>
      </c>
      <c r="H230" s="20">
        <f>MONTH(Tabla_1[[#This Row],[Fecha pedido]])</f>
        <v>8</v>
      </c>
      <c r="I230">
        <v>964124810</v>
      </c>
      <c r="J230" s="1">
        <v>44074</v>
      </c>
      <c r="K230" s="5">
        <f>DATEDIF(Tabla_1[[#This Row],[Fecha pedido]],Tabla_1[[#This Row],[Fecha envío]],"D")</f>
        <v>1</v>
      </c>
      <c r="L230" s="3">
        <v>4811</v>
      </c>
      <c r="M230" s="4">
        <v>437.2</v>
      </c>
      <c r="N230" s="4">
        <v>263.33</v>
      </c>
      <c r="O230" s="12">
        <v>2103369.1999999997</v>
      </c>
      <c r="P230" s="4">
        <f>Tabla_1[[#This Row],[Precio Unitario]]-Tabla_1[[#This Row],[Coste unitario]]</f>
        <v>173.87</v>
      </c>
      <c r="Q230" s="12">
        <f>Tabla_1[[#This Row],[Importe venta total]]/1000</f>
        <v>2103.3691999999996</v>
      </c>
      <c r="R230" s="4">
        <v>1266880.6299999999</v>
      </c>
      <c r="S230" s="12">
        <f>Tabla_1[[#This Row],[Importe Coste total]]/1000</f>
        <v>1266.8806299999999</v>
      </c>
      <c r="T230" s="4">
        <f>Tabla_1[[#This Row],[Importe venta total]]-Tabla_1[[#This Row],[Importe Coste total]]</f>
        <v>836488.56999999983</v>
      </c>
      <c r="U230" s="13">
        <f>Tabla_1[[#This Row],[Importe Coste Total (M)]]/Tabla_1[[#This Row],[Importe Ventas Totales (M)]]</f>
        <v>0.60231015553522416</v>
      </c>
      <c r="V230" s="12">
        <f>Tabla_1[[#This Row],[Beneficio Total]]/1000</f>
        <v>836.48856999999987</v>
      </c>
      <c r="W230">
        <f>YEAR(Tabla_1[[#This Row],[Fecha pedido]])</f>
        <v>2020</v>
      </c>
    </row>
    <row r="231" spans="1:23" x14ac:dyDescent="0.3">
      <c r="A231" t="s">
        <v>400</v>
      </c>
      <c r="B231" t="s">
        <v>24</v>
      </c>
      <c r="C231" t="s">
        <v>53</v>
      </c>
      <c r="D231" t="s">
        <v>14</v>
      </c>
      <c r="E231" t="s">
        <v>15</v>
      </c>
      <c r="F231" t="s">
        <v>1117</v>
      </c>
      <c r="G231" s="14">
        <v>44484</v>
      </c>
      <c r="H231" s="20">
        <f>MONTH(Tabla_1[[#This Row],[Fecha pedido]])</f>
        <v>10</v>
      </c>
      <c r="I231">
        <v>204702174</v>
      </c>
      <c r="J231" s="1">
        <v>44486</v>
      </c>
      <c r="K231" s="5">
        <f>DATEDIF(Tabla_1[[#This Row],[Fecha pedido]],Tabla_1[[#This Row],[Fecha envío]],"D")</f>
        <v>2</v>
      </c>
      <c r="L231" s="3">
        <v>4777</v>
      </c>
      <c r="M231" s="4">
        <v>152.58000000000001</v>
      </c>
      <c r="N231" s="4">
        <v>97.44</v>
      </c>
      <c r="O231" s="12">
        <v>728874.66</v>
      </c>
      <c r="P231" s="4">
        <f>Tabla_1[[#This Row],[Precio Unitario]]-Tabla_1[[#This Row],[Coste unitario]]</f>
        <v>55.140000000000015</v>
      </c>
      <c r="Q231" s="12">
        <f>Tabla_1[[#This Row],[Importe venta total]]/1000</f>
        <v>728.87466000000006</v>
      </c>
      <c r="R231" s="4">
        <v>465470.88</v>
      </c>
      <c r="S231" s="12">
        <f>Tabla_1[[#This Row],[Importe Coste total]]/1000</f>
        <v>465.47088000000002</v>
      </c>
      <c r="T231" s="4">
        <f>Tabla_1[[#This Row],[Importe venta total]]-Tabla_1[[#This Row],[Importe Coste total]]</f>
        <v>263403.78000000003</v>
      </c>
      <c r="U231" s="13">
        <f>Tabla_1[[#This Row],[Importe Coste Total (M)]]/Tabla_1[[#This Row],[Importe Ventas Totales (M)]]</f>
        <v>0.63861580810066843</v>
      </c>
      <c r="V231" s="12">
        <f>Tabla_1[[#This Row],[Beneficio Total]]/1000</f>
        <v>263.40378000000004</v>
      </c>
      <c r="W231">
        <f>YEAR(Tabla_1[[#This Row],[Fecha pedido]])</f>
        <v>2021</v>
      </c>
    </row>
    <row r="232" spans="1:23" x14ac:dyDescent="0.3">
      <c r="A232" t="s">
        <v>401</v>
      </c>
      <c r="B232" t="s">
        <v>24</v>
      </c>
      <c r="C232" t="s">
        <v>253</v>
      </c>
      <c r="D232" t="s">
        <v>18</v>
      </c>
      <c r="E232" t="s">
        <v>19</v>
      </c>
      <c r="F232" t="s">
        <v>1120</v>
      </c>
      <c r="G232" s="14">
        <v>44645</v>
      </c>
      <c r="H232" s="20">
        <f>MONTH(Tabla_1[[#This Row],[Fecha pedido]])</f>
        <v>3</v>
      </c>
      <c r="I232">
        <v>781615293</v>
      </c>
      <c r="J232" s="1">
        <v>44661</v>
      </c>
      <c r="K232" s="5">
        <f>DATEDIF(Tabla_1[[#This Row],[Fecha pedido]],Tabla_1[[#This Row],[Fecha envío]],"D")</f>
        <v>16</v>
      </c>
      <c r="L232" s="3">
        <v>6189</v>
      </c>
      <c r="M232" s="4">
        <v>421.89</v>
      </c>
      <c r="N232" s="4">
        <v>364.69</v>
      </c>
      <c r="O232" s="12">
        <v>2611077.21</v>
      </c>
      <c r="P232" s="4">
        <f>Tabla_1[[#This Row],[Precio Unitario]]-Tabla_1[[#This Row],[Coste unitario]]</f>
        <v>57.199999999999989</v>
      </c>
      <c r="Q232" s="12">
        <f>Tabla_1[[#This Row],[Importe venta total]]/1000</f>
        <v>2611.0772099999999</v>
      </c>
      <c r="R232" s="4">
        <v>2257066.41</v>
      </c>
      <c r="S232" s="12">
        <f>Tabla_1[[#This Row],[Importe Coste total]]/1000</f>
        <v>2257.0664100000004</v>
      </c>
      <c r="T232" s="4">
        <f>Tabla_1[[#This Row],[Importe venta total]]-Tabla_1[[#This Row],[Importe Coste total]]</f>
        <v>354010.79999999981</v>
      </c>
      <c r="U232" s="13">
        <f>Tabla_1[[#This Row],[Importe Coste Total (M)]]/Tabla_1[[#This Row],[Importe Ventas Totales (M)]]</f>
        <v>0.864419635449999</v>
      </c>
      <c r="V232" s="12">
        <f>Tabla_1[[#This Row],[Beneficio Total]]/1000</f>
        <v>354.01079999999979</v>
      </c>
      <c r="W232">
        <f>YEAR(Tabla_1[[#This Row],[Fecha pedido]])</f>
        <v>2022</v>
      </c>
    </row>
    <row r="233" spans="1:23" x14ac:dyDescent="0.3">
      <c r="A233" t="s">
        <v>402</v>
      </c>
      <c r="B233" t="s">
        <v>24</v>
      </c>
      <c r="C233" t="s">
        <v>120</v>
      </c>
      <c r="D233" t="s">
        <v>38</v>
      </c>
      <c r="E233" t="s">
        <v>19</v>
      </c>
      <c r="F233" t="s">
        <v>1117</v>
      </c>
      <c r="G233" s="14">
        <v>44325</v>
      </c>
      <c r="H233" s="20">
        <f>MONTH(Tabla_1[[#This Row],[Fecha pedido]])</f>
        <v>5</v>
      </c>
      <c r="I233">
        <v>264956605</v>
      </c>
      <c r="J233" s="1">
        <v>44351</v>
      </c>
      <c r="K233" s="5">
        <f>DATEDIF(Tabla_1[[#This Row],[Fecha pedido]],Tabla_1[[#This Row],[Fecha envío]],"D")</f>
        <v>26</v>
      </c>
      <c r="L233" s="3">
        <v>5402</v>
      </c>
      <c r="M233" s="4">
        <v>437.2</v>
      </c>
      <c r="N233" s="4">
        <v>263.33</v>
      </c>
      <c r="O233" s="12">
        <v>2361754.4</v>
      </c>
      <c r="P233" s="4">
        <f>Tabla_1[[#This Row],[Precio Unitario]]-Tabla_1[[#This Row],[Coste unitario]]</f>
        <v>173.87</v>
      </c>
      <c r="Q233" s="12">
        <f>Tabla_1[[#This Row],[Importe venta total]]/1000</f>
        <v>2361.7543999999998</v>
      </c>
      <c r="R233" s="4">
        <v>1422508.66</v>
      </c>
      <c r="S233" s="12">
        <f>Tabla_1[[#This Row],[Importe Coste total]]/1000</f>
        <v>1422.50866</v>
      </c>
      <c r="T233" s="4">
        <f>Tabla_1[[#This Row],[Importe venta total]]-Tabla_1[[#This Row],[Importe Coste total]]</f>
        <v>939245.74</v>
      </c>
      <c r="U233" s="13">
        <f>Tabla_1[[#This Row],[Importe Coste Total (M)]]/Tabla_1[[#This Row],[Importe Ventas Totales (M)]]</f>
        <v>0.60231015553522416</v>
      </c>
      <c r="V233" s="12">
        <f>Tabla_1[[#This Row],[Beneficio Total]]/1000</f>
        <v>939.24573999999996</v>
      </c>
      <c r="W233">
        <f>YEAR(Tabla_1[[#This Row],[Fecha pedido]])</f>
        <v>2021</v>
      </c>
    </row>
    <row r="234" spans="1:23" x14ac:dyDescent="0.3">
      <c r="A234" t="s">
        <v>404</v>
      </c>
      <c r="B234" t="s">
        <v>28</v>
      </c>
      <c r="C234" t="s">
        <v>405</v>
      </c>
      <c r="D234" t="s">
        <v>14</v>
      </c>
      <c r="E234" t="s">
        <v>15</v>
      </c>
      <c r="F234" t="s">
        <v>1120</v>
      </c>
      <c r="G234" s="14">
        <v>44795</v>
      </c>
      <c r="H234" s="20">
        <f>MONTH(Tabla_1[[#This Row],[Fecha pedido]])</f>
        <v>8</v>
      </c>
      <c r="I234">
        <v>458289372</v>
      </c>
      <c r="J234" s="1">
        <v>44803</v>
      </c>
      <c r="K234" s="5">
        <f>DATEDIF(Tabla_1[[#This Row],[Fecha pedido]],Tabla_1[[#This Row],[Fecha envío]],"D")</f>
        <v>8</v>
      </c>
      <c r="L234" s="3">
        <v>6864</v>
      </c>
      <c r="M234" s="4">
        <v>152.58000000000001</v>
      </c>
      <c r="N234" s="4">
        <v>97.44</v>
      </c>
      <c r="O234" s="12">
        <v>1047309.1200000001</v>
      </c>
      <c r="P234" s="4">
        <f>Tabla_1[[#This Row],[Precio Unitario]]-Tabla_1[[#This Row],[Coste unitario]]</f>
        <v>55.140000000000015</v>
      </c>
      <c r="Q234" s="12">
        <f>Tabla_1[[#This Row],[Importe venta total]]/1000</f>
        <v>1047.3091200000001</v>
      </c>
      <c r="R234" s="4">
        <v>668828.16000000003</v>
      </c>
      <c r="S234" s="12">
        <f>Tabla_1[[#This Row],[Importe Coste total]]/1000</f>
        <v>668.82816000000003</v>
      </c>
      <c r="T234" s="4">
        <f>Tabla_1[[#This Row],[Importe venta total]]-Tabla_1[[#This Row],[Importe Coste total]]</f>
        <v>378480.96000000008</v>
      </c>
      <c r="U234" s="13">
        <f>Tabla_1[[#This Row],[Importe Coste Total (M)]]/Tabla_1[[#This Row],[Importe Ventas Totales (M)]]</f>
        <v>0.63861580810066843</v>
      </c>
      <c r="V234" s="12">
        <f>Tabla_1[[#This Row],[Beneficio Total]]/1000</f>
        <v>378.4809600000001</v>
      </c>
      <c r="W234">
        <f>YEAR(Tabla_1[[#This Row],[Fecha pedido]])</f>
        <v>2022</v>
      </c>
    </row>
    <row r="235" spans="1:23" x14ac:dyDescent="0.3">
      <c r="A235" t="s">
        <v>406</v>
      </c>
      <c r="B235" t="s">
        <v>12</v>
      </c>
      <c r="C235" t="s">
        <v>169</v>
      </c>
      <c r="D235" t="s">
        <v>40</v>
      </c>
      <c r="E235" t="s">
        <v>19</v>
      </c>
      <c r="F235" t="s">
        <v>1118</v>
      </c>
      <c r="G235" s="14">
        <v>43886</v>
      </c>
      <c r="H235" s="20">
        <f>MONTH(Tabla_1[[#This Row],[Fecha pedido]])</f>
        <v>2</v>
      </c>
      <c r="I235">
        <v>498863685</v>
      </c>
      <c r="J235" s="1">
        <v>43898</v>
      </c>
      <c r="K235" s="5">
        <f>DATEDIF(Tabla_1[[#This Row],[Fecha pedido]],Tabla_1[[#This Row],[Fecha envío]],"D")</f>
        <v>12</v>
      </c>
      <c r="L235" s="3">
        <v>3705</v>
      </c>
      <c r="M235" s="4">
        <v>81.73</v>
      </c>
      <c r="N235" s="4">
        <v>56.67</v>
      </c>
      <c r="O235" s="12">
        <v>302809.65000000002</v>
      </c>
      <c r="P235" s="4">
        <f>Tabla_1[[#This Row],[Precio Unitario]]-Tabla_1[[#This Row],[Coste unitario]]</f>
        <v>25.060000000000002</v>
      </c>
      <c r="Q235" s="12">
        <f>Tabla_1[[#This Row],[Importe venta total]]/1000</f>
        <v>302.80965000000003</v>
      </c>
      <c r="R235" s="4">
        <v>209962.35</v>
      </c>
      <c r="S235" s="12">
        <f>Tabla_1[[#This Row],[Importe Coste total]]/1000</f>
        <v>209.96235000000001</v>
      </c>
      <c r="T235" s="4">
        <f>Tabla_1[[#This Row],[Importe venta total]]-Tabla_1[[#This Row],[Importe Coste total]]</f>
        <v>92847.300000000017</v>
      </c>
      <c r="U235" s="13">
        <f>Tabla_1[[#This Row],[Importe Coste Total (M)]]/Tabla_1[[#This Row],[Importe Ventas Totales (M)]]</f>
        <v>0.69338064358252782</v>
      </c>
      <c r="V235" s="12">
        <f>Tabla_1[[#This Row],[Beneficio Total]]/1000</f>
        <v>92.847300000000018</v>
      </c>
      <c r="W235">
        <f>YEAR(Tabla_1[[#This Row],[Fecha pedido]])</f>
        <v>2020</v>
      </c>
    </row>
    <row r="236" spans="1:23" x14ac:dyDescent="0.3">
      <c r="A236" t="s">
        <v>407</v>
      </c>
      <c r="B236" t="s">
        <v>60</v>
      </c>
      <c r="C236" t="s">
        <v>408</v>
      </c>
      <c r="D236" t="s">
        <v>33</v>
      </c>
      <c r="E236" t="s">
        <v>15</v>
      </c>
      <c r="F236" t="s">
        <v>1119</v>
      </c>
      <c r="G236" s="14">
        <v>44870</v>
      </c>
      <c r="H236" s="20">
        <f>MONTH(Tabla_1[[#This Row],[Fecha pedido]])</f>
        <v>11</v>
      </c>
      <c r="I236">
        <v>830754220</v>
      </c>
      <c r="J236" s="1">
        <v>44872</v>
      </c>
      <c r="K236" s="5">
        <f>DATEDIF(Tabla_1[[#This Row],[Fecha pedido]],Tabla_1[[#This Row],[Fecha envío]],"D")</f>
        <v>2</v>
      </c>
      <c r="L236" s="3">
        <v>7490</v>
      </c>
      <c r="M236" s="4">
        <v>47.45</v>
      </c>
      <c r="N236" s="4">
        <v>31.79</v>
      </c>
      <c r="O236" s="12">
        <v>355400.5</v>
      </c>
      <c r="P236" s="4">
        <f>Tabla_1[[#This Row],[Precio Unitario]]-Tabla_1[[#This Row],[Coste unitario]]</f>
        <v>15.660000000000004</v>
      </c>
      <c r="Q236" s="12">
        <f>Tabla_1[[#This Row],[Importe venta total]]/1000</f>
        <v>355.40050000000002</v>
      </c>
      <c r="R236" s="4">
        <v>238107.1</v>
      </c>
      <c r="S236" s="12">
        <f>Tabla_1[[#This Row],[Importe Coste total]]/1000</f>
        <v>238.1071</v>
      </c>
      <c r="T236" s="4">
        <f>Tabla_1[[#This Row],[Importe venta total]]-Tabla_1[[#This Row],[Importe Coste total]]</f>
        <v>117293.4</v>
      </c>
      <c r="U236" s="13">
        <f>Tabla_1[[#This Row],[Importe Coste Total (M)]]/Tabla_1[[#This Row],[Importe Ventas Totales (M)]]</f>
        <v>0.66996838777660694</v>
      </c>
      <c r="V236" s="12">
        <f>Tabla_1[[#This Row],[Beneficio Total]]/1000</f>
        <v>117.29339999999999</v>
      </c>
      <c r="W236">
        <f>YEAR(Tabla_1[[#This Row],[Fecha pedido]])</f>
        <v>2022</v>
      </c>
    </row>
    <row r="237" spans="1:23" x14ac:dyDescent="0.3">
      <c r="A237" t="s">
        <v>409</v>
      </c>
      <c r="B237" t="s">
        <v>60</v>
      </c>
      <c r="C237" t="s">
        <v>410</v>
      </c>
      <c r="D237" t="s">
        <v>30</v>
      </c>
      <c r="E237" t="s">
        <v>19</v>
      </c>
      <c r="F237" t="s">
        <v>1118</v>
      </c>
      <c r="G237" s="14">
        <v>43922</v>
      </c>
      <c r="H237" s="20">
        <f>MONTH(Tabla_1[[#This Row],[Fecha pedido]])</f>
        <v>4</v>
      </c>
      <c r="I237">
        <v>100884807</v>
      </c>
      <c r="J237" s="1">
        <v>43951</v>
      </c>
      <c r="K237" s="5">
        <f>DATEDIF(Tabla_1[[#This Row],[Fecha pedido]],Tabla_1[[#This Row],[Fecha envío]],"D")</f>
        <v>29</v>
      </c>
      <c r="L237" s="3">
        <v>2911</v>
      </c>
      <c r="M237" s="4">
        <v>255.28</v>
      </c>
      <c r="N237" s="4">
        <v>159.41999999999999</v>
      </c>
      <c r="O237" s="12">
        <v>743120.08</v>
      </c>
      <c r="P237" s="4">
        <f>Tabla_1[[#This Row],[Precio Unitario]]-Tabla_1[[#This Row],[Coste unitario]]</f>
        <v>95.860000000000014</v>
      </c>
      <c r="Q237" s="12">
        <f>Tabla_1[[#This Row],[Importe venta total]]/1000</f>
        <v>743.12007999999992</v>
      </c>
      <c r="R237" s="4">
        <v>464071.61999999994</v>
      </c>
      <c r="S237" s="12">
        <f>Tabla_1[[#This Row],[Importe Coste total]]/1000</f>
        <v>464.07161999999994</v>
      </c>
      <c r="T237" s="4">
        <f>Tabla_1[[#This Row],[Importe venta total]]-Tabla_1[[#This Row],[Importe Coste total]]</f>
        <v>279048.46000000002</v>
      </c>
      <c r="U237" s="13">
        <f>Tabla_1[[#This Row],[Importe Coste Total (M)]]/Tabla_1[[#This Row],[Importe Ventas Totales (M)]]</f>
        <v>0.62449075524913822</v>
      </c>
      <c r="V237" s="12">
        <f>Tabla_1[[#This Row],[Beneficio Total]]/1000</f>
        <v>279.04846000000003</v>
      </c>
      <c r="W237">
        <f>YEAR(Tabla_1[[#This Row],[Fecha pedido]])</f>
        <v>2020</v>
      </c>
    </row>
    <row r="238" spans="1:23" x14ac:dyDescent="0.3">
      <c r="A238" t="s">
        <v>411</v>
      </c>
      <c r="B238" t="s">
        <v>24</v>
      </c>
      <c r="C238" t="s">
        <v>46</v>
      </c>
      <c r="D238" t="s">
        <v>18</v>
      </c>
      <c r="E238" t="s">
        <v>15</v>
      </c>
      <c r="F238" t="s">
        <v>1119</v>
      </c>
      <c r="G238" s="14">
        <v>44099</v>
      </c>
      <c r="H238" s="20">
        <f>MONTH(Tabla_1[[#This Row],[Fecha pedido]])</f>
        <v>9</v>
      </c>
      <c r="I238">
        <v>295123946</v>
      </c>
      <c r="J238" s="1">
        <v>44138</v>
      </c>
      <c r="K238" s="5">
        <f>DATEDIF(Tabla_1[[#This Row],[Fecha pedido]],Tabla_1[[#This Row],[Fecha envío]],"D")</f>
        <v>39</v>
      </c>
      <c r="L238" s="3">
        <v>2589</v>
      </c>
      <c r="M238" s="4">
        <v>421.89</v>
      </c>
      <c r="N238" s="4">
        <v>364.69</v>
      </c>
      <c r="O238" s="12">
        <v>1092273.21</v>
      </c>
      <c r="P238" s="4">
        <f>Tabla_1[[#This Row],[Precio Unitario]]-Tabla_1[[#This Row],[Coste unitario]]</f>
        <v>57.199999999999989</v>
      </c>
      <c r="Q238" s="12">
        <f>Tabla_1[[#This Row],[Importe venta total]]/1000</f>
        <v>1092.2732100000001</v>
      </c>
      <c r="R238" s="4">
        <v>944182.41</v>
      </c>
      <c r="S238" s="12">
        <f>Tabla_1[[#This Row],[Importe Coste total]]/1000</f>
        <v>944.18241</v>
      </c>
      <c r="T238" s="4">
        <f>Tabla_1[[#This Row],[Importe venta total]]-Tabla_1[[#This Row],[Importe Coste total]]</f>
        <v>148090.79999999993</v>
      </c>
      <c r="U238" s="13">
        <f>Tabla_1[[#This Row],[Importe Coste Total (M)]]/Tabla_1[[#This Row],[Importe Ventas Totales (M)]]</f>
        <v>0.86441963544999878</v>
      </c>
      <c r="V238" s="12">
        <f>Tabla_1[[#This Row],[Beneficio Total]]/1000</f>
        <v>148.09079999999992</v>
      </c>
      <c r="W238">
        <f>YEAR(Tabla_1[[#This Row],[Fecha pedido]])</f>
        <v>2020</v>
      </c>
    </row>
    <row r="239" spans="1:23" x14ac:dyDescent="0.3">
      <c r="A239" t="s">
        <v>412</v>
      </c>
      <c r="B239" t="s">
        <v>60</v>
      </c>
      <c r="C239" t="s">
        <v>224</v>
      </c>
      <c r="D239" t="s">
        <v>40</v>
      </c>
      <c r="E239" t="s">
        <v>19</v>
      </c>
      <c r="F239" t="s">
        <v>1119</v>
      </c>
      <c r="G239" s="14">
        <v>44568</v>
      </c>
      <c r="H239" s="20">
        <f>MONTH(Tabla_1[[#This Row],[Fecha pedido]])</f>
        <v>1</v>
      </c>
      <c r="I239">
        <v>214642655</v>
      </c>
      <c r="J239" s="1">
        <v>44606</v>
      </c>
      <c r="K239" s="5">
        <f>DATEDIF(Tabla_1[[#This Row],[Fecha pedido]],Tabla_1[[#This Row],[Fecha envío]],"D")</f>
        <v>38</v>
      </c>
      <c r="L239" s="3">
        <v>6386</v>
      </c>
      <c r="M239" s="4">
        <v>81.73</v>
      </c>
      <c r="N239" s="4">
        <v>56.67</v>
      </c>
      <c r="O239" s="12">
        <v>521927.78</v>
      </c>
      <c r="P239" s="4">
        <f>Tabla_1[[#This Row],[Precio Unitario]]-Tabla_1[[#This Row],[Coste unitario]]</f>
        <v>25.060000000000002</v>
      </c>
      <c r="Q239" s="12">
        <f>Tabla_1[[#This Row],[Importe venta total]]/1000</f>
        <v>521.92777999999998</v>
      </c>
      <c r="R239" s="4">
        <v>361894.62</v>
      </c>
      <c r="S239" s="12">
        <f>Tabla_1[[#This Row],[Importe Coste total]]/1000</f>
        <v>361.89461999999997</v>
      </c>
      <c r="T239" s="4">
        <f>Tabla_1[[#This Row],[Importe venta total]]-Tabla_1[[#This Row],[Importe Coste total]]</f>
        <v>160033.16000000003</v>
      </c>
      <c r="U239" s="13">
        <f>Tabla_1[[#This Row],[Importe Coste Total (M)]]/Tabla_1[[#This Row],[Importe Ventas Totales (M)]]</f>
        <v>0.69338064358252782</v>
      </c>
      <c r="V239" s="12">
        <f>Tabla_1[[#This Row],[Beneficio Total]]/1000</f>
        <v>160.03316000000004</v>
      </c>
      <c r="W239">
        <f>YEAR(Tabla_1[[#This Row],[Fecha pedido]])</f>
        <v>2022</v>
      </c>
    </row>
    <row r="240" spans="1:23" x14ac:dyDescent="0.3">
      <c r="A240" t="s">
        <v>414</v>
      </c>
      <c r="B240" t="s">
        <v>12</v>
      </c>
      <c r="C240" t="s">
        <v>314</v>
      </c>
      <c r="D240" t="s">
        <v>70</v>
      </c>
      <c r="E240" t="s">
        <v>15</v>
      </c>
      <c r="F240" t="s">
        <v>1120</v>
      </c>
      <c r="G240" s="14">
        <v>44167</v>
      </c>
      <c r="H240" s="20">
        <f>MONTH(Tabla_1[[#This Row],[Fecha pedido]])</f>
        <v>12</v>
      </c>
      <c r="I240">
        <v>189347493</v>
      </c>
      <c r="J240" s="1">
        <v>44186</v>
      </c>
      <c r="K240" s="5">
        <f>DATEDIF(Tabla_1[[#This Row],[Fecha pedido]],Tabla_1[[#This Row],[Fecha envío]],"D")</f>
        <v>19</v>
      </c>
      <c r="L240" s="3">
        <v>986</v>
      </c>
      <c r="M240" s="4">
        <v>109.28</v>
      </c>
      <c r="N240" s="4">
        <v>35.840000000000003</v>
      </c>
      <c r="O240" s="12">
        <v>107750.08</v>
      </c>
      <c r="P240" s="4">
        <f>Tabla_1[[#This Row],[Precio Unitario]]-Tabla_1[[#This Row],[Coste unitario]]</f>
        <v>73.44</v>
      </c>
      <c r="Q240" s="12">
        <f>Tabla_1[[#This Row],[Importe venta total]]/1000</f>
        <v>107.75008</v>
      </c>
      <c r="R240" s="4">
        <v>35338.240000000005</v>
      </c>
      <c r="S240" s="12">
        <f>Tabla_1[[#This Row],[Importe Coste total]]/1000</f>
        <v>35.338240000000006</v>
      </c>
      <c r="T240" s="4">
        <f>Tabla_1[[#This Row],[Importe venta total]]-Tabla_1[[#This Row],[Importe Coste total]]</f>
        <v>72411.839999999997</v>
      </c>
      <c r="U240" s="13">
        <f>Tabla_1[[#This Row],[Importe Coste Total (M)]]/Tabla_1[[#This Row],[Importe Ventas Totales (M)]]</f>
        <v>0.32796486090775995</v>
      </c>
      <c r="V240" s="12">
        <f>Tabla_1[[#This Row],[Beneficio Total]]/1000</f>
        <v>72.411839999999998</v>
      </c>
      <c r="W240">
        <f>YEAR(Tabla_1[[#This Row],[Fecha pedido]])</f>
        <v>2020</v>
      </c>
    </row>
    <row r="241" spans="1:23" x14ac:dyDescent="0.3">
      <c r="A241" t="s">
        <v>415</v>
      </c>
      <c r="B241" t="s">
        <v>21</v>
      </c>
      <c r="C241" t="s">
        <v>163</v>
      </c>
      <c r="D241" t="s">
        <v>33</v>
      </c>
      <c r="E241" t="s">
        <v>15</v>
      </c>
      <c r="F241" t="s">
        <v>1118</v>
      </c>
      <c r="G241" s="14">
        <v>44042</v>
      </c>
      <c r="H241" s="20">
        <f>MONTH(Tabla_1[[#This Row],[Fecha pedido]])</f>
        <v>7</v>
      </c>
      <c r="I241">
        <v>111818778</v>
      </c>
      <c r="J241" s="1">
        <v>44066</v>
      </c>
      <c r="K241" s="5">
        <f>DATEDIF(Tabla_1[[#This Row],[Fecha pedido]],Tabla_1[[#This Row],[Fecha envío]],"D")</f>
        <v>24</v>
      </c>
      <c r="L241" s="3">
        <v>8516</v>
      </c>
      <c r="M241" s="4">
        <v>47.45</v>
      </c>
      <c r="N241" s="4">
        <v>31.79</v>
      </c>
      <c r="O241" s="12">
        <v>404084.2</v>
      </c>
      <c r="P241" s="4">
        <f>Tabla_1[[#This Row],[Precio Unitario]]-Tabla_1[[#This Row],[Coste unitario]]</f>
        <v>15.660000000000004</v>
      </c>
      <c r="Q241" s="12">
        <f>Tabla_1[[#This Row],[Importe venta total]]/1000</f>
        <v>404.08420000000001</v>
      </c>
      <c r="R241" s="4">
        <v>270723.64</v>
      </c>
      <c r="S241" s="12">
        <f>Tabla_1[[#This Row],[Importe Coste total]]/1000</f>
        <v>270.72363999999999</v>
      </c>
      <c r="T241" s="4">
        <f>Tabla_1[[#This Row],[Importe venta total]]-Tabla_1[[#This Row],[Importe Coste total]]</f>
        <v>133360.56</v>
      </c>
      <c r="U241" s="13">
        <f>Tabla_1[[#This Row],[Importe Coste Total (M)]]/Tabla_1[[#This Row],[Importe Ventas Totales (M)]]</f>
        <v>0.66996838777660694</v>
      </c>
      <c r="V241" s="12">
        <f>Tabla_1[[#This Row],[Beneficio Total]]/1000</f>
        <v>133.36055999999999</v>
      </c>
      <c r="W241">
        <f>YEAR(Tabla_1[[#This Row],[Fecha pedido]])</f>
        <v>2020</v>
      </c>
    </row>
    <row r="242" spans="1:23" x14ac:dyDescent="0.3">
      <c r="A242" t="s">
        <v>416</v>
      </c>
      <c r="B242" t="s">
        <v>60</v>
      </c>
      <c r="C242" t="s">
        <v>410</v>
      </c>
      <c r="D242" t="s">
        <v>42</v>
      </c>
      <c r="E242" t="s">
        <v>19</v>
      </c>
      <c r="F242" t="s">
        <v>1119</v>
      </c>
      <c r="G242" s="14">
        <v>44364</v>
      </c>
      <c r="H242" s="20">
        <f>MONTH(Tabla_1[[#This Row],[Fecha pedido]])</f>
        <v>6</v>
      </c>
      <c r="I242">
        <v>469746911</v>
      </c>
      <c r="J242" s="1">
        <v>44405</v>
      </c>
      <c r="K242" s="5">
        <f>DATEDIF(Tabla_1[[#This Row],[Fecha pedido]],Tabla_1[[#This Row],[Fecha envío]],"D")</f>
        <v>41</v>
      </c>
      <c r="L242" s="3">
        <v>7405</v>
      </c>
      <c r="M242" s="4">
        <v>651.21</v>
      </c>
      <c r="N242" s="4">
        <v>524.96</v>
      </c>
      <c r="O242" s="12">
        <v>4822210.05</v>
      </c>
      <c r="P242" s="4">
        <f>Tabla_1[[#This Row],[Precio Unitario]]-Tabla_1[[#This Row],[Coste unitario]]</f>
        <v>126.25</v>
      </c>
      <c r="Q242" s="12">
        <f>Tabla_1[[#This Row],[Importe venta total]]/1000</f>
        <v>4822.2100499999997</v>
      </c>
      <c r="R242" s="4">
        <v>3887328.8000000003</v>
      </c>
      <c r="S242" s="12">
        <f>Tabla_1[[#This Row],[Importe Coste total]]/1000</f>
        <v>3887.3288000000002</v>
      </c>
      <c r="T242" s="4">
        <f>Tabla_1[[#This Row],[Importe venta total]]-Tabla_1[[#This Row],[Importe Coste total]]</f>
        <v>934881.24999999953</v>
      </c>
      <c r="U242" s="13">
        <f>Tabla_1[[#This Row],[Importe Coste Total (M)]]/Tabla_1[[#This Row],[Importe Ventas Totales (M)]]</f>
        <v>0.80613012699436448</v>
      </c>
      <c r="V242" s="12">
        <f>Tabla_1[[#This Row],[Beneficio Total]]/1000</f>
        <v>934.88124999999957</v>
      </c>
      <c r="W242">
        <f>YEAR(Tabla_1[[#This Row],[Fecha pedido]])</f>
        <v>2021</v>
      </c>
    </row>
    <row r="243" spans="1:23" x14ac:dyDescent="0.3">
      <c r="A243" t="s">
        <v>417</v>
      </c>
      <c r="B243" t="s">
        <v>12</v>
      </c>
      <c r="C243" t="s">
        <v>131</v>
      </c>
      <c r="D243" t="s">
        <v>70</v>
      </c>
      <c r="E243" t="s">
        <v>15</v>
      </c>
      <c r="F243" t="s">
        <v>1118</v>
      </c>
      <c r="G243" s="14">
        <v>44236</v>
      </c>
      <c r="H243" s="20">
        <f>MONTH(Tabla_1[[#This Row],[Fecha pedido]])</f>
        <v>2</v>
      </c>
      <c r="I243">
        <v>749981534</v>
      </c>
      <c r="J243" s="1">
        <v>44238</v>
      </c>
      <c r="K243" s="5">
        <f>DATEDIF(Tabla_1[[#This Row],[Fecha pedido]],Tabla_1[[#This Row],[Fecha envío]],"D")</f>
        <v>2</v>
      </c>
      <c r="L243" s="3">
        <v>5057</v>
      </c>
      <c r="M243" s="4">
        <v>109.28</v>
      </c>
      <c r="N243" s="4">
        <v>35.840000000000003</v>
      </c>
      <c r="O243" s="12">
        <v>552628.96</v>
      </c>
      <c r="P243" s="4">
        <f>Tabla_1[[#This Row],[Precio Unitario]]-Tabla_1[[#This Row],[Coste unitario]]</f>
        <v>73.44</v>
      </c>
      <c r="Q243" s="12">
        <f>Tabla_1[[#This Row],[Importe venta total]]/1000</f>
        <v>552.62896000000001</v>
      </c>
      <c r="R243" s="4">
        <v>181242.88</v>
      </c>
      <c r="S243" s="12">
        <f>Tabla_1[[#This Row],[Importe Coste total]]/1000</f>
        <v>181.24288000000001</v>
      </c>
      <c r="T243" s="4">
        <f>Tabla_1[[#This Row],[Importe venta total]]-Tabla_1[[#This Row],[Importe Coste total]]</f>
        <v>371386.07999999996</v>
      </c>
      <c r="U243" s="13">
        <f>Tabla_1[[#This Row],[Importe Coste Total (M)]]/Tabla_1[[#This Row],[Importe Ventas Totales (M)]]</f>
        <v>0.32796486090775989</v>
      </c>
      <c r="V243" s="12">
        <f>Tabla_1[[#This Row],[Beneficio Total]]/1000</f>
        <v>371.38607999999994</v>
      </c>
      <c r="W243">
        <f>YEAR(Tabla_1[[#This Row],[Fecha pedido]])</f>
        <v>2021</v>
      </c>
    </row>
    <row r="244" spans="1:23" x14ac:dyDescent="0.3">
      <c r="A244" t="s">
        <v>418</v>
      </c>
      <c r="B244" t="s">
        <v>12</v>
      </c>
      <c r="C244" t="s">
        <v>354</v>
      </c>
      <c r="D244" t="s">
        <v>23</v>
      </c>
      <c r="E244" t="s">
        <v>19</v>
      </c>
      <c r="F244" t="s">
        <v>1117</v>
      </c>
      <c r="G244" s="14">
        <v>44663</v>
      </c>
      <c r="H244" s="20">
        <f>MONTH(Tabla_1[[#This Row],[Fecha pedido]])</f>
        <v>4</v>
      </c>
      <c r="I244">
        <v>202073180</v>
      </c>
      <c r="J244" s="1">
        <v>44689</v>
      </c>
      <c r="K244" s="5">
        <f>DATEDIF(Tabla_1[[#This Row],[Fecha pedido]],Tabla_1[[#This Row],[Fecha envío]],"D")</f>
        <v>26</v>
      </c>
      <c r="L244" s="3">
        <v>6799</v>
      </c>
      <c r="M244" s="4">
        <v>205.7</v>
      </c>
      <c r="N244" s="4">
        <v>117.11</v>
      </c>
      <c r="O244" s="12">
        <v>1398554.2999999998</v>
      </c>
      <c r="P244" s="4">
        <f>Tabla_1[[#This Row],[Precio Unitario]]-Tabla_1[[#This Row],[Coste unitario]]</f>
        <v>88.589999999999989</v>
      </c>
      <c r="Q244" s="12">
        <f>Tabla_1[[#This Row],[Importe venta total]]/1000</f>
        <v>1398.5542999999998</v>
      </c>
      <c r="R244" s="4">
        <v>796230.89</v>
      </c>
      <c r="S244" s="12">
        <f>Tabla_1[[#This Row],[Importe Coste total]]/1000</f>
        <v>796.23089000000004</v>
      </c>
      <c r="T244" s="4">
        <f>Tabla_1[[#This Row],[Importe venta total]]-Tabla_1[[#This Row],[Importe Coste total]]</f>
        <v>602323.4099999998</v>
      </c>
      <c r="U244" s="13">
        <f>Tabla_1[[#This Row],[Importe Coste Total (M)]]/Tabla_1[[#This Row],[Importe Ventas Totales (M)]]</f>
        <v>0.56932425862907154</v>
      </c>
      <c r="V244" s="12">
        <f>Tabla_1[[#This Row],[Beneficio Total]]/1000</f>
        <v>602.32340999999985</v>
      </c>
      <c r="W244">
        <f>YEAR(Tabla_1[[#This Row],[Fecha pedido]])</f>
        <v>2022</v>
      </c>
    </row>
    <row r="245" spans="1:23" x14ac:dyDescent="0.3">
      <c r="A245" t="s">
        <v>419</v>
      </c>
      <c r="B245" t="s">
        <v>24</v>
      </c>
      <c r="C245" t="s">
        <v>267</v>
      </c>
      <c r="D245" t="s">
        <v>80</v>
      </c>
      <c r="E245" t="s">
        <v>15</v>
      </c>
      <c r="F245" t="s">
        <v>1119</v>
      </c>
      <c r="G245" s="14">
        <v>44161</v>
      </c>
      <c r="H245" s="20">
        <f>MONTH(Tabla_1[[#This Row],[Fecha pedido]])</f>
        <v>11</v>
      </c>
      <c r="I245">
        <v>949191987</v>
      </c>
      <c r="J245" s="1">
        <v>44180</v>
      </c>
      <c r="K245" s="5">
        <f>DATEDIF(Tabla_1[[#This Row],[Fecha pedido]],Tabla_1[[#This Row],[Fecha envío]],"D")</f>
        <v>19</v>
      </c>
      <c r="L245" s="3">
        <v>5857</v>
      </c>
      <c r="M245" s="4">
        <v>668.27</v>
      </c>
      <c r="N245" s="4">
        <v>502.54</v>
      </c>
      <c r="O245" s="12">
        <v>3914057.3899999997</v>
      </c>
      <c r="P245" s="4">
        <f>Tabla_1[[#This Row],[Precio Unitario]]-Tabla_1[[#This Row],[Coste unitario]]</f>
        <v>165.72999999999996</v>
      </c>
      <c r="Q245" s="12">
        <f>Tabla_1[[#This Row],[Importe venta total]]/1000</f>
        <v>3914.0573899999995</v>
      </c>
      <c r="R245" s="4">
        <v>2943376.7800000003</v>
      </c>
      <c r="S245" s="12">
        <f>Tabla_1[[#This Row],[Importe Coste total]]/1000</f>
        <v>2943.3767800000001</v>
      </c>
      <c r="T245" s="4">
        <f>Tabla_1[[#This Row],[Importe venta total]]-Tabla_1[[#This Row],[Importe Coste total]]</f>
        <v>970680.6099999994</v>
      </c>
      <c r="U245" s="13">
        <f>Tabla_1[[#This Row],[Importe Coste Total (M)]]/Tabla_1[[#This Row],[Importe Ventas Totales (M)]]</f>
        <v>0.75200143654510909</v>
      </c>
      <c r="V245" s="12">
        <f>Tabla_1[[#This Row],[Beneficio Total]]/1000</f>
        <v>970.68060999999943</v>
      </c>
      <c r="W245">
        <f>YEAR(Tabla_1[[#This Row],[Fecha pedido]])</f>
        <v>2020</v>
      </c>
    </row>
    <row r="246" spans="1:23" x14ac:dyDescent="0.3">
      <c r="A246" t="s">
        <v>420</v>
      </c>
      <c r="B246" t="s">
        <v>60</v>
      </c>
      <c r="C246" t="s">
        <v>246</v>
      </c>
      <c r="D246" t="s">
        <v>40</v>
      </c>
      <c r="E246" t="s">
        <v>15</v>
      </c>
      <c r="F246" t="s">
        <v>1119</v>
      </c>
      <c r="G246" s="14">
        <v>44838</v>
      </c>
      <c r="H246" s="20">
        <f>MONTH(Tabla_1[[#This Row],[Fecha pedido]])</f>
        <v>10</v>
      </c>
      <c r="I246">
        <v>682011783</v>
      </c>
      <c r="J246" s="1">
        <v>44879</v>
      </c>
      <c r="K246" s="5">
        <f>DATEDIF(Tabla_1[[#This Row],[Fecha pedido]],Tabla_1[[#This Row],[Fecha envío]],"D")</f>
        <v>41</v>
      </c>
      <c r="L246" s="3">
        <v>1297</v>
      </c>
      <c r="M246" s="4">
        <v>81.73</v>
      </c>
      <c r="N246" s="4">
        <v>56.67</v>
      </c>
      <c r="O246" s="12">
        <v>106003.81000000001</v>
      </c>
      <c r="P246" s="4">
        <f>Tabla_1[[#This Row],[Precio Unitario]]-Tabla_1[[#This Row],[Coste unitario]]</f>
        <v>25.060000000000002</v>
      </c>
      <c r="Q246" s="12">
        <f>Tabla_1[[#This Row],[Importe venta total]]/1000</f>
        <v>106.00381000000002</v>
      </c>
      <c r="R246" s="4">
        <v>73500.990000000005</v>
      </c>
      <c r="S246" s="12">
        <f>Tabla_1[[#This Row],[Importe Coste total]]/1000</f>
        <v>73.500990000000002</v>
      </c>
      <c r="T246" s="4">
        <f>Tabla_1[[#This Row],[Importe venta total]]-Tabla_1[[#This Row],[Importe Coste total]]</f>
        <v>32502.820000000007</v>
      </c>
      <c r="U246" s="13">
        <f>Tabla_1[[#This Row],[Importe Coste Total (M)]]/Tabla_1[[#This Row],[Importe Ventas Totales (M)]]</f>
        <v>0.69338064358252771</v>
      </c>
      <c r="V246" s="12">
        <f>Tabla_1[[#This Row],[Beneficio Total]]/1000</f>
        <v>32.502820000000007</v>
      </c>
      <c r="W246">
        <f>YEAR(Tabla_1[[#This Row],[Fecha pedido]])</f>
        <v>2022</v>
      </c>
    </row>
    <row r="247" spans="1:23" x14ac:dyDescent="0.3">
      <c r="A247" t="s">
        <v>421</v>
      </c>
      <c r="B247" t="s">
        <v>12</v>
      </c>
      <c r="C247" t="s">
        <v>17</v>
      </c>
      <c r="D247" t="s">
        <v>70</v>
      </c>
      <c r="E247" t="s">
        <v>19</v>
      </c>
      <c r="F247" t="s">
        <v>1119</v>
      </c>
      <c r="G247" s="14">
        <v>44779</v>
      </c>
      <c r="H247" s="20">
        <f>MONTH(Tabla_1[[#This Row],[Fecha pedido]])</f>
        <v>8</v>
      </c>
      <c r="I247">
        <v>311518895</v>
      </c>
      <c r="J247" s="1">
        <v>44794</v>
      </c>
      <c r="K247" s="5">
        <f>DATEDIF(Tabla_1[[#This Row],[Fecha pedido]],Tabla_1[[#This Row],[Fecha envío]],"D")</f>
        <v>15</v>
      </c>
      <c r="L247" s="3">
        <v>4219</v>
      </c>
      <c r="M247" s="4">
        <v>109.28</v>
      </c>
      <c r="N247" s="4">
        <v>35.840000000000003</v>
      </c>
      <c r="O247" s="12">
        <v>461052.32</v>
      </c>
      <c r="P247" s="4">
        <f>Tabla_1[[#This Row],[Precio Unitario]]-Tabla_1[[#This Row],[Coste unitario]]</f>
        <v>73.44</v>
      </c>
      <c r="Q247" s="12">
        <f>Tabla_1[[#This Row],[Importe venta total]]/1000</f>
        <v>461.05232000000001</v>
      </c>
      <c r="R247" s="4">
        <v>151208.96000000002</v>
      </c>
      <c r="S247" s="12">
        <f>Tabla_1[[#This Row],[Importe Coste total]]/1000</f>
        <v>151.20896000000002</v>
      </c>
      <c r="T247" s="4">
        <f>Tabla_1[[#This Row],[Importe venta total]]-Tabla_1[[#This Row],[Importe Coste total]]</f>
        <v>309843.36</v>
      </c>
      <c r="U247" s="13">
        <f>Tabla_1[[#This Row],[Importe Coste Total (M)]]/Tabla_1[[#This Row],[Importe Ventas Totales (M)]]</f>
        <v>0.32796486090775989</v>
      </c>
      <c r="V247" s="12">
        <f>Tabla_1[[#This Row],[Beneficio Total]]/1000</f>
        <v>309.84335999999996</v>
      </c>
      <c r="W247">
        <f>YEAR(Tabla_1[[#This Row],[Fecha pedido]])</f>
        <v>2022</v>
      </c>
    </row>
    <row r="248" spans="1:23" x14ac:dyDescent="0.3">
      <c r="A248" t="s">
        <v>422</v>
      </c>
      <c r="B248" t="s">
        <v>24</v>
      </c>
      <c r="C248" t="s">
        <v>240</v>
      </c>
      <c r="D248" t="s">
        <v>38</v>
      </c>
      <c r="E248" t="s">
        <v>15</v>
      </c>
      <c r="F248" t="s">
        <v>1119</v>
      </c>
      <c r="G248" s="14">
        <v>44820</v>
      </c>
      <c r="H248" s="20">
        <f>MONTH(Tabla_1[[#This Row],[Fecha pedido]])</f>
        <v>9</v>
      </c>
      <c r="I248">
        <v>819012153</v>
      </c>
      <c r="J248" s="1">
        <v>44822</v>
      </c>
      <c r="K248" s="5">
        <f>DATEDIF(Tabla_1[[#This Row],[Fecha pedido]],Tabla_1[[#This Row],[Fecha envío]],"D")</f>
        <v>2</v>
      </c>
      <c r="L248" s="3">
        <v>2751</v>
      </c>
      <c r="M248" s="4">
        <v>437.2</v>
      </c>
      <c r="N248" s="4">
        <v>263.33</v>
      </c>
      <c r="O248" s="12">
        <v>1202737.2</v>
      </c>
      <c r="P248" s="4">
        <f>Tabla_1[[#This Row],[Precio Unitario]]-Tabla_1[[#This Row],[Coste unitario]]</f>
        <v>173.87</v>
      </c>
      <c r="Q248" s="12">
        <f>Tabla_1[[#This Row],[Importe venta total]]/1000</f>
        <v>1202.7372</v>
      </c>
      <c r="R248" s="4">
        <v>724420.83</v>
      </c>
      <c r="S248" s="12">
        <f>Tabla_1[[#This Row],[Importe Coste total]]/1000</f>
        <v>724.42082999999991</v>
      </c>
      <c r="T248" s="4">
        <f>Tabla_1[[#This Row],[Importe venta total]]-Tabla_1[[#This Row],[Importe Coste total]]</f>
        <v>478316.37</v>
      </c>
      <c r="U248" s="13">
        <f>Tabla_1[[#This Row],[Importe Coste Total (M)]]/Tabla_1[[#This Row],[Importe Ventas Totales (M)]]</f>
        <v>0.60231015553522405</v>
      </c>
      <c r="V248" s="12">
        <f>Tabla_1[[#This Row],[Beneficio Total]]/1000</f>
        <v>478.31637000000001</v>
      </c>
      <c r="W248">
        <f>YEAR(Tabla_1[[#This Row],[Fecha pedido]])</f>
        <v>2022</v>
      </c>
    </row>
    <row r="249" spans="1:23" x14ac:dyDescent="0.3">
      <c r="A249" t="s">
        <v>423</v>
      </c>
      <c r="B249" t="s">
        <v>12</v>
      </c>
      <c r="C249" t="s">
        <v>424</v>
      </c>
      <c r="D249" t="s">
        <v>42</v>
      </c>
      <c r="E249" t="s">
        <v>15</v>
      </c>
      <c r="F249" t="s">
        <v>1117</v>
      </c>
      <c r="G249" s="14">
        <v>43859</v>
      </c>
      <c r="H249" s="20">
        <f>MONTH(Tabla_1[[#This Row],[Fecha pedido]])</f>
        <v>1</v>
      </c>
      <c r="I249">
        <v>106102883</v>
      </c>
      <c r="J249" s="1">
        <v>43889</v>
      </c>
      <c r="K249" s="5">
        <f>DATEDIF(Tabla_1[[#This Row],[Fecha pedido]],Tabla_1[[#This Row],[Fecha envío]],"D")</f>
        <v>30</v>
      </c>
      <c r="L249" s="3">
        <v>7056</v>
      </c>
      <c r="M249" s="4">
        <v>651.21</v>
      </c>
      <c r="N249" s="4">
        <v>524.96</v>
      </c>
      <c r="O249" s="12">
        <v>4594937.7600000007</v>
      </c>
      <c r="P249" s="4">
        <f>Tabla_1[[#This Row],[Precio Unitario]]-Tabla_1[[#This Row],[Coste unitario]]</f>
        <v>126.25</v>
      </c>
      <c r="Q249" s="12">
        <f>Tabla_1[[#This Row],[Importe venta total]]/1000</f>
        <v>4594.9377600000007</v>
      </c>
      <c r="R249" s="4">
        <v>3704117.7600000002</v>
      </c>
      <c r="S249" s="12">
        <f>Tabla_1[[#This Row],[Importe Coste total]]/1000</f>
        <v>3704.1177600000001</v>
      </c>
      <c r="T249" s="4">
        <f>Tabla_1[[#This Row],[Importe venta total]]-Tabla_1[[#This Row],[Importe Coste total]]</f>
        <v>890820.00000000047</v>
      </c>
      <c r="U249" s="13">
        <f>Tabla_1[[#This Row],[Importe Coste Total (M)]]/Tabla_1[[#This Row],[Importe Ventas Totales (M)]]</f>
        <v>0.80613012699436426</v>
      </c>
      <c r="V249" s="12">
        <f>Tabla_1[[#This Row],[Beneficio Total]]/1000</f>
        <v>890.8200000000005</v>
      </c>
      <c r="W249">
        <f>YEAR(Tabla_1[[#This Row],[Fecha pedido]])</f>
        <v>2020</v>
      </c>
    </row>
    <row r="250" spans="1:23" x14ac:dyDescent="0.3">
      <c r="A250" t="s">
        <v>425</v>
      </c>
      <c r="B250" t="s">
        <v>12</v>
      </c>
      <c r="C250" t="s">
        <v>179</v>
      </c>
      <c r="D250" t="s">
        <v>18</v>
      </c>
      <c r="E250" t="s">
        <v>15</v>
      </c>
      <c r="F250" t="s">
        <v>1120</v>
      </c>
      <c r="G250" s="14">
        <v>44595</v>
      </c>
      <c r="H250" s="20">
        <f>MONTH(Tabla_1[[#This Row],[Fecha pedido]])</f>
        <v>2</v>
      </c>
      <c r="I250">
        <v>644714915</v>
      </c>
      <c r="J250" s="1">
        <v>44602</v>
      </c>
      <c r="K250" s="5">
        <f>DATEDIF(Tabla_1[[#This Row],[Fecha pedido]],Tabla_1[[#This Row],[Fecha envío]],"D")</f>
        <v>7</v>
      </c>
      <c r="L250" s="3">
        <v>4325</v>
      </c>
      <c r="M250" s="4">
        <v>421.89</v>
      </c>
      <c r="N250" s="4">
        <v>364.69</v>
      </c>
      <c r="O250" s="12">
        <v>1824674.25</v>
      </c>
      <c r="P250" s="4">
        <f>Tabla_1[[#This Row],[Precio Unitario]]-Tabla_1[[#This Row],[Coste unitario]]</f>
        <v>57.199999999999989</v>
      </c>
      <c r="Q250" s="12">
        <f>Tabla_1[[#This Row],[Importe venta total]]/1000</f>
        <v>1824.67425</v>
      </c>
      <c r="R250" s="4">
        <v>1577284.25</v>
      </c>
      <c r="S250" s="12">
        <f>Tabla_1[[#This Row],[Importe Coste total]]/1000</f>
        <v>1577.2842499999999</v>
      </c>
      <c r="T250" s="4">
        <f>Tabla_1[[#This Row],[Importe venta total]]-Tabla_1[[#This Row],[Importe Coste total]]</f>
        <v>247390</v>
      </c>
      <c r="U250" s="13">
        <f>Tabla_1[[#This Row],[Importe Coste Total (M)]]/Tabla_1[[#This Row],[Importe Ventas Totales (M)]]</f>
        <v>0.86441963544999878</v>
      </c>
      <c r="V250" s="12">
        <f>Tabla_1[[#This Row],[Beneficio Total]]/1000</f>
        <v>247.39</v>
      </c>
      <c r="W250">
        <f>YEAR(Tabla_1[[#This Row],[Fecha pedido]])</f>
        <v>2022</v>
      </c>
    </row>
    <row r="251" spans="1:23" x14ac:dyDescent="0.3">
      <c r="A251" t="s">
        <v>426</v>
      </c>
      <c r="B251" t="s">
        <v>24</v>
      </c>
      <c r="C251" t="s">
        <v>427</v>
      </c>
      <c r="D251" t="s">
        <v>50</v>
      </c>
      <c r="E251" t="s">
        <v>19</v>
      </c>
      <c r="F251" t="s">
        <v>1117</v>
      </c>
      <c r="G251" s="14">
        <v>44414</v>
      </c>
      <c r="H251" s="20">
        <f>MONTH(Tabla_1[[#This Row],[Fecha pedido]])</f>
        <v>8</v>
      </c>
      <c r="I251">
        <v>415760695</v>
      </c>
      <c r="J251" s="1">
        <v>44426</v>
      </c>
      <c r="K251" s="5">
        <f>DATEDIF(Tabla_1[[#This Row],[Fecha pedido]],Tabla_1[[#This Row],[Fecha envío]],"D")</f>
        <v>12</v>
      </c>
      <c r="L251" s="3">
        <v>1684</v>
      </c>
      <c r="M251" s="4">
        <v>154.06</v>
      </c>
      <c r="N251" s="4">
        <v>90.93</v>
      </c>
      <c r="O251" s="12">
        <v>259437.04</v>
      </c>
      <c r="P251" s="4">
        <f>Tabla_1[[#This Row],[Precio Unitario]]-Tabla_1[[#This Row],[Coste unitario]]</f>
        <v>63.129999999999995</v>
      </c>
      <c r="Q251" s="12">
        <f>Tabla_1[[#This Row],[Importe venta total]]/1000</f>
        <v>259.43704000000002</v>
      </c>
      <c r="R251" s="4">
        <v>153126.12000000002</v>
      </c>
      <c r="S251" s="12">
        <f>Tabla_1[[#This Row],[Importe Coste total]]/1000</f>
        <v>153.12612000000001</v>
      </c>
      <c r="T251" s="4">
        <f>Tabla_1[[#This Row],[Importe venta total]]-Tabla_1[[#This Row],[Importe Coste total]]</f>
        <v>106310.91999999998</v>
      </c>
      <c r="U251" s="13">
        <f>Tabla_1[[#This Row],[Importe Coste Total (M)]]/Tabla_1[[#This Row],[Importe Ventas Totales (M)]]</f>
        <v>0.59022458782292608</v>
      </c>
      <c r="V251" s="12">
        <f>Tabla_1[[#This Row],[Beneficio Total]]/1000</f>
        <v>106.31091999999998</v>
      </c>
      <c r="W251">
        <f>YEAR(Tabla_1[[#This Row],[Fecha pedido]])</f>
        <v>2021</v>
      </c>
    </row>
    <row r="252" spans="1:23" x14ac:dyDescent="0.3">
      <c r="A252" t="s">
        <v>428</v>
      </c>
      <c r="B252" t="s">
        <v>24</v>
      </c>
      <c r="C252" t="s">
        <v>429</v>
      </c>
      <c r="D252" t="s">
        <v>23</v>
      </c>
      <c r="E252" t="s">
        <v>19</v>
      </c>
      <c r="F252" t="s">
        <v>1120</v>
      </c>
      <c r="G252" s="14">
        <v>44406</v>
      </c>
      <c r="H252" s="20">
        <f>MONTH(Tabla_1[[#This Row],[Fecha pedido]])</f>
        <v>7</v>
      </c>
      <c r="I252">
        <v>893604600</v>
      </c>
      <c r="J252" s="1">
        <v>44437</v>
      </c>
      <c r="K252" s="5">
        <f>DATEDIF(Tabla_1[[#This Row],[Fecha pedido]],Tabla_1[[#This Row],[Fecha envío]],"D")</f>
        <v>31</v>
      </c>
      <c r="L252" s="3">
        <v>6314</v>
      </c>
      <c r="M252" s="4">
        <v>205.7</v>
      </c>
      <c r="N252" s="4">
        <v>117.11</v>
      </c>
      <c r="O252" s="12">
        <v>1298789.7999999998</v>
      </c>
      <c r="P252" s="4">
        <f>Tabla_1[[#This Row],[Precio Unitario]]-Tabla_1[[#This Row],[Coste unitario]]</f>
        <v>88.589999999999989</v>
      </c>
      <c r="Q252" s="12">
        <f>Tabla_1[[#This Row],[Importe venta total]]/1000</f>
        <v>1298.7897999999998</v>
      </c>
      <c r="R252" s="4">
        <v>739432.54</v>
      </c>
      <c r="S252" s="12">
        <f>Tabla_1[[#This Row],[Importe Coste total]]/1000</f>
        <v>739.43254000000002</v>
      </c>
      <c r="T252" s="4">
        <f>Tabla_1[[#This Row],[Importe venta total]]-Tabla_1[[#This Row],[Importe Coste total]]</f>
        <v>559357.25999999978</v>
      </c>
      <c r="U252" s="13">
        <f>Tabla_1[[#This Row],[Importe Coste Total (M)]]/Tabla_1[[#This Row],[Importe Ventas Totales (M)]]</f>
        <v>0.56932425862907154</v>
      </c>
      <c r="V252" s="12">
        <f>Tabla_1[[#This Row],[Beneficio Total]]/1000</f>
        <v>559.35725999999977</v>
      </c>
      <c r="W252">
        <f>YEAR(Tabla_1[[#This Row],[Fecha pedido]])</f>
        <v>2021</v>
      </c>
    </row>
    <row r="253" spans="1:23" x14ac:dyDescent="0.3">
      <c r="A253" t="s">
        <v>430</v>
      </c>
      <c r="B253" t="s">
        <v>28</v>
      </c>
      <c r="C253" t="s">
        <v>57</v>
      </c>
      <c r="D253" t="s">
        <v>70</v>
      </c>
      <c r="E253" t="s">
        <v>15</v>
      </c>
      <c r="F253" t="s">
        <v>1119</v>
      </c>
      <c r="G253" s="14">
        <v>44785</v>
      </c>
      <c r="H253" s="20">
        <f>MONTH(Tabla_1[[#This Row],[Fecha pedido]])</f>
        <v>8</v>
      </c>
      <c r="I253">
        <v>613790118</v>
      </c>
      <c r="J253" s="1">
        <v>44822</v>
      </c>
      <c r="K253" s="5">
        <f>DATEDIF(Tabla_1[[#This Row],[Fecha pedido]],Tabla_1[[#This Row],[Fecha envío]],"D")</f>
        <v>37</v>
      </c>
      <c r="L253" s="3">
        <v>2991</v>
      </c>
      <c r="M253" s="4">
        <v>109.28</v>
      </c>
      <c r="N253" s="4">
        <v>35.840000000000003</v>
      </c>
      <c r="O253" s="12">
        <v>326856.48</v>
      </c>
      <c r="P253" s="4">
        <f>Tabla_1[[#This Row],[Precio Unitario]]-Tabla_1[[#This Row],[Coste unitario]]</f>
        <v>73.44</v>
      </c>
      <c r="Q253" s="12">
        <f>Tabla_1[[#This Row],[Importe venta total]]/1000</f>
        <v>326.85647999999998</v>
      </c>
      <c r="R253" s="4">
        <v>107197.44000000002</v>
      </c>
      <c r="S253" s="12">
        <f>Tabla_1[[#This Row],[Importe Coste total]]/1000</f>
        <v>107.19744000000001</v>
      </c>
      <c r="T253" s="4">
        <f>Tabla_1[[#This Row],[Importe venta total]]-Tabla_1[[#This Row],[Importe Coste total]]</f>
        <v>219659.03999999998</v>
      </c>
      <c r="U253" s="13">
        <f>Tabla_1[[#This Row],[Importe Coste Total (M)]]/Tabla_1[[#This Row],[Importe Ventas Totales (M)]]</f>
        <v>0.32796486090775995</v>
      </c>
      <c r="V253" s="12">
        <f>Tabla_1[[#This Row],[Beneficio Total]]/1000</f>
        <v>219.65903999999998</v>
      </c>
      <c r="W253">
        <f>YEAR(Tabla_1[[#This Row],[Fecha pedido]])</f>
        <v>2022</v>
      </c>
    </row>
    <row r="254" spans="1:23" x14ac:dyDescent="0.3">
      <c r="A254" t="s">
        <v>431</v>
      </c>
      <c r="B254" t="s">
        <v>60</v>
      </c>
      <c r="C254" t="s">
        <v>61</v>
      </c>
      <c r="D254" t="s">
        <v>40</v>
      </c>
      <c r="E254" t="s">
        <v>15</v>
      </c>
      <c r="F254" t="s">
        <v>1118</v>
      </c>
      <c r="G254" s="14">
        <v>44804</v>
      </c>
      <c r="H254" s="20">
        <f>MONTH(Tabla_1[[#This Row],[Fecha pedido]])</f>
        <v>8</v>
      </c>
      <c r="I254">
        <v>149803578</v>
      </c>
      <c r="J254" s="1">
        <v>44811</v>
      </c>
      <c r="K254" s="5">
        <f>DATEDIF(Tabla_1[[#This Row],[Fecha pedido]],Tabla_1[[#This Row],[Fecha envío]],"D")</f>
        <v>7</v>
      </c>
      <c r="L254" s="3">
        <v>9063</v>
      </c>
      <c r="M254" s="4">
        <v>81.73</v>
      </c>
      <c r="N254" s="4">
        <v>56.67</v>
      </c>
      <c r="O254" s="12">
        <v>740718.99</v>
      </c>
      <c r="P254" s="4">
        <f>Tabla_1[[#This Row],[Precio Unitario]]-Tabla_1[[#This Row],[Coste unitario]]</f>
        <v>25.060000000000002</v>
      </c>
      <c r="Q254" s="12">
        <f>Tabla_1[[#This Row],[Importe venta total]]/1000</f>
        <v>740.71898999999996</v>
      </c>
      <c r="R254" s="4">
        <v>513600.21</v>
      </c>
      <c r="S254" s="12">
        <f>Tabla_1[[#This Row],[Importe Coste total]]/1000</f>
        <v>513.60021000000006</v>
      </c>
      <c r="T254" s="4">
        <f>Tabla_1[[#This Row],[Importe venta total]]-Tabla_1[[#This Row],[Importe Coste total]]</f>
        <v>227118.77999999997</v>
      </c>
      <c r="U254" s="13">
        <f>Tabla_1[[#This Row],[Importe Coste Total (M)]]/Tabla_1[[#This Row],[Importe Ventas Totales (M)]]</f>
        <v>0.69338064358252793</v>
      </c>
      <c r="V254" s="12">
        <f>Tabla_1[[#This Row],[Beneficio Total]]/1000</f>
        <v>227.11877999999996</v>
      </c>
      <c r="W254">
        <f>YEAR(Tabla_1[[#This Row],[Fecha pedido]])</f>
        <v>2022</v>
      </c>
    </row>
    <row r="255" spans="1:23" x14ac:dyDescent="0.3">
      <c r="A255" t="s">
        <v>432</v>
      </c>
      <c r="B255" t="s">
        <v>24</v>
      </c>
      <c r="C255" t="s">
        <v>253</v>
      </c>
      <c r="D255" t="s">
        <v>14</v>
      </c>
      <c r="E255" t="s">
        <v>15</v>
      </c>
      <c r="F255" t="s">
        <v>1120</v>
      </c>
      <c r="G255" s="14">
        <v>44391</v>
      </c>
      <c r="H255" s="20">
        <f>MONTH(Tabla_1[[#This Row],[Fecha pedido]])</f>
        <v>7</v>
      </c>
      <c r="I255">
        <v>145443809</v>
      </c>
      <c r="J255" s="1">
        <v>44403</v>
      </c>
      <c r="K255" s="5">
        <f>DATEDIF(Tabla_1[[#This Row],[Fecha pedido]],Tabla_1[[#This Row],[Fecha envío]],"D")</f>
        <v>12</v>
      </c>
      <c r="L255" s="3">
        <v>8910</v>
      </c>
      <c r="M255" s="4">
        <v>152.58000000000001</v>
      </c>
      <c r="N255" s="4">
        <v>97.44</v>
      </c>
      <c r="O255" s="12">
        <v>1359487.8</v>
      </c>
      <c r="P255" s="4">
        <f>Tabla_1[[#This Row],[Precio Unitario]]-Tabla_1[[#This Row],[Coste unitario]]</f>
        <v>55.140000000000015</v>
      </c>
      <c r="Q255" s="12">
        <f>Tabla_1[[#This Row],[Importe venta total]]/1000</f>
        <v>1359.4878000000001</v>
      </c>
      <c r="R255" s="4">
        <v>868190.4</v>
      </c>
      <c r="S255" s="12">
        <f>Tabla_1[[#This Row],[Importe Coste total]]/1000</f>
        <v>868.19040000000007</v>
      </c>
      <c r="T255" s="4">
        <f>Tabla_1[[#This Row],[Importe venta total]]-Tabla_1[[#This Row],[Importe Coste total]]</f>
        <v>491297.4</v>
      </c>
      <c r="U255" s="13">
        <f>Tabla_1[[#This Row],[Importe Coste Total (M)]]/Tabla_1[[#This Row],[Importe Ventas Totales (M)]]</f>
        <v>0.63861580810066854</v>
      </c>
      <c r="V255" s="12">
        <f>Tabla_1[[#This Row],[Beneficio Total]]/1000</f>
        <v>491.29740000000004</v>
      </c>
      <c r="W255">
        <f>YEAR(Tabla_1[[#This Row],[Fecha pedido]])</f>
        <v>2021</v>
      </c>
    </row>
    <row r="256" spans="1:23" x14ac:dyDescent="0.3">
      <c r="A256" t="s">
        <v>433</v>
      </c>
      <c r="B256" t="s">
        <v>21</v>
      </c>
      <c r="C256" t="s">
        <v>55</v>
      </c>
      <c r="D256" t="s">
        <v>70</v>
      </c>
      <c r="E256" t="s">
        <v>15</v>
      </c>
      <c r="F256" t="s">
        <v>1117</v>
      </c>
      <c r="G256" s="14">
        <v>44660</v>
      </c>
      <c r="H256" s="20">
        <f>MONTH(Tabla_1[[#This Row],[Fecha pedido]])</f>
        <v>4</v>
      </c>
      <c r="I256">
        <v>864822137</v>
      </c>
      <c r="J256" s="1">
        <v>44692</v>
      </c>
      <c r="K256" s="5">
        <f>DATEDIF(Tabla_1[[#This Row],[Fecha pedido]],Tabla_1[[#This Row],[Fecha envío]],"D")</f>
        <v>32</v>
      </c>
      <c r="L256" s="3">
        <v>8943</v>
      </c>
      <c r="M256" s="4">
        <v>109.28</v>
      </c>
      <c r="N256" s="4">
        <v>35.840000000000003</v>
      </c>
      <c r="O256" s="12">
        <v>977291.04</v>
      </c>
      <c r="P256" s="4">
        <f>Tabla_1[[#This Row],[Precio Unitario]]-Tabla_1[[#This Row],[Coste unitario]]</f>
        <v>73.44</v>
      </c>
      <c r="Q256" s="12">
        <f>Tabla_1[[#This Row],[Importe venta total]]/1000</f>
        <v>977.29104000000007</v>
      </c>
      <c r="R256" s="4">
        <v>320517.12000000005</v>
      </c>
      <c r="S256" s="12">
        <f>Tabla_1[[#This Row],[Importe Coste total]]/1000</f>
        <v>320.51712000000003</v>
      </c>
      <c r="T256" s="4">
        <f>Tabla_1[[#This Row],[Importe venta total]]-Tabla_1[[#This Row],[Importe Coste total]]</f>
        <v>656773.91999999993</v>
      </c>
      <c r="U256" s="13">
        <f>Tabla_1[[#This Row],[Importe Coste Total (M)]]/Tabla_1[[#This Row],[Importe Ventas Totales (M)]]</f>
        <v>0.32796486090775989</v>
      </c>
      <c r="V256" s="12">
        <f>Tabla_1[[#This Row],[Beneficio Total]]/1000</f>
        <v>656.77391999999998</v>
      </c>
      <c r="W256">
        <f>YEAR(Tabla_1[[#This Row],[Fecha pedido]])</f>
        <v>2022</v>
      </c>
    </row>
    <row r="257" spans="1:23" x14ac:dyDescent="0.3">
      <c r="A257" t="s">
        <v>434</v>
      </c>
      <c r="B257" t="s">
        <v>21</v>
      </c>
      <c r="C257" t="s">
        <v>185</v>
      </c>
      <c r="D257" t="s">
        <v>42</v>
      </c>
      <c r="E257" t="s">
        <v>19</v>
      </c>
      <c r="F257" t="s">
        <v>1118</v>
      </c>
      <c r="G257" s="14">
        <v>44265</v>
      </c>
      <c r="H257" s="20">
        <f>MONTH(Tabla_1[[#This Row],[Fecha pedido]])</f>
        <v>3</v>
      </c>
      <c r="I257">
        <v>842362391</v>
      </c>
      <c r="J257" s="1">
        <v>44300</v>
      </c>
      <c r="K257" s="5">
        <f>DATEDIF(Tabla_1[[#This Row],[Fecha pedido]],Tabla_1[[#This Row],[Fecha envío]],"D")</f>
        <v>35</v>
      </c>
      <c r="L257" s="3">
        <v>2606</v>
      </c>
      <c r="M257" s="4">
        <v>651.21</v>
      </c>
      <c r="N257" s="4">
        <v>524.96</v>
      </c>
      <c r="O257" s="12">
        <v>1697053.26</v>
      </c>
      <c r="P257" s="4">
        <f>Tabla_1[[#This Row],[Precio Unitario]]-Tabla_1[[#This Row],[Coste unitario]]</f>
        <v>126.25</v>
      </c>
      <c r="Q257" s="12">
        <f>Tabla_1[[#This Row],[Importe venta total]]/1000</f>
        <v>1697.0532599999999</v>
      </c>
      <c r="R257" s="4">
        <v>1368045.76</v>
      </c>
      <c r="S257" s="12">
        <f>Tabla_1[[#This Row],[Importe Coste total]]/1000</f>
        <v>1368.04576</v>
      </c>
      <c r="T257" s="4">
        <f>Tabla_1[[#This Row],[Importe venta total]]-Tabla_1[[#This Row],[Importe Coste total]]</f>
        <v>329007.5</v>
      </c>
      <c r="U257" s="13">
        <f>Tabla_1[[#This Row],[Importe Coste Total (M)]]/Tabla_1[[#This Row],[Importe Ventas Totales (M)]]</f>
        <v>0.80613012699436437</v>
      </c>
      <c r="V257" s="12">
        <f>Tabla_1[[#This Row],[Beneficio Total]]/1000</f>
        <v>329.00749999999999</v>
      </c>
      <c r="W257">
        <f>YEAR(Tabla_1[[#This Row],[Fecha pedido]])</f>
        <v>2021</v>
      </c>
    </row>
    <row r="258" spans="1:23" x14ac:dyDescent="0.3">
      <c r="A258" t="s">
        <v>435</v>
      </c>
      <c r="B258" t="s">
        <v>24</v>
      </c>
      <c r="C258" t="s">
        <v>436</v>
      </c>
      <c r="D258" t="s">
        <v>14</v>
      </c>
      <c r="E258" t="s">
        <v>19</v>
      </c>
      <c r="F258" t="s">
        <v>1119</v>
      </c>
      <c r="G258" s="14">
        <v>44092</v>
      </c>
      <c r="H258" s="20">
        <f>MONTH(Tabla_1[[#This Row],[Fecha pedido]])</f>
        <v>9</v>
      </c>
      <c r="I258">
        <v>932800900</v>
      </c>
      <c r="J258" s="1">
        <v>44095</v>
      </c>
      <c r="K258" s="5">
        <f>DATEDIF(Tabla_1[[#This Row],[Fecha pedido]],Tabla_1[[#This Row],[Fecha envío]],"D")</f>
        <v>3</v>
      </c>
      <c r="L258" s="3">
        <v>5370</v>
      </c>
      <c r="M258" s="4">
        <v>152.58000000000001</v>
      </c>
      <c r="N258" s="4">
        <v>97.44</v>
      </c>
      <c r="O258" s="12">
        <v>819354.60000000009</v>
      </c>
      <c r="P258" s="4">
        <f>Tabla_1[[#This Row],[Precio Unitario]]-Tabla_1[[#This Row],[Coste unitario]]</f>
        <v>55.140000000000015</v>
      </c>
      <c r="Q258" s="12">
        <f>Tabla_1[[#This Row],[Importe venta total]]/1000</f>
        <v>819.35460000000012</v>
      </c>
      <c r="R258" s="4">
        <v>523252.8</v>
      </c>
      <c r="S258" s="12">
        <f>Tabla_1[[#This Row],[Importe Coste total]]/1000</f>
        <v>523.25279999999998</v>
      </c>
      <c r="T258" s="4">
        <f>Tabla_1[[#This Row],[Importe venta total]]-Tabla_1[[#This Row],[Importe Coste total]]</f>
        <v>296101.8000000001</v>
      </c>
      <c r="U258" s="13">
        <f>Tabla_1[[#This Row],[Importe Coste Total (M)]]/Tabla_1[[#This Row],[Importe Ventas Totales (M)]]</f>
        <v>0.63861580810066843</v>
      </c>
      <c r="V258" s="12">
        <f>Tabla_1[[#This Row],[Beneficio Total]]/1000</f>
        <v>296.10180000000008</v>
      </c>
      <c r="W258">
        <f>YEAR(Tabla_1[[#This Row],[Fecha pedido]])</f>
        <v>2020</v>
      </c>
    </row>
    <row r="259" spans="1:23" x14ac:dyDescent="0.3">
      <c r="A259" t="s">
        <v>437</v>
      </c>
      <c r="B259" t="s">
        <v>60</v>
      </c>
      <c r="C259" t="s">
        <v>95</v>
      </c>
      <c r="D259" t="s">
        <v>30</v>
      </c>
      <c r="E259" t="s">
        <v>19</v>
      </c>
      <c r="F259" t="s">
        <v>1118</v>
      </c>
      <c r="G259" s="14">
        <v>44654</v>
      </c>
      <c r="H259" s="20">
        <f>MONTH(Tabla_1[[#This Row],[Fecha pedido]])</f>
        <v>4</v>
      </c>
      <c r="I259">
        <v>261186492</v>
      </c>
      <c r="J259" s="1">
        <v>44664</v>
      </c>
      <c r="K259" s="5">
        <f>DATEDIF(Tabla_1[[#This Row],[Fecha pedido]],Tabla_1[[#This Row],[Fecha envío]],"D")</f>
        <v>10</v>
      </c>
      <c r="L259" s="3">
        <v>9742</v>
      </c>
      <c r="M259" s="4">
        <v>255.28</v>
      </c>
      <c r="N259" s="4">
        <v>159.41999999999999</v>
      </c>
      <c r="O259" s="12">
        <v>2486937.7600000002</v>
      </c>
      <c r="P259" s="4">
        <f>Tabla_1[[#This Row],[Precio Unitario]]-Tabla_1[[#This Row],[Coste unitario]]</f>
        <v>95.860000000000014</v>
      </c>
      <c r="Q259" s="12">
        <f>Tabla_1[[#This Row],[Importe venta total]]/1000</f>
        <v>2486.9377600000003</v>
      </c>
      <c r="R259" s="4">
        <v>1553069.64</v>
      </c>
      <c r="S259" s="12">
        <f>Tabla_1[[#This Row],[Importe Coste total]]/1000</f>
        <v>1553.0696399999999</v>
      </c>
      <c r="T259" s="4">
        <f>Tabla_1[[#This Row],[Importe venta total]]-Tabla_1[[#This Row],[Importe Coste total]]</f>
        <v>933868.12000000034</v>
      </c>
      <c r="U259" s="13">
        <f>Tabla_1[[#This Row],[Importe Coste Total (M)]]/Tabla_1[[#This Row],[Importe Ventas Totales (M)]]</f>
        <v>0.62449075524913811</v>
      </c>
      <c r="V259" s="12">
        <f>Tabla_1[[#This Row],[Beneficio Total]]/1000</f>
        <v>933.86812000000032</v>
      </c>
      <c r="W259">
        <f>YEAR(Tabla_1[[#This Row],[Fecha pedido]])</f>
        <v>2022</v>
      </c>
    </row>
    <row r="260" spans="1:23" x14ac:dyDescent="0.3">
      <c r="A260" t="s">
        <v>438</v>
      </c>
      <c r="B260" t="s">
        <v>24</v>
      </c>
      <c r="C260" t="s">
        <v>229</v>
      </c>
      <c r="D260" t="s">
        <v>80</v>
      </c>
      <c r="E260" t="s">
        <v>15</v>
      </c>
      <c r="F260" t="s">
        <v>1120</v>
      </c>
      <c r="G260" s="14">
        <v>44523</v>
      </c>
      <c r="H260" s="20">
        <f>MONTH(Tabla_1[[#This Row],[Fecha pedido]])</f>
        <v>11</v>
      </c>
      <c r="I260">
        <v>272880494</v>
      </c>
      <c r="J260" s="1">
        <v>44561</v>
      </c>
      <c r="K260" s="5">
        <f>DATEDIF(Tabla_1[[#This Row],[Fecha pedido]],Tabla_1[[#This Row],[Fecha envío]],"D")</f>
        <v>38</v>
      </c>
      <c r="L260" s="3">
        <v>257</v>
      </c>
      <c r="M260" s="4">
        <v>668.27</v>
      </c>
      <c r="N260" s="4">
        <v>502.54</v>
      </c>
      <c r="O260" s="12">
        <v>171745.38999999998</v>
      </c>
      <c r="P260" s="4">
        <f>Tabla_1[[#This Row],[Precio Unitario]]-Tabla_1[[#This Row],[Coste unitario]]</f>
        <v>165.72999999999996</v>
      </c>
      <c r="Q260" s="12">
        <f>Tabla_1[[#This Row],[Importe venta total]]/1000</f>
        <v>171.74538999999999</v>
      </c>
      <c r="R260" s="4">
        <v>129152.78</v>
      </c>
      <c r="S260" s="12">
        <f>Tabla_1[[#This Row],[Importe Coste total]]/1000</f>
        <v>129.15278000000001</v>
      </c>
      <c r="T260" s="4">
        <f>Tabla_1[[#This Row],[Importe venta total]]-Tabla_1[[#This Row],[Importe Coste total]]</f>
        <v>42592.609999999986</v>
      </c>
      <c r="U260" s="13">
        <f>Tabla_1[[#This Row],[Importe Coste Total (M)]]/Tabla_1[[#This Row],[Importe Ventas Totales (M)]]</f>
        <v>0.75200143654510909</v>
      </c>
      <c r="V260" s="12">
        <f>Tabla_1[[#This Row],[Beneficio Total]]/1000</f>
        <v>42.592609999999986</v>
      </c>
      <c r="W260">
        <f>YEAR(Tabla_1[[#This Row],[Fecha pedido]])</f>
        <v>2021</v>
      </c>
    </row>
    <row r="261" spans="1:23" x14ac:dyDescent="0.3">
      <c r="A261" t="s">
        <v>439</v>
      </c>
      <c r="B261" t="s">
        <v>60</v>
      </c>
      <c r="C261" t="s">
        <v>69</v>
      </c>
      <c r="D261" t="s">
        <v>70</v>
      </c>
      <c r="E261" t="s">
        <v>19</v>
      </c>
      <c r="F261" t="s">
        <v>1118</v>
      </c>
      <c r="G261" s="14">
        <v>43981</v>
      </c>
      <c r="H261" s="20">
        <f>MONTH(Tabla_1[[#This Row],[Fecha pedido]])</f>
        <v>5</v>
      </c>
      <c r="I261">
        <v>683556735</v>
      </c>
      <c r="J261" s="1">
        <v>43990</v>
      </c>
      <c r="K261" s="5">
        <f>DATEDIF(Tabla_1[[#This Row],[Fecha pedido]],Tabla_1[[#This Row],[Fecha envío]],"D")</f>
        <v>9</v>
      </c>
      <c r="L261" s="3">
        <v>8483</v>
      </c>
      <c r="M261" s="4">
        <v>109.28</v>
      </c>
      <c r="N261" s="4">
        <v>35.840000000000003</v>
      </c>
      <c r="O261" s="12">
        <v>927022.24</v>
      </c>
      <c r="P261" s="4">
        <f>Tabla_1[[#This Row],[Precio Unitario]]-Tabla_1[[#This Row],[Coste unitario]]</f>
        <v>73.44</v>
      </c>
      <c r="Q261" s="12">
        <f>Tabla_1[[#This Row],[Importe venta total]]/1000</f>
        <v>927.02224000000001</v>
      </c>
      <c r="R261" s="4">
        <v>304030.72000000003</v>
      </c>
      <c r="S261" s="12">
        <f>Tabla_1[[#This Row],[Importe Coste total]]/1000</f>
        <v>304.03072000000003</v>
      </c>
      <c r="T261" s="4">
        <f>Tabla_1[[#This Row],[Importe venta total]]-Tabla_1[[#This Row],[Importe Coste total]]</f>
        <v>622991.52</v>
      </c>
      <c r="U261" s="13">
        <f>Tabla_1[[#This Row],[Importe Coste Total (M)]]/Tabla_1[[#This Row],[Importe Ventas Totales (M)]]</f>
        <v>0.32796486090775989</v>
      </c>
      <c r="V261" s="12">
        <f>Tabla_1[[#This Row],[Beneficio Total]]/1000</f>
        <v>622.99152000000004</v>
      </c>
      <c r="W261">
        <f>YEAR(Tabla_1[[#This Row],[Fecha pedido]])</f>
        <v>2020</v>
      </c>
    </row>
    <row r="262" spans="1:23" x14ac:dyDescent="0.3">
      <c r="A262" t="s">
        <v>440</v>
      </c>
      <c r="B262" t="s">
        <v>24</v>
      </c>
      <c r="C262" t="s">
        <v>113</v>
      </c>
      <c r="D262" t="s">
        <v>33</v>
      </c>
      <c r="E262" t="s">
        <v>19</v>
      </c>
      <c r="F262" t="s">
        <v>1119</v>
      </c>
      <c r="G262" s="14">
        <v>44505</v>
      </c>
      <c r="H262" s="20">
        <f>MONTH(Tabla_1[[#This Row],[Fecha pedido]])</f>
        <v>11</v>
      </c>
      <c r="I262">
        <v>829201543</v>
      </c>
      <c r="J262" s="1">
        <v>44515</v>
      </c>
      <c r="K262" s="5">
        <f>DATEDIF(Tabla_1[[#This Row],[Fecha pedido]],Tabla_1[[#This Row],[Fecha envío]],"D")</f>
        <v>10</v>
      </c>
      <c r="L262" s="3">
        <v>8018</v>
      </c>
      <c r="M262" s="4">
        <v>47.45</v>
      </c>
      <c r="N262" s="4">
        <v>31.79</v>
      </c>
      <c r="O262" s="12">
        <v>380454.10000000003</v>
      </c>
      <c r="P262" s="4">
        <f>Tabla_1[[#This Row],[Precio Unitario]]-Tabla_1[[#This Row],[Coste unitario]]</f>
        <v>15.660000000000004</v>
      </c>
      <c r="Q262" s="12">
        <f>Tabla_1[[#This Row],[Importe venta total]]/1000</f>
        <v>380.45410000000004</v>
      </c>
      <c r="R262" s="4">
        <v>254892.22</v>
      </c>
      <c r="S262" s="12">
        <f>Tabla_1[[#This Row],[Importe Coste total]]/1000</f>
        <v>254.89222000000001</v>
      </c>
      <c r="T262" s="4">
        <f>Tabla_1[[#This Row],[Importe venta total]]-Tabla_1[[#This Row],[Importe Coste total]]</f>
        <v>125561.88000000003</v>
      </c>
      <c r="U262" s="13">
        <f>Tabla_1[[#This Row],[Importe Coste Total (M)]]/Tabla_1[[#This Row],[Importe Ventas Totales (M)]]</f>
        <v>0.66996838777660694</v>
      </c>
      <c r="V262" s="12">
        <f>Tabla_1[[#This Row],[Beneficio Total]]/1000</f>
        <v>125.56188000000003</v>
      </c>
      <c r="W262">
        <f>YEAR(Tabla_1[[#This Row],[Fecha pedido]])</f>
        <v>2021</v>
      </c>
    </row>
    <row r="263" spans="1:23" x14ac:dyDescent="0.3">
      <c r="A263" t="s">
        <v>441</v>
      </c>
      <c r="B263" t="s">
        <v>12</v>
      </c>
      <c r="C263" t="s">
        <v>320</v>
      </c>
      <c r="D263" t="s">
        <v>33</v>
      </c>
      <c r="E263" t="s">
        <v>19</v>
      </c>
      <c r="F263" t="s">
        <v>1120</v>
      </c>
      <c r="G263" s="14">
        <v>44061</v>
      </c>
      <c r="H263" s="20">
        <f>MONTH(Tabla_1[[#This Row],[Fecha pedido]])</f>
        <v>8</v>
      </c>
      <c r="I263">
        <v>116113746</v>
      </c>
      <c r="J263" s="1">
        <v>44075</v>
      </c>
      <c r="K263" s="5">
        <f>DATEDIF(Tabla_1[[#This Row],[Fecha pedido]],Tabla_1[[#This Row],[Fecha envío]],"D")</f>
        <v>14</v>
      </c>
      <c r="L263" s="3">
        <v>9493</v>
      </c>
      <c r="M263" s="4">
        <v>47.45</v>
      </c>
      <c r="N263" s="4">
        <v>31.79</v>
      </c>
      <c r="O263" s="12">
        <v>450442.85000000003</v>
      </c>
      <c r="P263" s="4">
        <f>Tabla_1[[#This Row],[Precio Unitario]]-Tabla_1[[#This Row],[Coste unitario]]</f>
        <v>15.660000000000004</v>
      </c>
      <c r="Q263" s="12">
        <f>Tabla_1[[#This Row],[Importe venta total]]/1000</f>
        <v>450.44285000000002</v>
      </c>
      <c r="R263" s="4">
        <v>301782.46999999997</v>
      </c>
      <c r="S263" s="12">
        <f>Tabla_1[[#This Row],[Importe Coste total]]/1000</f>
        <v>301.78246999999999</v>
      </c>
      <c r="T263" s="4">
        <f>Tabla_1[[#This Row],[Importe venta total]]-Tabla_1[[#This Row],[Importe Coste total]]</f>
        <v>148660.38000000006</v>
      </c>
      <c r="U263" s="13">
        <f>Tabla_1[[#This Row],[Importe Coste Total (M)]]/Tabla_1[[#This Row],[Importe Ventas Totales (M)]]</f>
        <v>0.66996838777660694</v>
      </c>
      <c r="V263" s="12">
        <f>Tabla_1[[#This Row],[Beneficio Total]]/1000</f>
        <v>148.66038000000006</v>
      </c>
      <c r="W263">
        <f>YEAR(Tabla_1[[#This Row],[Fecha pedido]])</f>
        <v>2020</v>
      </c>
    </row>
    <row r="264" spans="1:23" x14ac:dyDescent="0.3">
      <c r="A264" t="s">
        <v>442</v>
      </c>
      <c r="B264" t="s">
        <v>24</v>
      </c>
      <c r="C264" t="s">
        <v>37</v>
      </c>
      <c r="D264" t="s">
        <v>23</v>
      </c>
      <c r="E264" t="s">
        <v>15</v>
      </c>
      <c r="F264" t="s">
        <v>1120</v>
      </c>
      <c r="G264" s="14">
        <v>43896</v>
      </c>
      <c r="H264" s="20">
        <f>MONTH(Tabla_1[[#This Row],[Fecha pedido]])</f>
        <v>3</v>
      </c>
      <c r="I264">
        <v>270904672</v>
      </c>
      <c r="J264" s="1">
        <v>43904</v>
      </c>
      <c r="K264" s="5">
        <f>DATEDIF(Tabla_1[[#This Row],[Fecha pedido]],Tabla_1[[#This Row],[Fecha envío]],"D")</f>
        <v>8</v>
      </c>
      <c r="L264" s="3">
        <v>5567</v>
      </c>
      <c r="M264" s="4">
        <v>205.7</v>
      </c>
      <c r="N264" s="4">
        <v>117.11</v>
      </c>
      <c r="O264" s="12">
        <v>1145131.8999999999</v>
      </c>
      <c r="P264" s="4">
        <f>Tabla_1[[#This Row],[Precio Unitario]]-Tabla_1[[#This Row],[Coste unitario]]</f>
        <v>88.589999999999989</v>
      </c>
      <c r="Q264" s="12">
        <f>Tabla_1[[#This Row],[Importe venta total]]/1000</f>
        <v>1145.1318999999999</v>
      </c>
      <c r="R264" s="4">
        <v>651951.37</v>
      </c>
      <c r="S264" s="12">
        <f>Tabla_1[[#This Row],[Importe Coste total]]/1000</f>
        <v>651.95137</v>
      </c>
      <c r="T264" s="4">
        <f>Tabla_1[[#This Row],[Importe venta total]]-Tabla_1[[#This Row],[Importe Coste total]]</f>
        <v>493180.52999999991</v>
      </c>
      <c r="U264" s="13">
        <f>Tabla_1[[#This Row],[Importe Coste Total (M)]]/Tabla_1[[#This Row],[Importe Ventas Totales (M)]]</f>
        <v>0.56932425862907154</v>
      </c>
      <c r="V264" s="12">
        <f>Tabla_1[[#This Row],[Beneficio Total]]/1000</f>
        <v>493.18052999999992</v>
      </c>
      <c r="W264">
        <f>YEAR(Tabla_1[[#This Row],[Fecha pedido]])</f>
        <v>2020</v>
      </c>
    </row>
    <row r="265" spans="1:23" x14ac:dyDescent="0.3">
      <c r="A265" t="s">
        <v>443</v>
      </c>
      <c r="B265" t="s">
        <v>60</v>
      </c>
      <c r="C265" t="s">
        <v>67</v>
      </c>
      <c r="D265" t="s">
        <v>23</v>
      </c>
      <c r="E265" t="s">
        <v>15</v>
      </c>
      <c r="F265" t="s">
        <v>1120</v>
      </c>
      <c r="G265" s="14">
        <v>43837</v>
      </c>
      <c r="H265" s="20">
        <f>MONTH(Tabla_1[[#This Row],[Fecha pedido]])</f>
        <v>1</v>
      </c>
      <c r="I265">
        <v>390498149</v>
      </c>
      <c r="J265" s="1">
        <v>43856</v>
      </c>
      <c r="K265" s="5">
        <f>DATEDIF(Tabla_1[[#This Row],[Fecha pedido]],Tabla_1[[#This Row],[Fecha envío]],"D")</f>
        <v>19</v>
      </c>
      <c r="L265" s="3">
        <v>5935</v>
      </c>
      <c r="M265" s="4">
        <v>205.7</v>
      </c>
      <c r="N265" s="4">
        <v>117.11</v>
      </c>
      <c r="O265" s="12">
        <v>1220829.5</v>
      </c>
      <c r="P265" s="4">
        <f>Tabla_1[[#This Row],[Precio Unitario]]-Tabla_1[[#This Row],[Coste unitario]]</f>
        <v>88.589999999999989</v>
      </c>
      <c r="Q265" s="12">
        <f>Tabla_1[[#This Row],[Importe venta total]]/1000</f>
        <v>1220.8295000000001</v>
      </c>
      <c r="R265" s="4">
        <v>695047.85</v>
      </c>
      <c r="S265" s="12">
        <f>Tabla_1[[#This Row],[Importe Coste total]]/1000</f>
        <v>695.04784999999993</v>
      </c>
      <c r="T265" s="4">
        <f>Tabla_1[[#This Row],[Importe venta total]]-Tabla_1[[#This Row],[Importe Coste total]]</f>
        <v>525781.65</v>
      </c>
      <c r="U265" s="13">
        <f>Tabla_1[[#This Row],[Importe Coste Total (M)]]/Tabla_1[[#This Row],[Importe Ventas Totales (M)]]</f>
        <v>0.56932425862907132</v>
      </c>
      <c r="V265" s="12">
        <f>Tabla_1[[#This Row],[Beneficio Total]]/1000</f>
        <v>525.78165000000001</v>
      </c>
      <c r="W265">
        <f>YEAR(Tabla_1[[#This Row],[Fecha pedido]])</f>
        <v>2020</v>
      </c>
    </row>
    <row r="266" spans="1:23" x14ac:dyDescent="0.3">
      <c r="A266" t="s">
        <v>444</v>
      </c>
      <c r="B266" t="s">
        <v>12</v>
      </c>
      <c r="C266" t="s">
        <v>161</v>
      </c>
      <c r="D266" t="s">
        <v>38</v>
      </c>
      <c r="E266" t="s">
        <v>15</v>
      </c>
      <c r="F266" t="s">
        <v>1120</v>
      </c>
      <c r="G266" s="14">
        <v>43858</v>
      </c>
      <c r="H266" s="20">
        <f>MONTH(Tabla_1[[#This Row],[Fecha pedido]])</f>
        <v>1</v>
      </c>
      <c r="I266">
        <v>992130506</v>
      </c>
      <c r="J266" s="1">
        <v>43893</v>
      </c>
      <c r="K266" s="5">
        <f>DATEDIF(Tabla_1[[#This Row],[Fecha pedido]],Tabla_1[[#This Row],[Fecha envío]],"D")</f>
        <v>35</v>
      </c>
      <c r="L266" s="3">
        <v>2319</v>
      </c>
      <c r="M266" s="4">
        <v>437.2</v>
      </c>
      <c r="N266" s="4">
        <v>263.33</v>
      </c>
      <c r="O266" s="12">
        <v>1013866.7999999999</v>
      </c>
      <c r="P266" s="4">
        <f>Tabla_1[[#This Row],[Precio Unitario]]-Tabla_1[[#This Row],[Coste unitario]]</f>
        <v>173.87</v>
      </c>
      <c r="Q266" s="12">
        <f>Tabla_1[[#This Row],[Importe venta total]]/1000</f>
        <v>1013.8667999999999</v>
      </c>
      <c r="R266" s="4">
        <v>610662.27</v>
      </c>
      <c r="S266" s="12">
        <f>Tabla_1[[#This Row],[Importe Coste total]]/1000</f>
        <v>610.66227000000003</v>
      </c>
      <c r="T266" s="4">
        <f>Tabla_1[[#This Row],[Importe venta total]]-Tabla_1[[#This Row],[Importe Coste total]]</f>
        <v>403204.52999999991</v>
      </c>
      <c r="U266" s="13">
        <f>Tabla_1[[#This Row],[Importe Coste Total (M)]]/Tabla_1[[#This Row],[Importe Ventas Totales (M)]]</f>
        <v>0.60231015553522427</v>
      </c>
      <c r="V266" s="12">
        <f>Tabla_1[[#This Row],[Beneficio Total]]/1000</f>
        <v>403.20452999999992</v>
      </c>
      <c r="W266">
        <f>YEAR(Tabla_1[[#This Row],[Fecha pedido]])</f>
        <v>2020</v>
      </c>
    </row>
    <row r="267" spans="1:23" x14ac:dyDescent="0.3">
      <c r="A267" t="s">
        <v>446</v>
      </c>
      <c r="B267" t="s">
        <v>24</v>
      </c>
      <c r="C267" t="s">
        <v>447</v>
      </c>
      <c r="D267" t="s">
        <v>38</v>
      </c>
      <c r="E267" t="s">
        <v>15</v>
      </c>
      <c r="F267" t="s">
        <v>1119</v>
      </c>
      <c r="G267" s="14">
        <v>44770</v>
      </c>
      <c r="H267" s="20">
        <f>MONTH(Tabla_1[[#This Row],[Fecha pedido]])</f>
        <v>7</v>
      </c>
      <c r="I267">
        <v>212019670</v>
      </c>
      <c r="J267" s="1">
        <v>44771</v>
      </c>
      <c r="K267" s="5">
        <f>DATEDIF(Tabla_1[[#This Row],[Fecha pedido]],Tabla_1[[#This Row],[Fecha envío]],"D")</f>
        <v>1</v>
      </c>
      <c r="L267" s="3">
        <v>187</v>
      </c>
      <c r="M267" s="4">
        <v>437.2</v>
      </c>
      <c r="N267" s="4">
        <v>263.33</v>
      </c>
      <c r="O267" s="12">
        <v>81756.399999999994</v>
      </c>
      <c r="P267" s="4">
        <f>Tabla_1[[#This Row],[Precio Unitario]]-Tabla_1[[#This Row],[Coste unitario]]</f>
        <v>173.87</v>
      </c>
      <c r="Q267" s="12">
        <f>Tabla_1[[#This Row],[Importe venta total]]/1000</f>
        <v>81.756399999999999</v>
      </c>
      <c r="R267" s="4">
        <v>49242.71</v>
      </c>
      <c r="S267" s="12">
        <f>Tabla_1[[#This Row],[Importe Coste total]]/1000</f>
        <v>49.242710000000002</v>
      </c>
      <c r="T267" s="4">
        <f>Tabla_1[[#This Row],[Importe venta total]]-Tabla_1[[#This Row],[Importe Coste total]]</f>
        <v>32513.689999999995</v>
      </c>
      <c r="U267" s="13">
        <f>Tabla_1[[#This Row],[Importe Coste Total (M)]]/Tabla_1[[#This Row],[Importe Ventas Totales (M)]]</f>
        <v>0.60231015553522416</v>
      </c>
      <c r="V267" s="12">
        <f>Tabla_1[[#This Row],[Beneficio Total]]/1000</f>
        <v>32.513689999999997</v>
      </c>
      <c r="W267">
        <f>YEAR(Tabla_1[[#This Row],[Fecha pedido]])</f>
        <v>2022</v>
      </c>
    </row>
    <row r="268" spans="1:23" x14ac:dyDescent="0.3">
      <c r="A268" t="s">
        <v>448</v>
      </c>
      <c r="B268" t="s">
        <v>28</v>
      </c>
      <c r="C268" t="s">
        <v>142</v>
      </c>
      <c r="D268" t="s">
        <v>42</v>
      </c>
      <c r="E268" t="s">
        <v>19</v>
      </c>
      <c r="F268" t="s">
        <v>1117</v>
      </c>
      <c r="G268" s="14">
        <v>44778</v>
      </c>
      <c r="H268" s="20">
        <f>MONTH(Tabla_1[[#This Row],[Fecha pedido]])</f>
        <v>8</v>
      </c>
      <c r="I268">
        <v>216311633</v>
      </c>
      <c r="J268" s="1">
        <v>44800</v>
      </c>
      <c r="K268" s="5">
        <f>DATEDIF(Tabla_1[[#This Row],[Fecha pedido]],Tabla_1[[#This Row],[Fecha envío]],"D")</f>
        <v>22</v>
      </c>
      <c r="L268" s="3">
        <v>274</v>
      </c>
      <c r="M268" s="4">
        <v>651.21</v>
      </c>
      <c r="N268" s="4">
        <v>524.96</v>
      </c>
      <c r="O268" s="12">
        <v>178431.54</v>
      </c>
      <c r="P268" s="4">
        <f>Tabla_1[[#This Row],[Precio Unitario]]-Tabla_1[[#This Row],[Coste unitario]]</f>
        <v>126.25</v>
      </c>
      <c r="Q268" s="12">
        <f>Tabla_1[[#This Row],[Importe venta total]]/1000</f>
        <v>178.43154000000001</v>
      </c>
      <c r="R268" s="4">
        <v>143839.04000000001</v>
      </c>
      <c r="S268" s="12">
        <f>Tabla_1[[#This Row],[Importe Coste total]]/1000</f>
        <v>143.83904000000001</v>
      </c>
      <c r="T268" s="4">
        <f>Tabla_1[[#This Row],[Importe venta total]]-Tabla_1[[#This Row],[Importe Coste total]]</f>
        <v>34592.5</v>
      </c>
      <c r="U268" s="13">
        <f>Tabla_1[[#This Row],[Importe Coste Total (M)]]/Tabla_1[[#This Row],[Importe Ventas Totales (M)]]</f>
        <v>0.80613012699436437</v>
      </c>
      <c r="V268" s="12">
        <f>Tabla_1[[#This Row],[Beneficio Total]]/1000</f>
        <v>34.592500000000001</v>
      </c>
      <c r="W268">
        <f>YEAR(Tabla_1[[#This Row],[Fecha pedido]])</f>
        <v>2022</v>
      </c>
    </row>
    <row r="269" spans="1:23" x14ac:dyDescent="0.3">
      <c r="A269" t="s">
        <v>449</v>
      </c>
      <c r="B269" t="s">
        <v>12</v>
      </c>
      <c r="C269" t="s">
        <v>364</v>
      </c>
      <c r="D269" t="s">
        <v>80</v>
      </c>
      <c r="E269" t="s">
        <v>19</v>
      </c>
      <c r="F269" t="s">
        <v>1118</v>
      </c>
      <c r="G269" s="14">
        <v>44141</v>
      </c>
      <c r="H269" s="20">
        <f>MONTH(Tabla_1[[#This Row],[Fecha pedido]])</f>
        <v>11</v>
      </c>
      <c r="I269">
        <v>774712789</v>
      </c>
      <c r="J269" s="1">
        <v>44176</v>
      </c>
      <c r="K269" s="5">
        <f>DATEDIF(Tabla_1[[#This Row],[Fecha pedido]],Tabla_1[[#This Row],[Fecha envío]],"D")</f>
        <v>35</v>
      </c>
      <c r="L269" s="3">
        <v>3585</v>
      </c>
      <c r="M269" s="4">
        <v>668.27</v>
      </c>
      <c r="N269" s="4">
        <v>502.54</v>
      </c>
      <c r="O269" s="12">
        <v>2395747.9499999997</v>
      </c>
      <c r="P269" s="4">
        <f>Tabla_1[[#This Row],[Precio Unitario]]-Tabla_1[[#This Row],[Coste unitario]]</f>
        <v>165.72999999999996</v>
      </c>
      <c r="Q269" s="12">
        <f>Tabla_1[[#This Row],[Importe venta total]]/1000</f>
        <v>2395.7479499999999</v>
      </c>
      <c r="R269" s="4">
        <v>1801605.9000000001</v>
      </c>
      <c r="S269" s="12">
        <f>Tabla_1[[#This Row],[Importe Coste total]]/1000</f>
        <v>1801.6059000000002</v>
      </c>
      <c r="T269" s="4">
        <f>Tabla_1[[#This Row],[Importe venta total]]-Tabla_1[[#This Row],[Importe Coste total]]</f>
        <v>594142.04999999958</v>
      </c>
      <c r="U269" s="13">
        <f>Tabla_1[[#This Row],[Importe Coste Total (M)]]/Tabla_1[[#This Row],[Importe Ventas Totales (M)]]</f>
        <v>0.75200143654510909</v>
      </c>
      <c r="V269" s="12">
        <f>Tabla_1[[#This Row],[Beneficio Total]]/1000</f>
        <v>594.14204999999959</v>
      </c>
      <c r="W269">
        <f>YEAR(Tabla_1[[#This Row],[Fecha pedido]])</f>
        <v>2020</v>
      </c>
    </row>
    <row r="270" spans="1:23" x14ac:dyDescent="0.3">
      <c r="A270" t="s">
        <v>450</v>
      </c>
      <c r="B270" t="s">
        <v>44</v>
      </c>
      <c r="C270" t="s">
        <v>45</v>
      </c>
      <c r="D270" t="s">
        <v>30</v>
      </c>
      <c r="E270" t="s">
        <v>19</v>
      </c>
      <c r="F270" t="s">
        <v>1117</v>
      </c>
      <c r="G270" s="14">
        <v>44091</v>
      </c>
      <c r="H270" s="20">
        <f>MONTH(Tabla_1[[#This Row],[Fecha pedido]])</f>
        <v>9</v>
      </c>
      <c r="I270">
        <v>956021964</v>
      </c>
      <c r="J270" s="1">
        <v>44112</v>
      </c>
      <c r="K270" s="5">
        <f>DATEDIF(Tabla_1[[#This Row],[Fecha pedido]],Tabla_1[[#This Row],[Fecha envío]],"D")</f>
        <v>21</v>
      </c>
      <c r="L270" s="3">
        <v>6999</v>
      </c>
      <c r="M270" s="4">
        <v>255.28</v>
      </c>
      <c r="N270" s="4">
        <v>159.41999999999999</v>
      </c>
      <c r="O270" s="12">
        <v>1786704.72</v>
      </c>
      <c r="P270" s="4">
        <f>Tabla_1[[#This Row],[Precio Unitario]]-Tabla_1[[#This Row],[Coste unitario]]</f>
        <v>95.860000000000014</v>
      </c>
      <c r="Q270" s="12">
        <f>Tabla_1[[#This Row],[Importe venta total]]/1000</f>
        <v>1786.70472</v>
      </c>
      <c r="R270" s="4">
        <v>1115780.5799999998</v>
      </c>
      <c r="S270" s="12">
        <f>Tabla_1[[#This Row],[Importe Coste total]]/1000</f>
        <v>1115.7805799999999</v>
      </c>
      <c r="T270" s="4">
        <f>Tabla_1[[#This Row],[Importe venta total]]-Tabla_1[[#This Row],[Importe Coste total]]</f>
        <v>670924.14000000013</v>
      </c>
      <c r="U270" s="13">
        <f>Tabla_1[[#This Row],[Importe Coste Total (M)]]/Tabla_1[[#This Row],[Importe Ventas Totales (M)]]</f>
        <v>0.62449075524913811</v>
      </c>
      <c r="V270" s="12">
        <f>Tabla_1[[#This Row],[Beneficio Total]]/1000</f>
        <v>670.92414000000008</v>
      </c>
      <c r="W270">
        <f>YEAR(Tabla_1[[#This Row],[Fecha pedido]])</f>
        <v>2020</v>
      </c>
    </row>
    <row r="271" spans="1:23" x14ac:dyDescent="0.3">
      <c r="A271" t="s">
        <v>451</v>
      </c>
      <c r="B271" t="s">
        <v>12</v>
      </c>
      <c r="C271" t="s">
        <v>161</v>
      </c>
      <c r="D271" t="s">
        <v>38</v>
      </c>
      <c r="E271" t="s">
        <v>19</v>
      </c>
      <c r="F271" t="s">
        <v>1118</v>
      </c>
      <c r="G271" s="14">
        <v>43916</v>
      </c>
      <c r="H271" s="20">
        <f>MONTH(Tabla_1[[#This Row],[Fecha pedido]])</f>
        <v>3</v>
      </c>
      <c r="I271">
        <v>349350488</v>
      </c>
      <c r="J271" s="1">
        <v>43940</v>
      </c>
      <c r="K271" s="5">
        <f>DATEDIF(Tabla_1[[#This Row],[Fecha pedido]],Tabla_1[[#This Row],[Fecha envío]],"D")</f>
        <v>24</v>
      </c>
      <c r="L271" s="3">
        <v>9428</v>
      </c>
      <c r="M271" s="4">
        <v>437.2</v>
      </c>
      <c r="N271" s="4">
        <v>263.33</v>
      </c>
      <c r="O271" s="12">
        <v>4121921.6</v>
      </c>
      <c r="P271" s="4">
        <f>Tabla_1[[#This Row],[Precio Unitario]]-Tabla_1[[#This Row],[Coste unitario]]</f>
        <v>173.87</v>
      </c>
      <c r="Q271" s="12">
        <f>Tabla_1[[#This Row],[Importe venta total]]/1000</f>
        <v>4121.9215999999997</v>
      </c>
      <c r="R271" s="4">
        <v>2482675.2399999998</v>
      </c>
      <c r="S271" s="12">
        <f>Tabla_1[[#This Row],[Importe Coste total]]/1000</f>
        <v>2482.6752399999996</v>
      </c>
      <c r="T271" s="4">
        <f>Tabla_1[[#This Row],[Importe venta total]]-Tabla_1[[#This Row],[Importe Coste total]]</f>
        <v>1639246.3600000003</v>
      </c>
      <c r="U271" s="13">
        <f>Tabla_1[[#This Row],[Importe Coste Total (M)]]/Tabla_1[[#This Row],[Importe Ventas Totales (M)]]</f>
        <v>0.60231015553522405</v>
      </c>
      <c r="V271" s="12">
        <f>Tabla_1[[#This Row],[Beneficio Total]]/1000</f>
        <v>1639.2463600000003</v>
      </c>
      <c r="W271">
        <f>YEAR(Tabla_1[[#This Row],[Fecha pedido]])</f>
        <v>2020</v>
      </c>
    </row>
    <row r="272" spans="1:23" x14ac:dyDescent="0.3">
      <c r="A272" t="s">
        <v>452</v>
      </c>
      <c r="B272" t="s">
        <v>60</v>
      </c>
      <c r="C272" t="s">
        <v>133</v>
      </c>
      <c r="D272" t="s">
        <v>38</v>
      </c>
      <c r="E272" t="s">
        <v>19</v>
      </c>
      <c r="F272" t="s">
        <v>1118</v>
      </c>
      <c r="G272" s="14">
        <v>44618</v>
      </c>
      <c r="H272" s="20">
        <f>MONTH(Tabla_1[[#This Row],[Fecha pedido]])</f>
        <v>2</v>
      </c>
      <c r="I272">
        <v>414122188</v>
      </c>
      <c r="J272" s="1">
        <v>44643</v>
      </c>
      <c r="K272" s="5">
        <f>DATEDIF(Tabla_1[[#This Row],[Fecha pedido]],Tabla_1[[#This Row],[Fecha envío]],"D")</f>
        <v>25</v>
      </c>
      <c r="L272" s="3">
        <v>6813</v>
      </c>
      <c r="M272" s="4">
        <v>437.2</v>
      </c>
      <c r="N272" s="4">
        <v>263.33</v>
      </c>
      <c r="O272" s="12">
        <v>2978643.6</v>
      </c>
      <c r="P272" s="4">
        <f>Tabla_1[[#This Row],[Precio Unitario]]-Tabla_1[[#This Row],[Coste unitario]]</f>
        <v>173.87</v>
      </c>
      <c r="Q272" s="12">
        <f>Tabla_1[[#This Row],[Importe venta total]]/1000</f>
        <v>2978.6435999999999</v>
      </c>
      <c r="R272" s="4">
        <v>1794067.2899999998</v>
      </c>
      <c r="S272" s="12">
        <f>Tabla_1[[#This Row],[Importe Coste total]]/1000</f>
        <v>1794.0672899999997</v>
      </c>
      <c r="T272" s="4">
        <f>Tabla_1[[#This Row],[Importe venta total]]-Tabla_1[[#This Row],[Importe Coste total]]</f>
        <v>1184576.3100000003</v>
      </c>
      <c r="U272" s="13">
        <f>Tabla_1[[#This Row],[Importe Coste Total (M)]]/Tabla_1[[#This Row],[Importe Ventas Totales (M)]]</f>
        <v>0.60231015553522405</v>
      </c>
      <c r="V272" s="12">
        <f>Tabla_1[[#This Row],[Beneficio Total]]/1000</f>
        <v>1184.5763100000004</v>
      </c>
      <c r="W272">
        <f>YEAR(Tabla_1[[#This Row],[Fecha pedido]])</f>
        <v>2022</v>
      </c>
    </row>
    <row r="273" spans="1:23" x14ac:dyDescent="0.3">
      <c r="A273" t="s">
        <v>453</v>
      </c>
      <c r="B273" t="s">
        <v>21</v>
      </c>
      <c r="C273" t="s">
        <v>163</v>
      </c>
      <c r="D273" t="s">
        <v>80</v>
      </c>
      <c r="E273" t="s">
        <v>15</v>
      </c>
      <c r="F273" t="s">
        <v>1119</v>
      </c>
      <c r="G273" s="14">
        <v>44213</v>
      </c>
      <c r="H273" s="20">
        <f>MONTH(Tabla_1[[#This Row],[Fecha pedido]])</f>
        <v>1</v>
      </c>
      <c r="I273">
        <v>430073392</v>
      </c>
      <c r="J273" s="1">
        <v>44232</v>
      </c>
      <c r="K273" s="5">
        <f>DATEDIF(Tabla_1[[#This Row],[Fecha pedido]],Tabla_1[[#This Row],[Fecha envío]],"D")</f>
        <v>19</v>
      </c>
      <c r="L273" s="3">
        <v>7129</v>
      </c>
      <c r="M273" s="4">
        <v>668.27</v>
      </c>
      <c r="N273" s="4">
        <v>502.54</v>
      </c>
      <c r="O273" s="12">
        <v>4764096.83</v>
      </c>
      <c r="P273" s="4">
        <f>Tabla_1[[#This Row],[Precio Unitario]]-Tabla_1[[#This Row],[Coste unitario]]</f>
        <v>165.72999999999996</v>
      </c>
      <c r="Q273" s="12">
        <f>Tabla_1[[#This Row],[Importe venta total]]/1000</f>
        <v>4764.0968300000004</v>
      </c>
      <c r="R273" s="4">
        <v>3582607.66</v>
      </c>
      <c r="S273" s="12">
        <f>Tabla_1[[#This Row],[Importe Coste total]]/1000</f>
        <v>3582.6076600000001</v>
      </c>
      <c r="T273" s="4">
        <f>Tabla_1[[#This Row],[Importe venta total]]-Tabla_1[[#This Row],[Importe Coste total]]</f>
        <v>1181489.17</v>
      </c>
      <c r="U273" s="13">
        <f>Tabla_1[[#This Row],[Importe Coste Total (M)]]/Tabla_1[[#This Row],[Importe Ventas Totales (M)]]</f>
        <v>0.75200143654510898</v>
      </c>
      <c r="V273" s="12">
        <f>Tabla_1[[#This Row],[Beneficio Total]]/1000</f>
        <v>1181.4891699999998</v>
      </c>
      <c r="W273">
        <f>YEAR(Tabla_1[[#This Row],[Fecha pedido]])</f>
        <v>2021</v>
      </c>
    </row>
    <row r="274" spans="1:23" x14ac:dyDescent="0.3">
      <c r="A274" t="s">
        <v>454</v>
      </c>
      <c r="B274" t="s">
        <v>12</v>
      </c>
      <c r="C274" t="s">
        <v>187</v>
      </c>
      <c r="D274" t="s">
        <v>40</v>
      </c>
      <c r="E274" t="s">
        <v>19</v>
      </c>
      <c r="F274" t="s">
        <v>1120</v>
      </c>
      <c r="G274" s="14">
        <v>44518</v>
      </c>
      <c r="H274" s="20">
        <f>MONTH(Tabla_1[[#This Row],[Fecha pedido]])</f>
        <v>11</v>
      </c>
      <c r="I274">
        <v>647252929</v>
      </c>
      <c r="J274" s="1">
        <v>44558</v>
      </c>
      <c r="K274" s="5">
        <f>DATEDIF(Tabla_1[[#This Row],[Fecha pedido]],Tabla_1[[#This Row],[Fecha envío]],"D")</f>
        <v>40</v>
      </c>
      <c r="L274" s="3">
        <v>5380</v>
      </c>
      <c r="M274" s="4">
        <v>81.73</v>
      </c>
      <c r="N274" s="4">
        <v>56.67</v>
      </c>
      <c r="O274" s="12">
        <v>439707.4</v>
      </c>
      <c r="P274" s="4">
        <f>Tabla_1[[#This Row],[Precio Unitario]]-Tabla_1[[#This Row],[Coste unitario]]</f>
        <v>25.060000000000002</v>
      </c>
      <c r="Q274" s="12">
        <f>Tabla_1[[#This Row],[Importe venta total]]/1000</f>
        <v>439.70740000000001</v>
      </c>
      <c r="R274" s="4">
        <v>304884.60000000003</v>
      </c>
      <c r="S274" s="12">
        <f>Tabla_1[[#This Row],[Importe Coste total]]/1000</f>
        <v>304.88460000000003</v>
      </c>
      <c r="T274" s="4">
        <f>Tabla_1[[#This Row],[Importe venta total]]-Tabla_1[[#This Row],[Importe Coste total]]</f>
        <v>134822.79999999999</v>
      </c>
      <c r="U274" s="13">
        <f>Tabla_1[[#This Row],[Importe Coste Total (M)]]/Tabla_1[[#This Row],[Importe Ventas Totales (M)]]</f>
        <v>0.69338064358252793</v>
      </c>
      <c r="V274" s="12">
        <f>Tabla_1[[#This Row],[Beneficio Total]]/1000</f>
        <v>134.8228</v>
      </c>
      <c r="W274">
        <f>YEAR(Tabla_1[[#This Row],[Fecha pedido]])</f>
        <v>2021</v>
      </c>
    </row>
    <row r="275" spans="1:23" x14ac:dyDescent="0.3">
      <c r="A275" t="s">
        <v>455</v>
      </c>
      <c r="B275" t="s">
        <v>60</v>
      </c>
      <c r="C275" t="s">
        <v>349</v>
      </c>
      <c r="D275" t="s">
        <v>26</v>
      </c>
      <c r="E275" t="s">
        <v>15</v>
      </c>
      <c r="F275" t="s">
        <v>1118</v>
      </c>
      <c r="G275" s="14">
        <v>44367</v>
      </c>
      <c r="H275" s="20">
        <f>MONTH(Tabla_1[[#This Row],[Fecha pedido]])</f>
        <v>6</v>
      </c>
      <c r="I275">
        <v>936022126</v>
      </c>
      <c r="J275" s="1">
        <v>44401</v>
      </c>
      <c r="K275" s="5">
        <f>DATEDIF(Tabla_1[[#This Row],[Fecha pedido]],Tabla_1[[#This Row],[Fecha envío]],"D")</f>
        <v>34</v>
      </c>
      <c r="L275" s="3">
        <v>8602</v>
      </c>
      <c r="M275" s="4">
        <v>9.33</v>
      </c>
      <c r="N275" s="4">
        <v>6.92</v>
      </c>
      <c r="O275" s="12">
        <v>80256.66</v>
      </c>
      <c r="P275" s="4">
        <f>Tabla_1[[#This Row],[Precio Unitario]]-Tabla_1[[#This Row],[Coste unitario]]</f>
        <v>2.41</v>
      </c>
      <c r="Q275" s="12">
        <f>Tabla_1[[#This Row],[Importe venta total]]/1000</f>
        <v>80.256659999999997</v>
      </c>
      <c r="R275" s="4">
        <v>59525.84</v>
      </c>
      <c r="S275" s="12">
        <f>Tabla_1[[#This Row],[Importe Coste total]]/1000</f>
        <v>59.525839999999995</v>
      </c>
      <c r="T275" s="4">
        <f>Tabla_1[[#This Row],[Importe venta total]]-Tabla_1[[#This Row],[Importe Coste total]]</f>
        <v>20730.820000000007</v>
      </c>
      <c r="U275" s="13">
        <f>Tabla_1[[#This Row],[Importe Coste Total (M)]]/Tabla_1[[#This Row],[Importe Ventas Totales (M)]]</f>
        <v>0.74169346195069663</v>
      </c>
      <c r="V275" s="12">
        <f>Tabla_1[[#This Row],[Beneficio Total]]/1000</f>
        <v>20.730820000000008</v>
      </c>
      <c r="W275">
        <f>YEAR(Tabla_1[[#This Row],[Fecha pedido]])</f>
        <v>2021</v>
      </c>
    </row>
    <row r="276" spans="1:23" x14ac:dyDescent="0.3">
      <c r="A276" t="s">
        <v>456</v>
      </c>
      <c r="B276" t="s">
        <v>24</v>
      </c>
      <c r="C276" t="s">
        <v>226</v>
      </c>
      <c r="D276" t="s">
        <v>42</v>
      </c>
      <c r="E276" t="s">
        <v>15</v>
      </c>
      <c r="F276" t="s">
        <v>1119</v>
      </c>
      <c r="G276" s="14">
        <v>44303</v>
      </c>
      <c r="H276" s="20">
        <f>MONTH(Tabla_1[[#This Row],[Fecha pedido]])</f>
        <v>4</v>
      </c>
      <c r="I276">
        <v>337054812</v>
      </c>
      <c r="J276" s="1">
        <v>44340</v>
      </c>
      <c r="K276" s="5">
        <f>DATEDIF(Tabla_1[[#This Row],[Fecha pedido]],Tabla_1[[#This Row],[Fecha envío]],"D")</f>
        <v>37</v>
      </c>
      <c r="L276" s="3">
        <v>864</v>
      </c>
      <c r="M276" s="4">
        <v>651.21</v>
      </c>
      <c r="N276" s="4">
        <v>524.96</v>
      </c>
      <c r="O276" s="12">
        <v>562645.44000000006</v>
      </c>
      <c r="P276" s="4">
        <f>Tabla_1[[#This Row],[Precio Unitario]]-Tabla_1[[#This Row],[Coste unitario]]</f>
        <v>126.25</v>
      </c>
      <c r="Q276" s="12">
        <f>Tabla_1[[#This Row],[Importe venta total]]/1000</f>
        <v>562.64544000000001</v>
      </c>
      <c r="R276" s="4">
        <v>453565.44000000006</v>
      </c>
      <c r="S276" s="12">
        <f>Tabla_1[[#This Row],[Importe Coste total]]/1000</f>
        <v>453.56544000000008</v>
      </c>
      <c r="T276" s="4">
        <f>Tabla_1[[#This Row],[Importe venta total]]-Tabla_1[[#This Row],[Importe Coste total]]</f>
        <v>109080</v>
      </c>
      <c r="U276" s="13">
        <f>Tabla_1[[#This Row],[Importe Coste Total (M)]]/Tabla_1[[#This Row],[Importe Ventas Totales (M)]]</f>
        <v>0.80613012699436448</v>
      </c>
      <c r="V276" s="12">
        <f>Tabla_1[[#This Row],[Beneficio Total]]/1000</f>
        <v>109.08</v>
      </c>
      <c r="W276">
        <f>YEAR(Tabla_1[[#This Row],[Fecha pedido]])</f>
        <v>2021</v>
      </c>
    </row>
    <row r="277" spans="1:23" x14ac:dyDescent="0.3">
      <c r="A277" t="s">
        <v>457</v>
      </c>
      <c r="B277" t="s">
        <v>12</v>
      </c>
      <c r="C277" t="s">
        <v>179</v>
      </c>
      <c r="D277" t="s">
        <v>18</v>
      </c>
      <c r="E277" t="s">
        <v>15</v>
      </c>
      <c r="F277" t="s">
        <v>1117</v>
      </c>
      <c r="G277" s="14">
        <v>43975</v>
      </c>
      <c r="H277" s="20">
        <f>MONTH(Tabla_1[[#This Row],[Fecha pedido]])</f>
        <v>5</v>
      </c>
      <c r="I277">
        <v>211337316</v>
      </c>
      <c r="J277" s="1">
        <v>44020</v>
      </c>
      <c r="K277" s="5">
        <f>DATEDIF(Tabla_1[[#This Row],[Fecha pedido]],Tabla_1[[#This Row],[Fecha envío]],"D")</f>
        <v>45</v>
      </c>
      <c r="L277" s="3">
        <v>8263</v>
      </c>
      <c r="M277" s="4">
        <v>421.89</v>
      </c>
      <c r="N277" s="4">
        <v>364.69</v>
      </c>
      <c r="O277" s="12">
        <v>3486077.07</v>
      </c>
      <c r="P277" s="4">
        <f>Tabla_1[[#This Row],[Precio Unitario]]-Tabla_1[[#This Row],[Coste unitario]]</f>
        <v>57.199999999999989</v>
      </c>
      <c r="Q277" s="12">
        <f>Tabla_1[[#This Row],[Importe venta total]]/1000</f>
        <v>3486.0770699999998</v>
      </c>
      <c r="R277" s="4">
        <v>3013433.47</v>
      </c>
      <c r="S277" s="12">
        <f>Tabla_1[[#This Row],[Importe Coste total]]/1000</f>
        <v>3013.4334700000004</v>
      </c>
      <c r="T277" s="4">
        <f>Tabla_1[[#This Row],[Importe venta total]]-Tabla_1[[#This Row],[Importe Coste total]]</f>
        <v>472643.59999999963</v>
      </c>
      <c r="U277" s="13">
        <f>Tabla_1[[#This Row],[Importe Coste Total (M)]]/Tabla_1[[#This Row],[Importe Ventas Totales (M)]]</f>
        <v>0.864419635449999</v>
      </c>
      <c r="V277" s="12">
        <f>Tabla_1[[#This Row],[Beneficio Total]]/1000</f>
        <v>472.64359999999965</v>
      </c>
      <c r="W277">
        <f>YEAR(Tabla_1[[#This Row],[Fecha pedido]])</f>
        <v>2020</v>
      </c>
    </row>
    <row r="278" spans="1:23" x14ac:dyDescent="0.3">
      <c r="A278" t="s">
        <v>458</v>
      </c>
      <c r="B278" t="s">
        <v>21</v>
      </c>
      <c r="C278" t="s">
        <v>330</v>
      </c>
      <c r="D278" t="s">
        <v>14</v>
      </c>
      <c r="E278" t="s">
        <v>15</v>
      </c>
      <c r="F278" t="s">
        <v>1120</v>
      </c>
      <c r="G278" s="14">
        <v>44742</v>
      </c>
      <c r="H278" s="20">
        <f>MONTH(Tabla_1[[#This Row],[Fecha pedido]])</f>
        <v>6</v>
      </c>
      <c r="I278">
        <v>190168464</v>
      </c>
      <c r="J278" s="1">
        <v>44788</v>
      </c>
      <c r="K278" s="5">
        <f>DATEDIF(Tabla_1[[#This Row],[Fecha pedido]],Tabla_1[[#This Row],[Fecha envío]],"D")</f>
        <v>46</v>
      </c>
      <c r="L278" s="3">
        <v>3929</v>
      </c>
      <c r="M278" s="4">
        <v>152.58000000000001</v>
      </c>
      <c r="N278" s="4">
        <v>97.44</v>
      </c>
      <c r="O278" s="12">
        <v>599486.82000000007</v>
      </c>
      <c r="P278" s="4">
        <f>Tabla_1[[#This Row],[Precio Unitario]]-Tabla_1[[#This Row],[Coste unitario]]</f>
        <v>55.140000000000015</v>
      </c>
      <c r="Q278" s="12">
        <f>Tabla_1[[#This Row],[Importe venta total]]/1000</f>
        <v>599.48682000000008</v>
      </c>
      <c r="R278" s="4">
        <v>382841.76</v>
      </c>
      <c r="S278" s="12">
        <f>Tabla_1[[#This Row],[Importe Coste total]]/1000</f>
        <v>382.84176000000002</v>
      </c>
      <c r="T278" s="4">
        <f>Tabla_1[[#This Row],[Importe venta total]]-Tabla_1[[#This Row],[Importe Coste total]]</f>
        <v>216645.06000000006</v>
      </c>
      <c r="U278" s="13">
        <f>Tabla_1[[#This Row],[Importe Coste Total (M)]]/Tabla_1[[#This Row],[Importe Ventas Totales (M)]]</f>
        <v>0.63861580810066843</v>
      </c>
      <c r="V278" s="12">
        <f>Tabla_1[[#This Row],[Beneficio Total]]/1000</f>
        <v>216.64506000000006</v>
      </c>
      <c r="W278">
        <f>YEAR(Tabla_1[[#This Row],[Fecha pedido]])</f>
        <v>2022</v>
      </c>
    </row>
    <row r="279" spans="1:23" x14ac:dyDescent="0.3">
      <c r="A279" t="s">
        <v>459</v>
      </c>
      <c r="B279" t="s">
        <v>24</v>
      </c>
      <c r="C279" t="s">
        <v>211</v>
      </c>
      <c r="D279" t="s">
        <v>70</v>
      </c>
      <c r="E279" t="s">
        <v>15</v>
      </c>
      <c r="F279" t="s">
        <v>1120</v>
      </c>
      <c r="G279" s="14">
        <v>43937</v>
      </c>
      <c r="H279" s="20">
        <f>MONTH(Tabla_1[[#This Row],[Fecha pedido]])</f>
        <v>4</v>
      </c>
      <c r="I279">
        <v>425159585</v>
      </c>
      <c r="J279" s="1">
        <v>43977</v>
      </c>
      <c r="K279" s="5">
        <f>DATEDIF(Tabla_1[[#This Row],[Fecha pedido]],Tabla_1[[#This Row],[Fecha envío]],"D")</f>
        <v>40</v>
      </c>
      <c r="L279" s="3">
        <v>3024</v>
      </c>
      <c r="M279" s="4">
        <v>109.28</v>
      </c>
      <c r="N279" s="4">
        <v>35.840000000000003</v>
      </c>
      <c r="O279" s="12">
        <v>330462.72000000003</v>
      </c>
      <c r="P279" s="4">
        <f>Tabla_1[[#This Row],[Precio Unitario]]-Tabla_1[[#This Row],[Coste unitario]]</f>
        <v>73.44</v>
      </c>
      <c r="Q279" s="12">
        <f>Tabla_1[[#This Row],[Importe venta total]]/1000</f>
        <v>330.46272000000005</v>
      </c>
      <c r="R279" s="4">
        <v>108380.16</v>
      </c>
      <c r="S279" s="12">
        <f>Tabla_1[[#This Row],[Importe Coste total]]/1000</f>
        <v>108.38016</v>
      </c>
      <c r="T279" s="4">
        <f>Tabla_1[[#This Row],[Importe venta total]]-Tabla_1[[#This Row],[Importe Coste total]]</f>
        <v>222082.56000000003</v>
      </c>
      <c r="U279" s="13">
        <f>Tabla_1[[#This Row],[Importe Coste Total (M)]]/Tabla_1[[#This Row],[Importe Ventas Totales (M)]]</f>
        <v>0.32796486090775984</v>
      </c>
      <c r="V279" s="12">
        <f>Tabla_1[[#This Row],[Beneficio Total]]/1000</f>
        <v>222.08256000000003</v>
      </c>
      <c r="W279">
        <f>YEAR(Tabla_1[[#This Row],[Fecha pedido]])</f>
        <v>2020</v>
      </c>
    </row>
    <row r="280" spans="1:23" x14ac:dyDescent="0.3">
      <c r="A280" t="s">
        <v>460</v>
      </c>
      <c r="B280" t="s">
        <v>60</v>
      </c>
      <c r="C280" t="s">
        <v>139</v>
      </c>
      <c r="D280" t="s">
        <v>18</v>
      </c>
      <c r="E280" t="s">
        <v>19</v>
      </c>
      <c r="F280" t="s">
        <v>1119</v>
      </c>
      <c r="G280" s="14">
        <v>44780</v>
      </c>
      <c r="H280" s="20">
        <f>MONTH(Tabla_1[[#This Row],[Fecha pedido]])</f>
        <v>8</v>
      </c>
      <c r="I280">
        <v>238234508</v>
      </c>
      <c r="J280" s="1">
        <v>44794</v>
      </c>
      <c r="K280" s="5">
        <f>DATEDIF(Tabla_1[[#This Row],[Fecha pedido]],Tabla_1[[#This Row],[Fecha envío]],"D")</f>
        <v>14</v>
      </c>
      <c r="L280" s="3">
        <v>7740</v>
      </c>
      <c r="M280" s="4">
        <v>421.89</v>
      </c>
      <c r="N280" s="4">
        <v>364.69</v>
      </c>
      <c r="O280" s="12">
        <v>3265428.6</v>
      </c>
      <c r="P280" s="4">
        <f>Tabla_1[[#This Row],[Precio Unitario]]-Tabla_1[[#This Row],[Coste unitario]]</f>
        <v>57.199999999999989</v>
      </c>
      <c r="Q280" s="12">
        <f>Tabla_1[[#This Row],[Importe venta total]]/1000</f>
        <v>3265.4286000000002</v>
      </c>
      <c r="R280" s="4">
        <v>2822700.6</v>
      </c>
      <c r="S280" s="12">
        <f>Tabla_1[[#This Row],[Importe Coste total]]/1000</f>
        <v>2822.7006000000001</v>
      </c>
      <c r="T280" s="4">
        <f>Tabla_1[[#This Row],[Importe venta total]]-Tabla_1[[#This Row],[Importe Coste total]]</f>
        <v>442728</v>
      </c>
      <c r="U280" s="13">
        <f>Tabla_1[[#This Row],[Importe Coste Total (M)]]/Tabla_1[[#This Row],[Importe Ventas Totales (M)]]</f>
        <v>0.86441963544999878</v>
      </c>
      <c r="V280" s="12">
        <f>Tabla_1[[#This Row],[Beneficio Total]]/1000</f>
        <v>442.72800000000001</v>
      </c>
      <c r="W280">
        <f>YEAR(Tabla_1[[#This Row],[Fecha pedido]])</f>
        <v>2022</v>
      </c>
    </row>
    <row r="281" spans="1:23" x14ac:dyDescent="0.3">
      <c r="A281" t="s">
        <v>461</v>
      </c>
      <c r="B281" t="s">
        <v>12</v>
      </c>
      <c r="C281" t="s">
        <v>150</v>
      </c>
      <c r="D281" t="s">
        <v>38</v>
      </c>
      <c r="E281" t="s">
        <v>15</v>
      </c>
      <c r="F281" t="s">
        <v>1118</v>
      </c>
      <c r="G281" s="14">
        <v>44373</v>
      </c>
      <c r="H281" s="20">
        <f>MONTH(Tabla_1[[#This Row],[Fecha pedido]])</f>
        <v>6</v>
      </c>
      <c r="I281">
        <v>371629559</v>
      </c>
      <c r="J281" s="1">
        <v>44393</v>
      </c>
      <c r="K281" s="5">
        <f>DATEDIF(Tabla_1[[#This Row],[Fecha pedido]],Tabla_1[[#This Row],[Fecha envío]],"D")</f>
        <v>20</v>
      </c>
      <c r="L281" s="3">
        <v>2300</v>
      </c>
      <c r="M281" s="4">
        <v>437.2</v>
      </c>
      <c r="N281" s="4">
        <v>263.33</v>
      </c>
      <c r="O281" s="12">
        <v>1005560</v>
      </c>
      <c r="P281" s="4">
        <f>Tabla_1[[#This Row],[Precio Unitario]]-Tabla_1[[#This Row],[Coste unitario]]</f>
        <v>173.87</v>
      </c>
      <c r="Q281" s="12">
        <f>Tabla_1[[#This Row],[Importe venta total]]/1000</f>
        <v>1005.56</v>
      </c>
      <c r="R281" s="4">
        <v>605659</v>
      </c>
      <c r="S281" s="12">
        <f>Tabla_1[[#This Row],[Importe Coste total]]/1000</f>
        <v>605.65899999999999</v>
      </c>
      <c r="T281" s="4">
        <f>Tabla_1[[#This Row],[Importe venta total]]-Tabla_1[[#This Row],[Importe Coste total]]</f>
        <v>399901</v>
      </c>
      <c r="U281" s="13">
        <f>Tabla_1[[#This Row],[Importe Coste Total (M)]]/Tabla_1[[#This Row],[Importe Ventas Totales (M)]]</f>
        <v>0.60231015553522416</v>
      </c>
      <c r="V281" s="12">
        <f>Tabla_1[[#This Row],[Beneficio Total]]/1000</f>
        <v>399.90100000000001</v>
      </c>
      <c r="W281">
        <f>YEAR(Tabla_1[[#This Row],[Fecha pedido]])</f>
        <v>2021</v>
      </c>
    </row>
    <row r="282" spans="1:23" x14ac:dyDescent="0.3">
      <c r="A282" t="s">
        <v>462</v>
      </c>
      <c r="B282" t="s">
        <v>60</v>
      </c>
      <c r="C282" t="s">
        <v>349</v>
      </c>
      <c r="D282" t="s">
        <v>30</v>
      </c>
      <c r="E282" t="s">
        <v>15</v>
      </c>
      <c r="F282" t="s">
        <v>1119</v>
      </c>
      <c r="G282" s="14">
        <v>44664</v>
      </c>
      <c r="H282" s="20">
        <f>MONTH(Tabla_1[[#This Row],[Fecha pedido]])</f>
        <v>4</v>
      </c>
      <c r="I282">
        <v>737893569</v>
      </c>
      <c r="J282" s="1">
        <v>44711</v>
      </c>
      <c r="K282" s="5">
        <f>DATEDIF(Tabla_1[[#This Row],[Fecha pedido]],Tabla_1[[#This Row],[Fecha envío]],"D")</f>
        <v>47</v>
      </c>
      <c r="L282" s="3">
        <v>7960</v>
      </c>
      <c r="M282" s="4">
        <v>255.28</v>
      </c>
      <c r="N282" s="4">
        <v>159.41999999999999</v>
      </c>
      <c r="O282" s="12">
        <v>2032028.8</v>
      </c>
      <c r="P282" s="4">
        <f>Tabla_1[[#This Row],[Precio Unitario]]-Tabla_1[[#This Row],[Coste unitario]]</f>
        <v>95.860000000000014</v>
      </c>
      <c r="Q282" s="12">
        <f>Tabla_1[[#This Row],[Importe venta total]]/1000</f>
        <v>2032.0288</v>
      </c>
      <c r="R282" s="4">
        <v>1268983.2</v>
      </c>
      <c r="S282" s="12">
        <f>Tabla_1[[#This Row],[Importe Coste total]]/1000</f>
        <v>1268.9831999999999</v>
      </c>
      <c r="T282" s="4">
        <f>Tabla_1[[#This Row],[Importe venta total]]-Tabla_1[[#This Row],[Importe Coste total]]</f>
        <v>763045.60000000009</v>
      </c>
      <c r="U282" s="13">
        <f>Tabla_1[[#This Row],[Importe Coste Total (M)]]/Tabla_1[[#This Row],[Importe Ventas Totales (M)]]</f>
        <v>0.62449075524913811</v>
      </c>
      <c r="V282" s="12">
        <f>Tabla_1[[#This Row],[Beneficio Total]]/1000</f>
        <v>763.04560000000015</v>
      </c>
      <c r="W282">
        <f>YEAR(Tabla_1[[#This Row],[Fecha pedido]])</f>
        <v>2022</v>
      </c>
    </row>
    <row r="283" spans="1:23" x14ac:dyDescent="0.3">
      <c r="A283" t="s">
        <v>463</v>
      </c>
      <c r="B283" t="s">
        <v>24</v>
      </c>
      <c r="C283" t="s">
        <v>197</v>
      </c>
      <c r="D283" t="s">
        <v>70</v>
      </c>
      <c r="E283" t="s">
        <v>19</v>
      </c>
      <c r="F283" t="s">
        <v>1117</v>
      </c>
      <c r="G283" s="14">
        <v>44617</v>
      </c>
      <c r="H283" s="20">
        <f>MONTH(Tabla_1[[#This Row],[Fecha pedido]])</f>
        <v>2</v>
      </c>
      <c r="I283">
        <v>869887864</v>
      </c>
      <c r="J283" s="1">
        <v>44666</v>
      </c>
      <c r="K283" s="5">
        <f>DATEDIF(Tabla_1[[#This Row],[Fecha pedido]],Tabla_1[[#This Row],[Fecha envío]],"D")</f>
        <v>49</v>
      </c>
      <c r="L283" s="3">
        <v>8005</v>
      </c>
      <c r="M283" s="4">
        <v>109.28</v>
      </c>
      <c r="N283" s="4">
        <v>35.840000000000003</v>
      </c>
      <c r="O283" s="12">
        <v>874786.4</v>
      </c>
      <c r="P283" s="4">
        <f>Tabla_1[[#This Row],[Precio Unitario]]-Tabla_1[[#This Row],[Coste unitario]]</f>
        <v>73.44</v>
      </c>
      <c r="Q283" s="12">
        <f>Tabla_1[[#This Row],[Importe venta total]]/1000</f>
        <v>874.78640000000007</v>
      </c>
      <c r="R283" s="4">
        <v>286899.20000000001</v>
      </c>
      <c r="S283" s="12">
        <f>Tabla_1[[#This Row],[Importe Coste total]]/1000</f>
        <v>286.89920000000001</v>
      </c>
      <c r="T283" s="4">
        <f>Tabla_1[[#This Row],[Importe venta total]]-Tabla_1[[#This Row],[Importe Coste total]]</f>
        <v>587887.19999999995</v>
      </c>
      <c r="U283" s="13">
        <f>Tabla_1[[#This Row],[Importe Coste Total (M)]]/Tabla_1[[#This Row],[Importe Ventas Totales (M)]]</f>
        <v>0.32796486090775989</v>
      </c>
      <c r="V283" s="12">
        <f>Tabla_1[[#This Row],[Beneficio Total]]/1000</f>
        <v>587.88720000000001</v>
      </c>
      <c r="W283">
        <f>YEAR(Tabla_1[[#This Row],[Fecha pedido]])</f>
        <v>2022</v>
      </c>
    </row>
    <row r="284" spans="1:23" x14ac:dyDescent="0.3">
      <c r="A284" t="s">
        <v>464</v>
      </c>
      <c r="B284" t="s">
        <v>12</v>
      </c>
      <c r="C284" t="s">
        <v>339</v>
      </c>
      <c r="D284" t="s">
        <v>40</v>
      </c>
      <c r="E284" t="s">
        <v>15</v>
      </c>
      <c r="F284" t="s">
        <v>1118</v>
      </c>
      <c r="G284" s="14">
        <v>43862</v>
      </c>
      <c r="H284" s="20">
        <f>MONTH(Tabla_1[[#This Row],[Fecha pedido]])</f>
        <v>2</v>
      </c>
      <c r="I284">
        <v>370786273</v>
      </c>
      <c r="J284" s="1">
        <v>43877</v>
      </c>
      <c r="K284" s="5">
        <f>DATEDIF(Tabla_1[[#This Row],[Fecha pedido]],Tabla_1[[#This Row],[Fecha envío]],"D")</f>
        <v>15</v>
      </c>
      <c r="L284" s="3">
        <v>2753</v>
      </c>
      <c r="M284" s="4">
        <v>81.73</v>
      </c>
      <c r="N284" s="4">
        <v>56.67</v>
      </c>
      <c r="O284" s="12">
        <v>225002.69</v>
      </c>
      <c r="P284" s="4">
        <f>Tabla_1[[#This Row],[Precio Unitario]]-Tabla_1[[#This Row],[Coste unitario]]</f>
        <v>25.060000000000002</v>
      </c>
      <c r="Q284" s="12">
        <f>Tabla_1[[#This Row],[Importe venta total]]/1000</f>
        <v>225.00269</v>
      </c>
      <c r="R284" s="4">
        <v>156012.51</v>
      </c>
      <c r="S284" s="12">
        <f>Tabla_1[[#This Row],[Importe Coste total]]/1000</f>
        <v>156.01251000000002</v>
      </c>
      <c r="T284" s="4">
        <f>Tabla_1[[#This Row],[Importe venta total]]-Tabla_1[[#This Row],[Importe Coste total]]</f>
        <v>68990.179999999993</v>
      </c>
      <c r="U284" s="13">
        <f>Tabla_1[[#This Row],[Importe Coste Total (M)]]/Tabla_1[[#This Row],[Importe Ventas Totales (M)]]</f>
        <v>0.69338064358252793</v>
      </c>
      <c r="V284" s="12">
        <f>Tabla_1[[#This Row],[Beneficio Total]]/1000</f>
        <v>68.990179999999995</v>
      </c>
      <c r="W284">
        <f>YEAR(Tabla_1[[#This Row],[Fecha pedido]])</f>
        <v>2020</v>
      </c>
    </row>
    <row r="285" spans="1:23" x14ac:dyDescent="0.3">
      <c r="A285" t="s">
        <v>465</v>
      </c>
      <c r="B285" t="s">
        <v>60</v>
      </c>
      <c r="C285" t="s">
        <v>360</v>
      </c>
      <c r="D285" t="s">
        <v>23</v>
      </c>
      <c r="E285" t="s">
        <v>15</v>
      </c>
      <c r="F285" t="s">
        <v>1118</v>
      </c>
      <c r="G285" s="14">
        <v>44265</v>
      </c>
      <c r="H285" s="20">
        <f>MONTH(Tabla_1[[#This Row],[Fecha pedido]])</f>
        <v>3</v>
      </c>
      <c r="I285">
        <v>264075124</v>
      </c>
      <c r="J285" s="1">
        <v>44266</v>
      </c>
      <c r="K285" s="5">
        <f>DATEDIF(Tabla_1[[#This Row],[Fecha pedido]],Tabla_1[[#This Row],[Fecha envío]],"D")</f>
        <v>1</v>
      </c>
      <c r="L285" s="3">
        <v>4552</v>
      </c>
      <c r="M285" s="4">
        <v>205.7</v>
      </c>
      <c r="N285" s="4">
        <v>117.11</v>
      </c>
      <c r="O285" s="12">
        <v>936346.39999999991</v>
      </c>
      <c r="P285" s="4">
        <f>Tabla_1[[#This Row],[Precio Unitario]]-Tabla_1[[#This Row],[Coste unitario]]</f>
        <v>88.589999999999989</v>
      </c>
      <c r="Q285" s="12">
        <f>Tabla_1[[#This Row],[Importe venta total]]/1000</f>
        <v>936.3463999999999</v>
      </c>
      <c r="R285" s="4">
        <v>533084.72</v>
      </c>
      <c r="S285" s="12">
        <f>Tabla_1[[#This Row],[Importe Coste total]]/1000</f>
        <v>533.08471999999995</v>
      </c>
      <c r="T285" s="4">
        <f>Tabla_1[[#This Row],[Importe venta total]]-Tabla_1[[#This Row],[Importe Coste total]]</f>
        <v>403261.67999999993</v>
      </c>
      <c r="U285" s="13">
        <f>Tabla_1[[#This Row],[Importe Coste Total (M)]]/Tabla_1[[#This Row],[Importe Ventas Totales (M)]]</f>
        <v>0.56932425862907143</v>
      </c>
      <c r="V285" s="12">
        <f>Tabla_1[[#This Row],[Beneficio Total]]/1000</f>
        <v>403.26167999999996</v>
      </c>
      <c r="W285">
        <f>YEAR(Tabla_1[[#This Row],[Fecha pedido]])</f>
        <v>2021</v>
      </c>
    </row>
    <row r="286" spans="1:23" x14ac:dyDescent="0.3">
      <c r="A286" t="s">
        <v>466</v>
      </c>
      <c r="B286" t="s">
        <v>21</v>
      </c>
      <c r="C286" t="s">
        <v>22</v>
      </c>
      <c r="D286" t="s">
        <v>26</v>
      </c>
      <c r="E286" t="s">
        <v>19</v>
      </c>
      <c r="F286" t="s">
        <v>1119</v>
      </c>
      <c r="G286" s="14">
        <v>44187</v>
      </c>
      <c r="H286" s="20">
        <f>MONTH(Tabla_1[[#This Row],[Fecha pedido]])</f>
        <v>12</v>
      </c>
      <c r="I286">
        <v>743553245</v>
      </c>
      <c r="J286" s="1">
        <v>44187</v>
      </c>
      <c r="K286" s="5">
        <f>DATEDIF(Tabla_1[[#This Row],[Fecha pedido]],Tabla_1[[#This Row],[Fecha envío]],"D")</f>
        <v>0</v>
      </c>
      <c r="L286" s="3">
        <v>2783</v>
      </c>
      <c r="M286" s="4">
        <v>9.33</v>
      </c>
      <c r="N286" s="4">
        <v>6.92</v>
      </c>
      <c r="O286" s="12">
        <v>25965.39</v>
      </c>
      <c r="P286" s="4">
        <f>Tabla_1[[#This Row],[Precio Unitario]]-Tabla_1[[#This Row],[Coste unitario]]</f>
        <v>2.41</v>
      </c>
      <c r="Q286" s="12">
        <f>Tabla_1[[#This Row],[Importe venta total]]/1000</f>
        <v>25.965389999999999</v>
      </c>
      <c r="R286" s="4">
        <v>19258.36</v>
      </c>
      <c r="S286" s="12">
        <f>Tabla_1[[#This Row],[Importe Coste total]]/1000</f>
        <v>19.25836</v>
      </c>
      <c r="T286" s="4">
        <f>Tabla_1[[#This Row],[Importe venta total]]-Tabla_1[[#This Row],[Importe Coste total]]</f>
        <v>6707.0299999999988</v>
      </c>
      <c r="U286" s="13">
        <f>Tabla_1[[#This Row],[Importe Coste Total (M)]]/Tabla_1[[#This Row],[Importe Ventas Totales (M)]]</f>
        <v>0.74169346195069663</v>
      </c>
      <c r="V286" s="12">
        <f>Tabla_1[[#This Row],[Beneficio Total]]/1000</f>
        <v>6.7070299999999987</v>
      </c>
      <c r="W286">
        <f>YEAR(Tabla_1[[#This Row],[Fecha pedido]])</f>
        <v>2020</v>
      </c>
    </row>
    <row r="287" spans="1:23" x14ac:dyDescent="0.3">
      <c r="A287" t="s">
        <v>467</v>
      </c>
      <c r="B287" t="s">
        <v>24</v>
      </c>
      <c r="C287" t="s">
        <v>299</v>
      </c>
      <c r="D287" t="s">
        <v>40</v>
      </c>
      <c r="E287" t="s">
        <v>19</v>
      </c>
      <c r="F287" t="s">
        <v>1117</v>
      </c>
      <c r="G287" s="14">
        <v>44220</v>
      </c>
      <c r="H287" s="20">
        <f>MONTH(Tabla_1[[#This Row],[Fecha pedido]])</f>
        <v>1</v>
      </c>
      <c r="I287">
        <v>723331964</v>
      </c>
      <c r="J287" s="1">
        <v>44238</v>
      </c>
      <c r="K287" s="5">
        <f>DATEDIF(Tabla_1[[#This Row],[Fecha pedido]],Tabla_1[[#This Row],[Fecha envío]],"D")</f>
        <v>18</v>
      </c>
      <c r="L287" s="3">
        <v>8857</v>
      </c>
      <c r="M287" s="4">
        <v>81.73</v>
      </c>
      <c r="N287" s="4">
        <v>56.67</v>
      </c>
      <c r="O287" s="12">
        <v>723882.61</v>
      </c>
      <c r="P287" s="4">
        <f>Tabla_1[[#This Row],[Precio Unitario]]-Tabla_1[[#This Row],[Coste unitario]]</f>
        <v>25.060000000000002</v>
      </c>
      <c r="Q287" s="12">
        <f>Tabla_1[[#This Row],[Importe venta total]]/1000</f>
        <v>723.88261</v>
      </c>
      <c r="R287" s="4">
        <v>501926.19</v>
      </c>
      <c r="S287" s="12">
        <f>Tabla_1[[#This Row],[Importe Coste total]]/1000</f>
        <v>501.92619000000002</v>
      </c>
      <c r="T287" s="4">
        <f>Tabla_1[[#This Row],[Importe venta total]]-Tabla_1[[#This Row],[Importe Coste total]]</f>
        <v>221956.41999999998</v>
      </c>
      <c r="U287" s="13">
        <f>Tabla_1[[#This Row],[Importe Coste Total (M)]]/Tabla_1[[#This Row],[Importe Ventas Totales (M)]]</f>
        <v>0.69338064358252782</v>
      </c>
      <c r="V287" s="12">
        <f>Tabla_1[[#This Row],[Beneficio Total]]/1000</f>
        <v>221.95641999999998</v>
      </c>
      <c r="W287">
        <f>YEAR(Tabla_1[[#This Row],[Fecha pedido]])</f>
        <v>2021</v>
      </c>
    </row>
    <row r="288" spans="1:23" x14ac:dyDescent="0.3">
      <c r="A288" t="s">
        <v>468</v>
      </c>
      <c r="B288" t="s">
        <v>12</v>
      </c>
      <c r="C288" t="s">
        <v>375</v>
      </c>
      <c r="D288" t="s">
        <v>14</v>
      </c>
      <c r="E288" t="s">
        <v>15</v>
      </c>
      <c r="F288" t="s">
        <v>1120</v>
      </c>
      <c r="G288" s="14">
        <v>44584</v>
      </c>
      <c r="H288" s="20">
        <f>MONTH(Tabla_1[[#This Row],[Fecha pedido]])</f>
        <v>1</v>
      </c>
      <c r="I288">
        <v>987835109</v>
      </c>
      <c r="J288" s="1">
        <v>44633</v>
      </c>
      <c r="K288" s="5">
        <f>DATEDIF(Tabla_1[[#This Row],[Fecha pedido]],Tabla_1[[#This Row],[Fecha envío]],"D")</f>
        <v>49</v>
      </c>
      <c r="L288" s="3">
        <v>1215</v>
      </c>
      <c r="M288" s="4">
        <v>152.58000000000001</v>
      </c>
      <c r="N288" s="4">
        <v>97.44</v>
      </c>
      <c r="O288" s="12">
        <v>185384.7</v>
      </c>
      <c r="P288" s="4">
        <f>Tabla_1[[#This Row],[Precio Unitario]]-Tabla_1[[#This Row],[Coste unitario]]</f>
        <v>55.140000000000015</v>
      </c>
      <c r="Q288" s="12">
        <f>Tabla_1[[#This Row],[Importe venta total]]/1000</f>
        <v>185.38470000000001</v>
      </c>
      <c r="R288" s="4">
        <v>118389.59999999999</v>
      </c>
      <c r="S288" s="12">
        <f>Tabla_1[[#This Row],[Importe Coste total]]/1000</f>
        <v>118.38959999999999</v>
      </c>
      <c r="T288" s="4">
        <f>Tabla_1[[#This Row],[Importe venta total]]-Tabla_1[[#This Row],[Importe Coste total]]</f>
        <v>66995.10000000002</v>
      </c>
      <c r="U288" s="13">
        <f>Tabla_1[[#This Row],[Importe Coste Total (M)]]/Tabla_1[[#This Row],[Importe Ventas Totales (M)]]</f>
        <v>0.63861580810066843</v>
      </c>
      <c r="V288" s="12">
        <f>Tabla_1[[#This Row],[Beneficio Total]]/1000</f>
        <v>66.995100000000022</v>
      </c>
      <c r="W288">
        <f>YEAR(Tabla_1[[#This Row],[Fecha pedido]])</f>
        <v>2022</v>
      </c>
    </row>
    <row r="289" spans="1:23" x14ac:dyDescent="0.3">
      <c r="A289" t="s">
        <v>469</v>
      </c>
      <c r="B289" t="s">
        <v>60</v>
      </c>
      <c r="C289" t="s">
        <v>84</v>
      </c>
      <c r="D289" t="s">
        <v>42</v>
      </c>
      <c r="E289" t="s">
        <v>15</v>
      </c>
      <c r="F289" t="s">
        <v>1118</v>
      </c>
      <c r="G289" s="14">
        <v>44599</v>
      </c>
      <c r="H289" s="20">
        <f>MONTH(Tabla_1[[#This Row],[Fecha pedido]])</f>
        <v>2</v>
      </c>
      <c r="I289">
        <v>141799008</v>
      </c>
      <c r="J289" s="1">
        <v>44648</v>
      </c>
      <c r="K289" s="5">
        <f>DATEDIF(Tabla_1[[#This Row],[Fecha pedido]],Tabla_1[[#This Row],[Fecha envío]],"D")</f>
        <v>49</v>
      </c>
      <c r="L289" s="3">
        <v>333</v>
      </c>
      <c r="M289" s="4">
        <v>651.21</v>
      </c>
      <c r="N289" s="4">
        <v>524.96</v>
      </c>
      <c r="O289" s="12">
        <v>216852.93000000002</v>
      </c>
      <c r="P289" s="4">
        <f>Tabla_1[[#This Row],[Precio Unitario]]-Tabla_1[[#This Row],[Coste unitario]]</f>
        <v>126.25</v>
      </c>
      <c r="Q289" s="12">
        <f>Tabla_1[[#This Row],[Importe venta total]]/1000</f>
        <v>216.85293000000001</v>
      </c>
      <c r="R289" s="4">
        <v>174811.68000000002</v>
      </c>
      <c r="S289" s="12">
        <f>Tabla_1[[#This Row],[Importe Coste total]]/1000</f>
        <v>174.81168000000002</v>
      </c>
      <c r="T289" s="4">
        <f>Tabla_1[[#This Row],[Importe venta total]]-Tabla_1[[#This Row],[Importe Coste total]]</f>
        <v>42041.25</v>
      </c>
      <c r="U289" s="13">
        <f>Tabla_1[[#This Row],[Importe Coste Total (M)]]/Tabla_1[[#This Row],[Importe Ventas Totales (M)]]</f>
        <v>0.80613012699436437</v>
      </c>
      <c r="V289" s="12">
        <f>Tabla_1[[#This Row],[Beneficio Total]]/1000</f>
        <v>42.041249999999998</v>
      </c>
      <c r="W289">
        <f>YEAR(Tabla_1[[#This Row],[Fecha pedido]])</f>
        <v>2022</v>
      </c>
    </row>
    <row r="290" spans="1:23" x14ac:dyDescent="0.3">
      <c r="A290" t="s">
        <v>470</v>
      </c>
      <c r="B290" t="s">
        <v>60</v>
      </c>
      <c r="C290" t="s">
        <v>69</v>
      </c>
      <c r="D290" t="s">
        <v>14</v>
      </c>
      <c r="E290" t="s">
        <v>19</v>
      </c>
      <c r="F290" t="s">
        <v>1118</v>
      </c>
      <c r="G290" s="14">
        <v>44256</v>
      </c>
      <c r="H290" s="20">
        <f>MONTH(Tabla_1[[#This Row],[Fecha pedido]])</f>
        <v>3</v>
      </c>
      <c r="I290">
        <v>460272490</v>
      </c>
      <c r="J290" s="1">
        <v>44271</v>
      </c>
      <c r="K290" s="5">
        <f>DATEDIF(Tabla_1[[#This Row],[Fecha pedido]],Tabla_1[[#This Row],[Fecha envío]],"D")</f>
        <v>15</v>
      </c>
      <c r="L290" s="3">
        <v>3713</v>
      </c>
      <c r="M290" s="4">
        <v>152.58000000000001</v>
      </c>
      <c r="N290" s="4">
        <v>97.44</v>
      </c>
      <c r="O290" s="12">
        <v>566529.54</v>
      </c>
      <c r="P290" s="4">
        <f>Tabla_1[[#This Row],[Precio Unitario]]-Tabla_1[[#This Row],[Coste unitario]]</f>
        <v>55.140000000000015</v>
      </c>
      <c r="Q290" s="12">
        <f>Tabla_1[[#This Row],[Importe venta total]]/1000</f>
        <v>566.52954</v>
      </c>
      <c r="R290" s="4">
        <v>361794.72</v>
      </c>
      <c r="S290" s="12">
        <f>Tabla_1[[#This Row],[Importe Coste total]]/1000</f>
        <v>361.79471999999998</v>
      </c>
      <c r="T290" s="4">
        <f>Tabla_1[[#This Row],[Importe venta total]]-Tabla_1[[#This Row],[Importe Coste total]]</f>
        <v>204734.82000000007</v>
      </c>
      <c r="U290" s="13">
        <f>Tabla_1[[#This Row],[Importe Coste Total (M)]]/Tabla_1[[#This Row],[Importe Ventas Totales (M)]]</f>
        <v>0.63861580810066843</v>
      </c>
      <c r="V290" s="12">
        <f>Tabla_1[[#This Row],[Beneficio Total]]/1000</f>
        <v>204.73482000000007</v>
      </c>
      <c r="W290">
        <f>YEAR(Tabla_1[[#This Row],[Fecha pedido]])</f>
        <v>2021</v>
      </c>
    </row>
    <row r="291" spans="1:23" x14ac:dyDescent="0.3">
      <c r="A291" t="s">
        <v>471</v>
      </c>
      <c r="B291" t="s">
        <v>12</v>
      </c>
      <c r="C291" t="s">
        <v>251</v>
      </c>
      <c r="D291" t="s">
        <v>42</v>
      </c>
      <c r="E291" t="s">
        <v>15</v>
      </c>
      <c r="F291" t="s">
        <v>1120</v>
      </c>
      <c r="G291" s="14">
        <v>44737</v>
      </c>
      <c r="H291" s="20">
        <f>MONTH(Tabla_1[[#This Row],[Fecha pedido]])</f>
        <v>6</v>
      </c>
      <c r="I291">
        <v>238616883</v>
      </c>
      <c r="J291" s="1">
        <v>44744</v>
      </c>
      <c r="K291" s="5">
        <f>DATEDIF(Tabla_1[[#This Row],[Fecha pedido]],Tabla_1[[#This Row],[Fecha envío]],"D")</f>
        <v>7</v>
      </c>
      <c r="L291" s="3">
        <v>893</v>
      </c>
      <c r="M291" s="4">
        <v>651.21</v>
      </c>
      <c r="N291" s="4">
        <v>524.96</v>
      </c>
      <c r="O291" s="12">
        <v>581530.53</v>
      </c>
      <c r="P291" s="4">
        <f>Tabla_1[[#This Row],[Precio Unitario]]-Tabla_1[[#This Row],[Coste unitario]]</f>
        <v>126.25</v>
      </c>
      <c r="Q291" s="12">
        <f>Tabla_1[[#This Row],[Importe venta total]]/1000</f>
        <v>581.53053</v>
      </c>
      <c r="R291" s="4">
        <v>468789.28</v>
      </c>
      <c r="S291" s="12">
        <f>Tabla_1[[#This Row],[Importe Coste total]]/1000</f>
        <v>468.78928000000002</v>
      </c>
      <c r="T291" s="4">
        <f>Tabla_1[[#This Row],[Importe venta total]]-Tabla_1[[#This Row],[Importe Coste total]]</f>
        <v>112741.25</v>
      </c>
      <c r="U291" s="13">
        <f>Tabla_1[[#This Row],[Importe Coste Total (M)]]/Tabla_1[[#This Row],[Importe Ventas Totales (M)]]</f>
        <v>0.80613012699436437</v>
      </c>
      <c r="V291" s="12">
        <f>Tabla_1[[#This Row],[Beneficio Total]]/1000</f>
        <v>112.74124999999999</v>
      </c>
      <c r="W291">
        <f>YEAR(Tabla_1[[#This Row],[Fecha pedido]])</f>
        <v>2022</v>
      </c>
    </row>
    <row r="292" spans="1:23" x14ac:dyDescent="0.3">
      <c r="A292" t="s">
        <v>472</v>
      </c>
      <c r="B292" t="s">
        <v>24</v>
      </c>
      <c r="C292" t="s">
        <v>58</v>
      </c>
      <c r="D292" t="s">
        <v>40</v>
      </c>
      <c r="E292" t="s">
        <v>15</v>
      </c>
      <c r="F292" t="s">
        <v>1118</v>
      </c>
      <c r="G292" s="14">
        <v>44759</v>
      </c>
      <c r="H292" s="20">
        <f>MONTH(Tabla_1[[#This Row],[Fecha pedido]])</f>
        <v>7</v>
      </c>
      <c r="I292">
        <v>542506015</v>
      </c>
      <c r="J292" s="1">
        <v>44780</v>
      </c>
      <c r="K292" s="5">
        <f>DATEDIF(Tabla_1[[#This Row],[Fecha pedido]],Tabla_1[[#This Row],[Fecha envío]],"D")</f>
        <v>21</v>
      </c>
      <c r="L292" s="3">
        <v>8440</v>
      </c>
      <c r="M292" s="4">
        <v>81.73</v>
      </c>
      <c r="N292" s="4">
        <v>56.67</v>
      </c>
      <c r="O292" s="12">
        <v>689801.20000000007</v>
      </c>
      <c r="P292" s="4">
        <f>Tabla_1[[#This Row],[Precio Unitario]]-Tabla_1[[#This Row],[Coste unitario]]</f>
        <v>25.060000000000002</v>
      </c>
      <c r="Q292" s="12">
        <f>Tabla_1[[#This Row],[Importe venta total]]/1000</f>
        <v>689.80120000000011</v>
      </c>
      <c r="R292" s="4">
        <v>478294.8</v>
      </c>
      <c r="S292" s="12">
        <f>Tabla_1[[#This Row],[Importe Coste total]]/1000</f>
        <v>478.29480000000001</v>
      </c>
      <c r="T292" s="4">
        <f>Tabla_1[[#This Row],[Importe venta total]]-Tabla_1[[#This Row],[Importe Coste total]]</f>
        <v>211506.40000000008</v>
      </c>
      <c r="U292" s="13">
        <f>Tabla_1[[#This Row],[Importe Coste Total (M)]]/Tabla_1[[#This Row],[Importe Ventas Totales (M)]]</f>
        <v>0.69338064358252771</v>
      </c>
      <c r="V292" s="12">
        <f>Tabla_1[[#This Row],[Beneficio Total]]/1000</f>
        <v>211.50640000000007</v>
      </c>
      <c r="W292">
        <f>YEAR(Tabla_1[[#This Row],[Fecha pedido]])</f>
        <v>2022</v>
      </c>
    </row>
    <row r="293" spans="1:23" x14ac:dyDescent="0.3">
      <c r="A293" t="s">
        <v>473</v>
      </c>
      <c r="B293" t="s">
        <v>28</v>
      </c>
      <c r="C293" t="s">
        <v>474</v>
      </c>
      <c r="D293" t="s">
        <v>50</v>
      </c>
      <c r="E293" t="s">
        <v>19</v>
      </c>
      <c r="F293" t="s">
        <v>1118</v>
      </c>
      <c r="G293" s="14">
        <v>44231</v>
      </c>
      <c r="H293" s="20">
        <f>MONTH(Tabla_1[[#This Row],[Fecha pedido]])</f>
        <v>2</v>
      </c>
      <c r="I293">
        <v>257926213</v>
      </c>
      <c r="J293" s="1">
        <v>44250</v>
      </c>
      <c r="K293" s="5">
        <f>DATEDIF(Tabla_1[[#This Row],[Fecha pedido]],Tabla_1[[#This Row],[Fecha envío]],"D")</f>
        <v>19</v>
      </c>
      <c r="L293" s="3">
        <v>4953</v>
      </c>
      <c r="M293" s="4">
        <v>154.06</v>
      </c>
      <c r="N293" s="4">
        <v>90.93</v>
      </c>
      <c r="O293" s="12">
        <v>763059.18</v>
      </c>
      <c r="P293" s="4">
        <f>Tabla_1[[#This Row],[Precio Unitario]]-Tabla_1[[#This Row],[Coste unitario]]</f>
        <v>63.129999999999995</v>
      </c>
      <c r="Q293" s="12">
        <f>Tabla_1[[#This Row],[Importe venta total]]/1000</f>
        <v>763.05918000000008</v>
      </c>
      <c r="R293" s="4">
        <v>450376.29000000004</v>
      </c>
      <c r="S293" s="12">
        <f>Tabla_1[[#This Row],[Importe Coste total]]/1000</f>
        <v>450.37629000000004</v>
      </c>
      <c r="T293" s="4">
        <f>Tabla_1[[#This Row],[Importe venta total]]-Tabla_1[[#This Row],[Importe Coste total]]</f>
        <v>312682.89</v>
      </c>
      <c r="U293" s="13">
        <f>Tabla_1[[#This Row],[Importe Coste Total (M)]]/Tabla_1[[#This Row],[Importe Ventas Totales (M)]]</f>
        <v>0.59022458782292608</v>
      </c>
      <c r="V293" s="12">
        <f>Tabla_1[[#This Row],[Beneficio Total]]/1000</f>
        <v>312.68288999999999</v>
      </c>
      <c r="W293">
        <f>YEAR(Tabla_1[[#This Row],[Fecha pedido]])</f>
        <v>2021</v>
      </c>
    </row>
    <row r="294" spans="1:23" x14ac:dyDescent="0.3">
      <c r="A294" t="s">
        <v>475</v>
      </c>
      <c r="B294" t="s">
        <v>24</v>
      </c>
      <c r="C294" t="s">
        <v>447</v>
      </c>
      <c r="D294" t="s">
        <v>30</v>
      </c>
      <c r="E294" t="s">
        <v>19</v>
      </c>
      <c r="F294" t="s">
        <v>1120</v>
      </c>
      <c r="G294" s="14">
        <v>44775</v>
      </c>
      <c r="H294" s="20">
        <f>MONTH(Tabla_1[[#This Row],[Fecha pedido]])</f>
        <v>8</v>
      </c>
      <c r="I294">
        <v>141176307</v>
      </c>
      <c r="J294" s="1">
        <v>44824</v>
      </c>
      <c r="K294" s="5">
        <f>DATEDIF(Tabla_1[[#This Row],[Fecha pedido]],Tabla_1[[#This Row],[Fecha envío]],"D")</f>
        <v>49</v>
      </c>
      <c r="L294" s="3">
        <v>6061</v>
      </c>
      <c r="M294" s="4">
        <v>255.28</v>
      </c>
      <c r="N294" s="4">
        <v>159.41999999999999</v>
      </c>
      <c r="O294" s="12">
        <v>1547252.08</v>
      </c>
      <c r="P294" s="4">
        <f>Tabla_1[[#This Row],[Precio Unitario]]-Tabla_1[[#This Row],[Coste unitario]]</f>
        <v>95.860000000000014</v>
      </c>
      <c r="Q294" s="12">
        <f>Tabla_1[[#This Row],[Importe venta total]]/1000</f>
        <v>1547.25208</v>
      </c>
      <c r="R294" s="4">
        <v>966244.61999999988</v>
      </c>
      <c r="S294" s="12">
        <f>Tabla_1[[#This Row],[Importe Coste total]]/1000</f>
        <v>966.24461999999983</v>
      </c>
      <c r="T294" s="4">
        <f>Tabla_1[[#This Row],[Importe venta total]]-Tabla_1[[#This Row],[Importe Coste total]]</f>
        <v>581007.4600000002</v>
      </c>
      <c r="U294" s="13">
        <f>Tabla_1[[#This Row],[Importe Coste Total (M)]]/Tabla_1[[#This Row],[Importe Ventas Totales (M)]]</f>
        <v>0.62449075524913811</v>
      </c>
      <c r="V294" s="12">
        <f>Tabla_1[[#This Row],[Beneficio Total]]/1000</f>
        <v>581.00746000000015</v>
      </c>
      <c r="W294">
        <f>YEAR(Tabla_1[[#This Row],[Fecha pedido]])</f>
        <v>2022</v>
      </c>
    </row>
    <row r="295" spans="1:23" x14ac:dyDescent="0.3">
      <c r="A295" t="s">
        <v>476</v>
      </c>
      <c r="B295" t="s">
        <v>24</v>
      </c>
      <c r="C295" t="s">
        <v>386</v>
      </c>
      <c r="D295" t="s">
        <v>18</v>
      </c>
      <c r="E295" t="s">
        <v>19</v>
      </c>
      <c r="F295" t="s">
        <v>1120</v>
      </c>
      <c r="G295" s="14">
        <v>43982</v>
      </c>
      <c r="H295" s="20">
        <f>MONTH(Tabla_1[[#This Row],[Fecha pedido]])</f>
        <v>5</v>
      </c>
      <c r="I295">
        <v>568867623</v>
      </c>
      <c r="J295" s="1">
        <v>44004</v>
      </c>
      <c r="K295" s="5">
        <f>DATEDIF(Tabla_1[[#This Row],[Fecha pedido]],Tabla_1[[#This Row],[Fecha envío]],"D")</f>
        <v>22</v>
      </c>
      <c r="L295" s="3">
        <v>9426</v>
      </c>
      <c r="M295" s="4">
        <v>421.89</v>
      </c>
      <c r="N295" s="4">
        <v>364.69</v>
      </c>
      <c r="O295" s="12">
        <v>3976735.1399999997</v>
      </c>
      <c r="P295" s="4">
        <f>Tabla_1[[#This Row],[Precio Unitario]]-Tabla_1[[#This Row],[Coste unitario]]</f>
        <v>57.199999999999989</v>
      </c>
      <c r="Q295" s="12">
        <f>Tabla_1[[#This Row],[Importe venta total]]/1000</f>
        <v>3976.7351399999998</v>
      </c>
      <c r="R295" s="4">
        <v>3437567.94</v>
      </c>
      <c r="S295" s="12">
        <f>Tabla_1[[#This Row],[Importe Coste total]]/1000</f>
        <v>3437.5679399999999</v>
      </c>
      <c r="T295" s="4">
        <f>Tabla_1[[#This Row],[Importe venta total]]-Tabla_1[[#This Row],[Importe Coste total]]</f>
        <v>539167.19999999972</v>
      </c>
      <c r="U295" s="13">
        <f>Tabla_1[[#This Row],[Importe Coste Total (M)]]/Tabla_1[[#This Row],[Importe Ventas Totales (M)]]</f>
        <v>0.86441963544999889</v>
      </c>
      <c r="V295" s="12">
        <f>Tabla_1[[#This Row],[Beneficio Total]]/1000</f>
        <v>539.16719999999975</v>
      </c>
      <c r="W295">
        <f>YEAR(Tabla_1[[#This Row],[Fecha pedido]])</f>
        <v>2020</v>
      </c>
    </row>
    <row r="296" spans="1:23" x14ac:dyDescent="0.3">
      <c r="A296" t="s">
        <v>477</v>
      </c>
      <c r="B296" t="s">
        <v>12</v>
      </c>
      <c r="C296" t="s">
        <v>314</v>
      </c>
      <c r="D296" t="s">
        <v>33</v>
      </c>
      <c r="E296" t="s">
        <v>19</v>
      </c>
      <c r="F296" t="s">
        <v>1120</v>
      </c>
      <c r="G296" s="14">
        <v>44291</v>
      </c>
      <c r="H296" s="20">
        <f>MONTH(Tabla_1[[#This Row],[Fecha pedido]])</f>
        <v>4</v>
      </c>
      <c r="I296">
        <v>187923991</v>
      </c>
      <c r="J296" s="1">
        <v>44333</v>
      </c>
      <c r="K296" s="5">
        <f>DATEDIF(Tabla_1[[#This Row],[Fecha pedido]],Tabla_1[[#This Row],[Fecha envío]],"D")</f>
        <v>42</v>
      </c>
      <c r="L296" s="3">
        <v>9740</v>
      </c>
      <c r="M296" s="4">
        <v>47.45</v>
      </c>
      <c r="N296" s="4">
        <v>31.79</v>
      </c>
      <c r="O296" s="12">
        <v>462163</v>
      </c>
      <c r="P296" s="4">
        <f>Tabla_1[[#This Row],[Precio Unitario]]-Tabla_1[[#This Row],[Coste unitario]]</f>
        <v>15.660000000000004</v>
      </c>
      <c r="Q296" s="12">
        <f>Tabla_1[[#This Row],[Importe venta total]]/1000</f>
        <v>462.16300000000001</v>
      </c>
      <c r="R296" s="4">
        <v>309634.59999999998</v>
      </c>
      <c r="S296" s="12">
        <f>Tabla_1[[#This Row],[Importe Coste total]]/1000</f>
        <v>309.63459999999998</v>
      </c>
      <c r="T296" s="4">
        <f>Tabla_1[[#This Row],[Importe venta total]]-Tabla_1[[#This Row],[Importe Coste total]]</f>
        <v>152528.40000000002</v>
      </c>
      <c r="U296" s="13">
        <f>Tabla_1[[#This Row],[Importe Coste Total (M)]]/Tabla_1[[#This Row],[Importe Ventas Totales (M)]]</f>
        <v>0.66996838777660694</v>
      </c>
      <c r="V296" s="12">
        <f>Tabla_1[[#This Row],[Beneficio Total]]/1000</f>
        <v>152.52840000000003</v>
      </c>
      <c r="W296">
        <f>YEAR(Tabla_1[[#This Row],[Fecha pedido]])</f>
        <v>2021</v>
      </c>
    </row>
    <row r="297" spans="1:23" x14ac:dyDescent="0.3">
      <c r="A297" t="s">
        <v>478</v>
      </c>
      <c r="B297" t="s">
        <v>24</v>
      </c>
      <c r="C297" t="s">
        <v>479</v>
      </c>
      <c r="D297" t="s">
        <v>23</v>
      </c>
      <c r="E297" t="s">
        <v>19</v>
      </c>
      <c r="F297" t="s">
        <v>1118</v>
      </c>
      <c r="G297" s="14">
        <v>44108</v>
      </c>
      <c r="H297" s="20">
        <f>MONTH(Tabla_1[[#This Row],[Fecha pedido]])</f>
        <v>10</v>
      </c>
      <c r="I297">
        <v>865581738</v>
      </c>
      <c r="J297" s="1">
        <v>44127</v>
      </c>
      <c r="K297" s="5">
        <f>DATEDIF(Tabla_1[[#This Row],[Fecha pedido]],Tabla_1[[#This Row],[Fecha envío]],"D")</f>
        <v>19</v>
      </c>
      <c r="L297" s="3">
        <v>3726</v>
      </c>
      <c r="M297" s="4">
        <v>205.7</v>
      </c>
      <c r="N297" s="4">
        <v>117.11</v>
      </c>
      <c r="O297" s="12">
        <v>766438.2</v>
      </c>
      <c r="P297" s="4">
        <f>Tabla_1[[#This Row],[Precio Unitario]]-Tabla_1[[#This Row],[Coste unitario]]</f>
        <v>88.589999999999989</v>
      </c>
      <c r="Q297" s="12">
        <f>Tabla_1[[#This Row],[Importe venta total]]/1000</f>
        <v>766.43819999999994</v>
      </c>
      <c r="R297" s="4">
        <v>436351.86</v>
      </c>
      <c r="S297" s="12">
        <f>Tabla_1[[#This Row],[Importe Coste total]]/1000</f>
        <v>436.35185999999999</v>
      </c>
      <c r="T297" s="4">
        <f>Tabla_1[[#This Row],[Importe venta total]]-Tabla_1[[#This Row],[Importe Coste total]]</f>
        <v>330086.33999999997</v>
      </c>
      <c r="U297" s="13">
        <f>Tabla_1[[#This Row],[Importe Coste Total (M)]]/Tabla_1[[#This Row],[Importe Ventas Totales (M)]]</f>
        <v>0.56932425862907154</v>
      </c>
      <c r="V297" s="12">
        <f>Tabla_1[[#This Row],[Beneficio Total]]/1000</f>
        <v>330.08633999999995</v>
      </c>
      <c r="W297">
        <f>YEAR(Tabla_1[[#This Row],[Fecha pedido]])</f>
        <v>2020</v>
      </c>
    </row>
    <row r="298" spans="1:23" x14ac:dyDescent="0.3">
      <c r="A298" t="s">
        <v>480</v>
      </c>
      <c r="B298" t="s">
        <v>12</v>
      </c>
      <c r="C298" t="s">
        <v>481</v>
      </c>
      <c r="D298" t="s">
        <v>33</v>
      </c>
      <c r="E298" t="s">
        <v>15</v>
      </c>
      <c r="F298" t="s">
        <v>1118</v>
      </c>
      <c r="G298" s="14">
        <v>44600</v>
      </c>
      <c r="H298" s="20">
        <f>MONTH(Tabla_1[[#This Row],[Fecha pedido]])</f>
        <v>2</v>
      </c>
      <c r="I298">
        <v>939389693</v>
      </c>
      <c r="J298" s="1">
        <v>44607</v>
      </c>
      <c r="K298" s="5">
        <f>DATEDIF(Tabla_1[[#This Row],[Fecha pedido]],Tabla_1[[#This Row],[Fecha envío]],"D")</f>
        <v>7</v>
      </c>
      <c r="L298" s="3">
        <v>5140</v>
      </c>
      <c r="M298" s="4">
        <v>47.45</v>
      </c>
      <c r="N298" s="4">
        <v>31.79</v>
      </c>
      <c r="O298" s="12">
        <v>243893.00000000003</v>
      </c>
      <c r="P298" s="4">
        <f>Tabla_1[[#This Row],[Precio Unitario]]-Tabla_1[[#This Row],[Coste unitario]]</f>
        <v>15.660000000000004</v>
      </c>
      <c r="Q298" s="12">
        <f>Tabla_1[[#This Row],[Importe venta total]]/1000</f>
        <v>243.89300000000003</v>
      </c>
      <c r="R298" s="4">
        <v>163400.6</v>
      </c>
      <c r="S298" s="12">
        <f>Tabla_1[[#This Row],[Importe Coste total]]/1000</f>
        <v>163.4006</v>
      </c>
      <c r="T298" s="4">
        <f>Tabla_1[[#This Row],[Importe venta total]]-Tabla_1[[#This Row],[Importe Coste total]]</f>
        <v>80492.400000000023</v>
      </c>
      <c r="U298" s="13">
        <f>Tabla_1[[#This Row],[Importe Coste Total (M)]]/Tabla_1[[#This Row],[Importe Ventas Totales (M)]]</f>
        <v>0.66996838777660683</v>
      </c>
      <c r="V298" s="12">
        <f>Tabla_1[[#This Row],[Beneficio Total]]/1000</f>
        <v>80.492400000000018</v>
      </c>
      <c r="W298">
        <f>YEAR(Tabla_1[[#This Row],[Fecha pedido]])</f>
        <v>2022</v>
      </c>
    </row>
    <row r="299" spans="1:23" x14ac:dyDescent="0.3">
      <c r="A299" t="s">
        <v>482</v>
      </c>
      <c r="B299" t="s">
        <v>60</v>
      </c>
      <c r="C299" t="s">
        <v>102</v>
      </c>
      <c r="D299" t="s">
        <v>38</v>
      </c>
      <c r="E299" t="s">
        <v>19</v>
      </c>
      <c r="F299" t="s">
        <v>1120</v>
      </c>
      <c r="G299" s="14">
        <v>44124</v>
      </c>
      <c r="H299" s="20">
        <f>MONTH(Tabla_1[[#This Row],[Fecha pedido]])</f>
        <v>10</v>
      </c>
      <c r="I299">
        <v>177214038</v>
      </c>
      <c r="J299" s="1">
        <v>44141</v>
      </c>
      <c r="K299" s="5">
        <f>DATEDIF(Tabla_1[[#This Row],[Fecha pedido]],Tabla_1[[#This Row],[Fecha envío]],"D")</f>
        <v>17</v>
      </c>
      <c r="L299" s="3">
        <v>427</v>
      </c>
      <c r="M299" s="4">
        <v>437.2</v>
      </c>
      <c r="N299" s="4">
        <v>263.33</v>
      </c>
      <c r="O299" s="12">
        <v>186684.4</v>
      </c>
      <c r="P299" s="4">
        <f>Tabla_1[[#This Row],[Precio Unitario]]-Tabla_1[[#This Row],[Coste unitario]]</f>
        <v>173.87</v>
      </c>
      <c r="Q299" s="12">
        <f>Tabla_1[[#This Row],[Importe venta total]]/1000</f>
        <v>186.68439999999998</v>
      </c>
      <c r="R299" s="4">
        <v>112441.90999999999</v>
      </c>
      <c r="S299" s="12">
        <f>Tabla_1[[#This Row],[Importe Coste total]]/1000</f>
        <v>112.44190999999999</v>
      </c>
      <c r="T299" s="4">
        <f>Tabla_1[[#This Row],[Importe venta total]]-Tabla_1[[#This Row],[Importe Coste total]]</f>
        <v>74242.490000000005</v>
      </c>
      <c r="U299" s="13">
        <f>Tabla_1[[#This Row],[Importe Coste Total (M)]]/Tabla_1[[#This Row],[Importe Ventas Totales (M)]]</f>
        <v>0.60231015553522416</v>
      </c>
      <c r="V299" s="12">
        <f>Tabla_1[[#This Row],[Beneficio Total]]/1000</f>
        <v>74.242490000000004</v>
      </c>
      <c r="W299">
        <f>YEAR(Tabla_1[[#This Row],[Fecha pedido]])</f>
        <v>2020</v>
      </c>
    </row>
    <row r="300" spans="1:23" x14ac:dyDescent="0.3">
      <c r="A300" t="s">
        <v>483</v>
      </c>
      <c r="B300" t="s">
        <v>24</v>
      </c>
      <c r="C300" t="s">
        <v>144</v>
      </c>
      <c r="D300" t="s">
        <v>14</v>
      </c>
      <c r="E300" t="s">
        <v>15</v>
      </c>
      <c r="F300" t="s">
        <v>1118</v>
      </c>
      <c r="G300" s="14">
        <v>44133</v>
      </c>
      <c r="H300" s="20">
        <f>MONTH(Tabla_1[[#This Row],[Fecha pedido]])</f>
        <v>10</v>
      </c>
      <c r="I300">
        <v>417890584</v>
      </c>
      <c r="J300" s="1">
        <v>44141</v>
      </c>
      <c r="K300" s="5">
        <f>DATEDIF(Tabla_1[[#This Row],[Fecha pedido]],Tabla_1[[#This Row],[Fecha envío]],"D")</f>
        <v>8</v>
      </c>
      <c r="L300" s="3">
        <v>1965</v>
      </c>
      <c r="M300" s="4">
        <v>152.58000000000001</v>
      </c>
      <c r="N300" s="4">
        <v>97.44</v>
      </c>
      <c r="O300" s="12">
        <v>299819.7</v>
      </c>
      <c r="P300" s="4">
        <f>Tabla_1[[#This Row],[Precio Unitario]]-Tabla_1[[#This Row],[Coste unitario]]</f>
        <v>55.140000000000015</v>
      </c>
      <c r="Q300" s="12">
        <f>Tabla_1[[#This Row],[Importe venta total]]/1000</f>
        <v>299.81970000000001</v>
      </c>
      <c r="R300" s="4">
        <v>191469.6</v>
      </c>
      <c r="S300" s="12">
        <f>Tabla_1[[#This Row],[Importe Coste total]]/1000</f>
        <v>191.46960000000001</v>
      </c>
      <c r="T300" s="4">
        <f>Tabla_1[[#This Row],[Importe venta total]]-Tabla_1[[#This Row],[Importe Coste total]]</f>
        <v>108350.1</v>
      </c>
      <c r="U300" s="13">
        <f>Tabla_1[[#This Row],[Importe Coste Total (M)]]/Tabla_1[[#This Row],[Importe Ventas Totales (M)]]</f>
        <v>0.63861580810066854</v>
      </c>
      <c r="V300" s="12">
        <f>Tabla_1[[#This Row],[Beneficio Total]]/1000</f>
        <v>108.35010000000001</v>
      </c>
      <c r="W300">
        <f>YEAR(Tabla_1[[#This Row],[Fecha pedido]])</f>
        <v>2020</v>
      </c>
    </row>
    <row r="301" spans="1:23" x14ac:dyDescent="0.3">
      <c r="A301" t="s">
        <v>484</v>
      </c>
      <c r="B301" t="s">
        <v>12</v>
      </c>
      <c r="C301" t="s">
        <v>323</v>
      </c>
      <c r="D301" t="s">
        <v>70</v>
      </c>
      <c r="E301" t="s">
        <v>19</v>
      </c>
      <c r="F301" t="s">
        <v>1119</v>
      </c>
      <c r="G301" s="14">
        <v>44678</v>
      </c>
      <c r="H301" s="20">
        <f>MONTH(Tabla_1[[#This Row],[Fecha pedido]])</f>
        <v>4</v>
      </c>
      <c r="I301">
        <v>408037650</v>
      </c>
      <c r="J301" s="1">
        <v>44678</v>
      </c>
      <c r="K301" s="5">
        <f>DATEDIF(Tabla_1[[#This Row],[Fecha pedido]],Tabla_1[[#This Row],[Fecha envío]],"D")</f>
        <v>0</v>
      </c>
      <c r="L301" s="3">
        <v>6263</v>
      </c>
      <c r="M301" s="4">
        <v>109.28</v>
      </c>
      <c r="N301" s="4">
        <v>35.840000000000003</v>
      </c>
      <c r="O301" s="12">
        <v>684420.64</v>
      </c>
      <c r="P301" s="4">
        <f>Tabla_1[[#This Row],[Precio Unitario]]-Tabla_1[[#This Row],[Coste unitario]]</f>
        <v>73.44</v>
      </c>
      <c r="Q301" s="12">
        <f>Tabla_1[[#This Row],[Importe venta total]]/1000</f>
        <v>684.42064000000005</v>
      </c>
      <c r="R301" s="4">
        <v>224465.92000000001</v>
      </c>
      <c r="S301" s="12">
        <f>Tabla_1[[#This Row],[Importe Coste total]]/1000</f>
        <v>224.46592000000001</v>
      </c>
      <c r="T301" s="4">
        <f>Tabla_1[[#This Row],[Importe venta total]]-Tabla_1[[#This Row],[Importe Coste total]]</f>
        <v>459954.72</v>
      </c>
      <c r="U301" s="13">
        <f>Tabla_1[[#This Row],[Importe Coste Total (M)]]/Tabla_1[[#This Row],[Importe Ventas Totales (M)]]</f>
        <v>0.32796486090775989</v>
      </c>
      <c r="V301" s="12">
        <f>Tabla_1[[#This Row],[Beneficio Total]]/1000</f>
        <v>459.95471999999995</v>
      </c>
      <c r="W301">
        <f>YEAR(Tabla_1[[#This Row],[Fecha pedido]])</f>
        <v>2022</v>
      </c>
    </row>
    <row r="302" spans="1:23" x14ac:dyDescent="0.3">
      <c r="A302" t="s">
        <v>485</v>
      </c>
      <c r="B302" t="s">
        <v>28</v>
      </c>
      <c r="C302" t="s">
        <v>238</v>
      </c>
      <c r="D302" t="s">
        <v>38</v>
      </c>
      <c r="E302" t="s">
        <v>19</v>
      </c>
      <c r="F302" t="s">
        <v>1118</v>
      </c>
      <c r="G302" s="14">
        <v>44528</v>
      </c>
      <c r="H302" s="20">
        <f>MONTH(Tabla_1[[#This Row],[Fecha pedido]])</f>
        <v>11</v>
      </c>
      <c r="I302">
        <v>186766564</v>
      </c>
      <c r="J302" s="1">
        <v>44542</v>
      </c>
      <c r="K302" s="5">
        <f>DATEDIF(Tabla_1[[#This Row],[Fecha pedido]],Tabla_1[[#This Row],[Fecha envío]],"D")</f>
        <v>14</v>
      </c>
      <c r="L302" s="3">
        <v>7232</v>
      </c>
      <c r="M302" s="4">
        <v>437.2</v>
      </c>
      <c r="N302" s="4">
        <v>263.33</v>
      </c>
      <c r="O302" s="12">
        <v>3161830.4</v>
      </c>
      <c r="P302" s="4">
        <f>Tabla_1[[#This Row],[Precio Unitario]]-Tabla_1[[#This Row],[Coste unitario]]</f>
        <v>173.87</v>
      </c>
      <c r="Q302" s="12">
        <f>Tabla_1[[#This Row],[Importe venta total]]/1000</f>
        <v>3161.8303999999998</v>
      </c>
      <c r="R302" s="4">
        <v>1904402.5599999998</v>
      </c>
      <c r="S302" s="12">
        <f>Tabla_1[[#This Row],[Importe Coste total]]/1000</f>
        <v>1904.4025599999998</v>
      </c>
      <c r="T302" s="4">
        <f>Tabla_1[[#This Row],[Importe venta total]]-Tabla_1[[#This Row],[Importe Coste total]]</f>
        <v>1257427.8400000001</v>
      </c>
      <c r="U302" s="13">
        <f>Tabla_1[[#This Row],[Importe Coste Total (M)]]/Tabla_1[[#This Row],[Importe Ventas Totales (M)]]</f>
        <v>0.60231015553522416</v>
      </c>
      <c r="V302" s="12">
        <f>Tabla_1[[#This Row],[Beneficio Total]]/1000</f>
        <v>1257.4278400000001</v>
      </c>
      <c r="W302">
        <f>YEAR(Tabla_1[[#This Row],[Fecha pedido]])</f>
        <v>2021</v>
      </c>
    </row>
    <row r="303" spans="1:23" x14ac:dyDescent="0.3">
      <c r="A303" t="s">
        <v>486</v>
      </c>
      <c r="B303" t="s">
        <v>60</v>
      </c>
      <c r="C303" t="s">
        <v>194</v>
      </c>
      <c r="D303" t="s">
        <v>18</v>
      </c>
      <c r="E303" t="s">
        <v>15</v>
      </c>
      <c r="F303" t="s">
        <v>1118</v>
      </c>
      <c r="G303" s="14">
        <v>44162</v>
      </c>
      <c r="H303" s="20">
        <f>MONTH(Tabla_1[[#This Row],[Fecha pedido]])</f>
        <v>11</v>
      </c>
      <c r="I303">
        <v>763501155</v>
      </c>
      <c r="J303" s="1">
        <v>44167</v>
      </c>
      <c r="K303" s="5">
        <f>DATEDIF(Tabla_1[[#This Row],[Fecha pedido]],Tabla_1[[#This Row],[Fecha envío]],"D")</f>
        <v>5</v>
      </c>
      <c r="L303" s="3">
        <v>5813</v>
      </c>
      <c r="M303" s="4">
        <v>421.89</v>
      </c>
      <c r="N303" s="4">
        <v>364.69</v>
      </c>
      <c r="O303" s="12">
        <v>2452446.5699999998</v>
      </c>
      <c r="P303" s="4">
        <f>Tabla_1[[#This Row],[Precio Unitario]]-Tabla_1[[#This Row],[Coste unitario]]</f>
        <v>57.199999999999989</v>
      </c>
      <c r="Q303" s="12">
        <f>Tabla_1[[#This Row],[Importe venta total]]/1000</f>
        <v>2452.4465699999996</v>
      </c>
      <c r="R303" s="4">
        <v>2119942.9700000002</v>
      </c>
      <c r="S303" s="12">
        <f>Tabla_1[[#This Row],[Importe Coste total]]/1000</f>
        <v>2119.9429700000001</v>
      </c>
      <c r="T303" s="4">
        <f>Tabla_1[[#This Row],[Importe venta total]]-Tabla_1[[#This Row],[Importe Coste total]]</f>
        <v>332503.59999999963</v>
      </c>
      <c r="U303" s="13">
        <f>Tabla_1[[#This Row],[Importe Coste Total (M)]]/Tabla_1[[#This Row],[Importe Ventas Totales (M)]]</f>
        <v>0.864419635449999</v>
      </c>
      <c r="V303" s="12">
        <f>Tabla_1[[#This Row],[Beneficio Total]]/1000</f>
        <v>332.50359999999961</v>
      </c>
      <c r="W303">
        <f>YEAR(Tabla_1[[#This Row],[Fecha pedido]])</f>
        <v>2020</v>
      </c>
    </row>
    <row r="304" spans="1:23" x14ac:dyDescent="0.3">
      <c r="A304" t="s">
        <v>487</v>
      </c>
      <c r="B304" t="s">
        <v>60</v>
      </c>
      <c r="C304" t="s">
        <v>157</v>
      </c>
      <c r="D304" t="s">
        <v>33</v>
      </c>
      <c r="E304" t="s">
        <v>19</v>
      </c>
      <c r="F304" t="s">
        <v>1120</v>
      </c>
      <c r="G304" s="14">
        <v>44206</v>
      </c>
      <c r="H304" s="20">
        <f>MONTH(Tabla_1[[#This Row],[Fecha pedido]])</f>
        <v>1</v>
      </c>
      <c r="I304">
        <v>967977750</v>
      </c>
      <c r="J304" s="1">
        <v>44249</v>
      </c>
      <c r="K304" s="5">
        <f>DATEDIF(Tabla_1[[#This Row],[Fecha pedido]],Tabla_1[[#This Row],[Fecha envío]],"D")</f>
        <v>43</v>
      </c>
      <c r="L304" s="3">
        <v>4982</v>
      </c>
      <c r="M304" s="4">
        <v>47.45</v>
      </c>
      <c r="N304" s="4">
        <v>31.79</v>
      </c>
      <c r="O304" s="12">
        <v>236395.90000000002</v>
      </c>
      <c r="P304" s="4">
        <f>Tabla_1[[#This Row],[Precio Unitario]]-Tabla_1[[#This Row],[Coste unitario]]</f>
        <v>15.660000000000004</v>
      </c>
      <c r="Q304" s="12">
        <f>Tabla_1[[#This Row],[Importe venta total]]/1000</f>
        <v>236.39590000000001</v>
      </c>
      <c r="R304" s="4">
        <v>158377.78</v>
      </c>
      <c r="S304" s="12">
        <f>Tabla_1[[#This Row],[Importe Coste total]]/1000</f>
        <v>158.37778</v>
      </c>
      <c r="T304" s="4">
        <f>Tabla_1[[#This Row],[Importe venta total]]-Tabla_1[[#This Row],[Importe Coste total]]</f>
        <v>78018.120000000024</v>
      </c>
      <c r="U304" s="13">
        <f>Tabla_1[[#This Row],[Importe Coste Total (M)]]/Tabla_1[[#This Row],[Importe Ventas Totales (M)]]</f>
        <v>0.66996838777660694</v>
      </c>
      <c r="V304" s="12">
        <f>Tabla_1[[#This Row],[Beneficio Total]]/1000</f>
        <v>78.018120000000025</v>
      </c>
      <c r="W304">
        <f>YEAR(Tabla_1[[#This Row],[Fecha pedido]])</f>
        <v>2021</v>
      </c>
    </row>
    <row r="305" spans="1:23" x14ac:dyDescent="0.3">
      <c r="A305" t="s">
        <v>488</v>
      </c>
      <c r="B305" t="s">
        <v>12</v>
      </c>
      <c r="C305" t="s">
        <v>165</v>
      </c>
      <c r="D305" t="s">
        <v>14</v>
      </c>
      <c r="E305" t="s">
        <v>15</v>
      </c>
      <c r="F305" t="s">
        <v>1117</v>
      </c>
      <c r="G305" s="14">
        <v>43868</v>
      </c>
      <c r="H305" s="20">
        <f>MONTH(Tabla_1[[#This Row],[Fecha pedido]])</f>
        <v>2</v>
      </c>
      <c r="I305">
        <v>600245177</v>
      </c>
      <c r="J305" s="1">
        <v>43904</v>
      </c>
      <c r="K305" s="5">
        <f>DATEDIF(Tabla_1[[#This Row],[Fecha pedido]],Tabla_1[[#This Row],[Fecha envío]],"D")</f>
        <v>36</v>
      </c>
      <c r="L305" s="3">
        <v>4742</v>
      </c>
      <c r="M305" s="4">
        <v>152.58000000000001</v>
      </c>
      <c r="N305" s="4">
        <v>97.44</v>
      </c>
      <c r="O305" s="12">
        <v>723534.3600000001</v>
      </c>
      <c r="P305" s="4">
        <f>Tabla_1[[#This Row],[Precio Unitario]]-Tabla_1[[#This Row],[Coste unitario]]</f>
        <v>55.140000000000015</v>
      </c>
      <c r="Q305" s="12">
        <f>Tabla_1[[#This Row],[Importe venta total]]/1000</f>
        <v>723.53436000000011</v>
      </c>
      <c r="R305" s="4">
        <v>462060.48</v>
      </c>
      <c r="S305" s="12">
        <f>Tabla_1[[#This Row],[Importe Coste total]]/1000</f>
        <v>462.06047999999998</v>
      </c>
      <c r="T305" s="4">
        <f>Tabla_1[[#This Row],[Importe venta total]]-Tabla_1[[#This Row],[Importe Coste total]]</f>
        <v>261473.88000000012</v>
      </c>
      <c r="U305" s="13">
        <f>Tabla_1[[#This Row],[Importe Coste Total (M)]]/Tabla_1[[#This Row],[Importe Ventas Totales (M)]]</f>
        <v>0.63861580810066843</v>
      </c>
      <c r="V305" s="12">
        <f>Tabla_1[[#This Row],[Beneficio Total]]/1000</f>
        <v>261.47388000000012</v>
      </c>
      <c r="W305">
        <f>YEAR(Tabla_1[[#This Row],[Fecha pedido]])</f>
        <v>2020</v>
      </c>
    </row>
    <row r="306" spans="1:23" x14ac:dyDescent="0.3">
      <c r="A306" t="s">
        <v>489</v>
      </c>
      <c r="B306" t="s">
        <v>24</v>
      </c>
      <c r="C306" t="s">
        <v>294</v>
      </c>
      <c r="D306" t="s">
        <v>38</v>
      </c>
      <c r="E306" t="s">
        <v>15</v>
      </c>
      <c r="F306" t="s">
        <v>1119</v>
      </c>
      <c r="G306" s="14">
        <v>44589</v>
      </c>
      <c r="H306" s="20">
        <f>MONTH(Tabla_1[[#This Row],[Fecha pedido]])</f>
        <v>1</v>
      </c>
      <c r="I306">
        <v>880664765</v>
      </c>
      <c r="J306" s="1">
        <v>44595</v>
      </c>
      <c r="K306" s="5">
        <f>DATEDIF(Tabla_1[[#This Row],[Fecha pedido]],Tabla_1[[#This Row],[Fecha envío]],"D")</f>
        <v>6</v>
      </c>
      <c r="L306" s="3">
        <v>7129</v>
      </c>
      <c r="M306" s="4">
        <v>437.2</v>
      </c>
      <c r="N306" s="4">
        <v>263.33</v>
      </c>
      <c r="O306" s="12">
        <v>3116798.8</v>
      </c>
      <c r="P306" s="4">
        <f>Tabla_1[[#This Row],[Precio Unitario]]-Tabla_1[[#This Row],[Coste unitario]]</f>
        <v>173.87</v>
      </c>
      <c r="Q306" s="12">
        <f>Tabla_1[[#This Row],[Importe venta total]]/1000</f>
        <v>3116.7988</v>
      </c>
      <c r="R306" s="4">
        <v>1877279.5699999998</v>
      </c>
      <c r="S306" s="12">
        <f>Tabla_1[[#This Row],[Importe Coste total]]/1000</f>
        <v>1877.2795699999999</v>
      </c>
      <c r="T306" s="4">
        <f>Tabla_1[[#This Row],[Importe venta total]]-Tabla_1[[#This Row],[Importe Coste total]]</f>
        <v>1239519.23</v>
      </c>
      <c r="U306" s="13">
        <f>Tabla_1[[#This Row],[Importe Coste Total (M)]]/Tabla_1[[#This Row],[Importe Ventas Totales (M)]]</f>
        <v>0.60231015553522416</v>
      </c>
      <c r="V306" s="12">
        <f>Tabla_1[[#This Row],[Beneficio Total]]/1000</f>
        <v>1239.5192299999999</v>
      </c>
      <c r="W306">
        <f>YEAR(Tabla_1[[#This Row],[Fecha pedido]])</f>
        <v>2022</v>
      </c>
    </row>
    <row r="307" spans="1:23" x14ac:dyDescent="0.3">
      <c r="A307" t="s">
        <v>490</v>
      </c>
      <c r="B307" t="s">
        <v>44</v>
      </c>
      <c r="C307" t="s">
        <v>491</v>
      </c>
      <c r="D307" t="s">
        <v>23</v>
      </c>
      <c r="E307" t="s">
        <v>19</v>
      </c>
      <c r="F307" t="s">
        <v>1120</v>
      </c>
      <c r="G307" s="14">
        <v>44306</v>
      </c>
      <c r="H307" s="20">
        <f>MONTH(Tabla_1[[#This Row],[Fecha pedido]])</f>
        <v>4</v>
      </c>
      <c r="I307">
        <v>399910342</v>
      </c>
      <c r="J307" s="1">
        <v>44320</v>
      </c>
      <c r="K307" s="5">
        <f>DATEDIF(Tabla_1[[#This Row],[Fecha pedido]],Tabla_1[[#This Row],[Fecha envío]],"D")</f>
        <v>14</v>
      </c>
      <c r="L307" s="3">
        <v>1212</v>
      </c>
      <c r="M307" s="4">
        <v>205.7</v>
      </c>
      <c r="N307" s="4">
        <v>117.11</v>
      </c>
      <c r="O307" s="12">
        <v>249308.4</v>
      </c>
      <c r="P307" s="4">
        <f>Tabla_1[[#This Row],[Precio Unitario]]-Tabla_1[[#This Row],[Coste unitario]]</f>
        <v>88.589999999999989</v>
      </c>
      <c r="Q307" s="12">
        <f>Tabla_1[[#This Row],[Importe venta total]]/1000</f>
        <v>249.30840000000001</v>
      </c>
      <c r="R307" s="4">
        <v>141937.32</v>
      </c>
      <c r="S307" s="12">
        <f>Tabla_1[[#This Row],[Importe Coste total]]/1000</f>
        <v>141.93732</v>
      </c>
      <c r="T307" s="4">
        <f>Tabla_1[[#This Row],[Importe venta total]]-Tabla_1[[#This Row],[Importe Coste total]]</f>
        <v>107371.07999999999</v>
      </c>
      <c r="U307" s="13">
        <f>Tabla_1[[#This Row],[Importe Coste Total (M)]]/Tabla_1[[#This Row],[Importe Ventas Totales (M)]]</f>
        <v>0.56932425862907143</v>
      </c>
      <c r="V307" s="12">
        <f>Tabla_1[[#This Row],[Beneficio Total]]/1000</f>
        <v>107.37107999999999</v>
      </c>
      <c r="W307">
        <f>YEAR(Tabla_1[[#This Row],[Fecha pedido]])</f>
        <v>2021</v>
      </c>
    </row>
    <row r="308" spans="1:23" x14ac:dyDescent="0.3">
      <c r="A308" t="s">
        <v>492</v>
      </c>
      <c r="B308" t="s">
        <v>24</v>
      </c>
      <c r="C308" t="s">
        <v>135</v>
      </c>
      <c r="D308" t="s">
        <v>18</v>
      </c>
      <c r="E308" t="s">
        <v>15</v>
      </c>
      <c r="F308" t="s">
        <v>1120</v>
      </c>
      <c r="G308" s="14">
        <v>44231</v>
      </c>
      <c r="H308" s="20">
        <f>MONTH(Tabla_1[[#This Row],[Fecha pedido]])</f>
        <v>2</v>
      </c>
      <c r="I308">
        <v>968968236</v>
      </c>
      <c r="J308" s="1">
        <v>44263</v>
      </c>
      <c r="K308" s="5">
        <f>DATEDIF(Tabla_1[[#This Row],[Fecha pedido]],Tabla_1[[#This Row],[Fecha envío]],"D")</f>
        <v>32</v>
      </c>
      <c r="L308" s="3">
        <v>8088</v>
      </c>
      <c r="M308" s="4">
        <v>421.89</v>
      </c>
      <c r="N308" s="4">
        <v>364.69</v>
      </c>
      <c r="O308" s="12">
        <v>3412246.32</v>
      </c>
      <c r="P308" s="4">
        <f>Tabla_1[[#This Row],[Precio Unitario]]-Tabla_1[[#This Row],[Coste unitario]]</f>
        <v>57.199999999999989</v>
      </c>
      <c r="Q308" s="12">
        <f>Tabla_1[[#This Row],[Importe venta total]]/1000</f>
        <v>3412.2463199999997</v>
      </c>
      <c r="R308" s="4">
        <v>2949612.72</v>
      </c>
      <c r="S308" s="12">
        <f>Tabla_1[[#This Row],[Importe Coste total]]/1000</f>
        <v>2949.6127200000001</v>
      </c>
      <c r="T308" s="4">
        <f>Tabla_1[[#This Row],[Importe venta total]]-Tabla_1[[#This Row],[Importe Coste total]]</f>
        <v>462633.59999999963</v>
      </c>
      <c r="U308" s="13">
        <f>Tabla_1[[#This Row],[Importe Coste Total (M)]]/Tabla_1[[#This Row],[Importe Ventas Totales (M)]]</f>
        <v>0.86441963544999889</v>
      </c>
      <c r="V308" s="12">
        <f>Tabla_1[[#This Row],[Beneficio Total]]/1000</f>
        <v>462.6335999999996</v>
      </c>
      <c r="W308">
        <f>YEAR(Tabla_1[[#This Row],[Fecha pedido]])</f>
        <v>2021</v>
      </c>
    </row>
    <row r="309" spans="1:23" x14ac:dyDescent="0.3">
      <c r="A309" t="s">
        <v>493</v>
      </c>
      <c r="B309" t="s">
        <v>12</v>
      </c>
      <c r="C309" t="s">
        <v>17</v>
      </c>
      <c r="D309" t="s">
        <v>50</v>
      </c>
      <c r="E309" t="s">
        <v>15</v>
      </c>
      <c r="F309" t="s">
        <v>1119</v>
      </c>
      <c r="G309" s="14">
        <v>44159</v>
      </c>
      <c r="H309" s="20">
        <f>MONTH(Tabla_1[[#This Row],[Fecha pedido]])</f>
        <v>11</v>
      </c>
      <c r="I309">
        <v>869137275</v>
      </c>
      <c r="J309" s="1">
        <v>44180</v>
      </c>
      <c r="K309" s="5">
        <f>DATEDIF(Tabla_1[[#This Row],[Fecha pedido]],Tabla_1[[#This Row],[Fecha envío]],"D")</f>
        <v>21</v>
      </c>
      <c r="L309" s="3">
        <v>5889</v>
      </c>
      <c r="M309" s="4">
        <v>154.06</v>
      </c>
      <c r="N309" s="4">
        <v>90.93</v>
      </c>
      <c r="O309" s="12">
        <v>907259.34</v>
      </c>
      <c r="P309" s="4">
        <f>Tabla_1[[#This Row],[Precio Unitario]]-Tabla_1[[#This Row],[Coste unitario]]</f>
        <v>63.129999999999995</v>
      </c>
      <c r="Q309" s="12">
        <f>Tabla_1[[#This Row],[Importe venta total]]/1000</f>
        <v>907.25933999999995</v>
      </c>
      <c r="R309" s="4">
        <v>535486.77</v>
      </c>
      <c r="S309" s="12">
        <f>Tabla_1[[#This Row],[Importe Coste total]]/1000</f>
        <v>535.48676999999998</v>
      </c>
      <c r="T309" s="4">
        <f>Tabla_1[[#This Row],[Importe venta total]]-Tabla_1[[#This Row],[Importe Coste total]]</f>
        <v>371772.56999999995</v>
      </c>
      <c r="U309" s="13">
        <f>Tabla_1[[#This Row],[Importe Coste Total (M)]]/Tabla_1[[#This Row],[Importe Ventas Totales (M)]]</f>
        <v>0.59022458782292619</v>
      </c>
      <c r="V309" s="12">
        <f>Tabla_1[[#This Row],[Beneficio Total]]/1000</f>
        <v>371.77256999999997</v>
      </c>
      <c r="W309">
        <f>YEAR(Tabla_1[[#This Row],[Fecha pedido]])</f>
        <v>2020</v>
      </c>
    </row>
    <row r="310" spans="1:23" x14ac:dyDescent="0.3">
      <c r="A310" t="s">
        <v>494</v>
      </c>
      <c r="B310" t="s">
        <v>24</v>
      </c>
      <c r="C310" t="s">
        <v>281</v>
      </c>
      <c r="D310" t="s">
        <v>50</v>
      </c>
      <c r="E310" t="s">
        <v>19</v>
      </c>
      <c r="F310" t="s">
        <v>1117</v>
      </c>
      <c r="G310" s="14">
        <v>44031</v>
      </c>
      <c r="H310" s="20">
        <f>MONTH(Tabla_1[[#This Row],[Fecha pedido]])</f>
        <v>7</v>
      </c>
      <c r="I310">
        <v>702028787</v>
      </c>
      <c r="J310" s="1">
        <v>44037</v>
      </c>
      <c r="K310" s="5">
        <f>DATEDIF(Tabla_1[[#This Row],[Fecha pedido]],Tabla_1[[#This Row],[Fecha envío]],"D")</f>
        <v>6</v>
      </c>
      <c r="L310" s="3">
        <v>4773</v>
      </c>
      <c r="M310" s="4">
        <v>154.06</v>
      </c>
      <c r="N310" s="4">
        <v>90.93</v>
      </c>
      <c r="O310" s="12">
        <v>735328.38</v>
      </c>
      <c r="P310" s="4">
        <f>Tabla_1[[#This Row],[Precio Unitario]]-Tabla_1[[#This Row],[Coste unitario]]</f>
        <v>63.129999999999995</v>
      </c>
      <c r="Q310" s="12">
        <f>Tabla_1[[#This Row],[Importe venta total]]/1000</f>
        <v>735.32838000000004</v>
      </c>
      <c r="R310" s="4">
        <v>434008.89</v>
      </c>
      <c r="S310" s="12">
        <f>Tabla_1[[#This Row],[Importe Coste total]]/1000</f>
        <v>434.00889000000001</v>
      </c>
      <c r="T310" s="4">
        <f>Tabla_1[[#This Row],[Importe venta total]]-Tabla_1[[#This Row],[Importe Coste total]]</f>
        <v>301319.49</v>
      </c>
      <c r="U310" s="13">
        <f>Tabla_1[[#This Row],[Importe Coste Total (M)]]/Tabla_1[[#This Row],[Importe Ventas Totales (M)]]</f>
        <v>0.59022458782292608</v>
      </c>
      <c r="V310" s="12">
        <f>Tabla_1[[#This Row],[Beneficio Total]]/1000</f>
        <v>301.31948999999997</v>
      </c>
      <c r="W310">
        <f>YEAR(Tabla_1[[#This Row],[Fecha pedido]])</f>
        <v>2020</v>
      </c>
    </row>
    <row r="311" spans="1:23" x14ac:dyDescent="0.3">
      <c r="A311" t="s">
        <v>495</v>
      </c>
      <c r="B311" t="s">
        <v>60</v>
      </c>
      <c r="C311" t="s">
        <v>117</v>
      </c>
      <c r="D311" t="s">
        <v>70</v>
      </c>
      <c r="E311" t="s">
        <v>19</v>
      </c>
      <c r="F311" t="s">
        <v>1117</v>
      </c>
      <c r="G311" s="14">
        <v>44109</v>
      </c>
      <c r="H311" s="20">
        <f>MONTH(Tabla_1[[#This Row],[Fecha pedido]])</f>
        <v>10</v>
      </c>
      <c r="I311">
        <v>673987042</v>
      </c>
      <c r="J311" s="1">
        <v>44142</v>
      </c>
      <c r="K311" s="5">
        <f>DATEDIF(Tabla_1[[#This Row],[Fecha pedido]],Tabla_1[[#This Row],[Fecha envío]],"D")</f>
        <v>33</v>
      </c>
      <c r="L311" s="3">
        <v>6598</v>
      </c>
      <c r="M311" s="4">
        <v>109.28</v>
      </c>
      <c r="N311" s="4">
        <v>35.840000000000003</v>
      </c>
      <c r="O311" s="12">
        <v>721029.44000000006</v>
      </c>
      <c r="P311" s="4">
        <f>Tabla_1[[#This Row],[Precio Unitario]]-Tabla_1[[#This Row],[Coste unitario]]</f>
        <v>73.44</v>
      </c>
      <c r="Q311" s="12">
        <f>Tabla_1[[#This Row],[Importe venta total]]/1000</f>
        <v>721.02944000000002</v>
      </c>
      <c r="R311" s="4">
        <v>236472.32000000004</v>
      </c>
      <c r="S311" s="12">
        <f>Tabla_1[[#This Row],[Importe Coste total]]/1000</f>
        <v>236.47232000000002</v>
      </c>
      <c r="T311" s="4">
        <f>Tabla_1[[#This Row],[Importe venta total]]-Tabla_1[[#This Row],[Importe Coste total]]</f>
        <v>484557.12</v>
      </c>
      <c r="U311" s="13">
        <f>Tabla_1[[#This Row],[Importe Coste Total (M)]]/Tabla_1[[#This Row],[Importe Ventas Totales (M)]]</f>
        <v>0.32796486090775989</v>
      </c>
      <c r="V311" s="12">
        <f>Tabla_1[[#This Row],[Beneficio Total]]/1000</f>
        <v>484.55712</v>
      </c>
      <c r="W311">
        <f>YEAR(Tabla_1[[#This Row],[Fecha pedido]])</f>
        <v>2020</v>
      </c>
    </row>
    <row r="312" spans="1:23" x14ac:dyDescent="0.3">
      <c r="A312" t="s">
        <v>496</v>
      </c>
      <c r="B312" t="s">
        <v>24</v>
      </c>
      <c r="C312" t="s">
        <v>386</v>
      </c>
      <c r="D312" t="s">
        <v>18</v>
      </c>
      <c r="E312" t="s">
        <v>15</v>
      </c>
      <c r="F312" t="s">
        <v>1120</v>
      </c>
      <c r="G312" s="14">
        <v>44409</v>
      </c>
      <c r="H312" s="20">
        <f>MONTH(Tabla_1[[#This Row],[Fecha pedido]])</f>
        <v>8</v>
      </c>
      <c r="I312">
        <v>567838943</v>
      </c>
      <c r="J312" s="1">
        <v>44422</v>
      </c>
      <c r="K312" s="5">
        <f>DATEDIF(Tabla_1[[#This Row],[Fecha pedido]],Tabla_1[[#This Row],[Fecha envío]],"D")</f>
        <v>13</v>
      </c>
      <c r="L312" s="3">
        <v>5017</v>
      </c>
      <c r="M312" s="4">
        <v>421.89</v>
      </c>
      <c r="N312" s="4">
        <v>364.69</v>
      </c>
      <c r="O312" s="12">
        <v>2116622.13</v>
      </c>
      <c r="P312" s="4">
        <f>Tabla_1[[#This Row],[Precio Unitario]]-Tabla_1[[#This Row],[Coste unitario]]</f>
        <v>57.199999999999989</v>
      </c>
      <c r="Q312" s="12">
        <f>Tabla_1[[#This Row],[Importe venta total]]/1000</f>
        <v>2116.6221299999997</v>
      </c>
      <c r="R312" s="4">
        <v>1829649.73</v>
      </c>
      <c r="S312" s="12">
        <f>Tabla_1[[#This Row],[Importe Coste total]]/1000</f>
        <v>1829.6497300000001</v>
      </c>
      <c r="T312" s="4">
        <f>Tabla_1[[#This Row],[Importe venta total]]-Tabla_1[[#This Row],[Importe Coste total]]</f>
        <v>286972.39999999991</v>
      </c>
      <c r="U312" s="13">
        <f>Tabla_1[[#This Row],[Importe Coste Total (M)]]/Tabla_1[[#This Row],[Importe Ventas Totales (M)]]</f>
        <v>0.864419635449999</v>
      </c>
      <c r="V312" s="12">
        <f>Tabla_1[[#This Row],[Beneficio Total]]/1000</f>
        <v>286.97239999999988</v>
      </c>
      <c r="W312">
        <f>YEAR(Tabla_1[[#This Row],[Fecha pedido]])</f>
        <v>2021</v>
      </c>
    </row>
    <row r="313" spans="1:23" x14ac:dyDescent="0.3">
      <c r="A313" t="s">
        <v>497</v>
      </c>
      <c r="B313" t="s">
        <v>60</v>
      </c>
      <c r="C313" t="s">
        <v>224</v>
      </c>
      <c r="D313" t="s">
        <v>70</v>
      </c>
      <c r="E313" t="s">
        <v>19</v>
      </c>
      <c r="F313" t="s">
        <v>1117</v>
      </c>
      <c r="G313" s="14">
        <v>44843</v>
      </c>
      <c r="H313" s="20">
        <f>MONTH(Tabla_1[[#This Row],[Fecha pedido]])</f>
        <v>10</v>
      </c>
      <c r="I313">
        <v>803983628</v>
      </c>
      <c r="J313" s="1">
        <v>44866</v>
      </c>
      <c r="K313" s="5">
        <f>DATEDIF(Tabla_1[[#This Row],[Fecha pedido]],Tabla_1[[#This Row],[Fecha envío]],"D")</f>
        <v>23</v>
      </c>
      <c r="L313" s="3">
        <v>5477</v>
      </c>
      <c r="M313" s="4">
        <v>109.28</v>
      </c>
      <c r="N313" s="4">
        <v>35.840000000000003</v>
      </c>
      <c r="O313" s="12">
        <v>598526.56000000006</v>
      </c>
      <c r="P313" s="4">
        <f>Tabla_1[[#This Row],[Precio Unitario]]-Tabla_1[[#This Row],[Coste unitario]]</f>
        <v>73.44</v>
      </c>
      <c r="Q313" s="12">
        <f>Tabla_1[[#This Row],[Importe venta total]]/1000</f>
        <v>598.52656000000002</v>
      </c>
      <c r="R313" s="4">
        <v>196295.68000000002</v>
      </c>
      <c r="S313" s="12">
        <f>Tabla_1[[#This Row],[Importe Coste total]]/1000</f>
        <v>196.29568000000003</v>
      </c>
      <c r="T313" s="4">
        <f>Tabla_1[[#This Row],[Importe venta total]]-Tabla_1[[#This Row],[Importe Coste total]]</f>
        <v>402230.88</v>
      </c>
      <c r="U313" s="13">
        <f>Tabla_1[[#This Row],[Importe Coste Total (M)]]/Tabla_1[[#This Row],[Importe Ventas Totales (M)]]</f>
        <v>0.32796486090775995</v>
      </c>
      <c r="V313" s="12">
        <f>Tabla_1[[#This Row],[Beneficio Total]]/1000</f>
        <v>402.23088000000001</v>
      </c>
      <c r="W313">
        <f>YEAR(Tabla_1[[#This Row],[Fecha pedido]])</f>
        <v>2022</v>
      </c>
    </row>
    <row r="314" spans="1:23" x14ac:dyDescent="0.3">
      <c r="A314" t="s">
        <v>498</v>
      </c>
      <c r="B314" t="s">
        <v>24</v>
      </c>
      <c r="C314" t="s">
        <v>141</v>
      </c>
      <c r="D314" t="s">
        <v>30</v>
      </c>
      <c r="E314" t="s">
        <v>19</v>
      </c>
      <c r="F314" t="s">
        <v>1120</v>
      </c>
      <c r="G314" s="14">
        <v>44787</v>
      </c>
      <c r="H314" s="20">
        <f>MONTH(Tabla_1[[#This Row],[Fecha pedido]])</f>
        <v>8</v>
      </c>
      <c r="I314">
        <v>336159169</v>
      </c>
      <c r="J314" s="1">
        <v>44790</v>
      </c>
      <c r="K314" s="5">
        <f>DATEDIF(Tabla_1[[#This Row],[Fecha pedido]],Tabla_1[[#This Row],[Fecha envío]],"D")</f>
        <v>3</v>
      </c>
      <c r="L314" s="3">
        <v>5823</v>
      </c>
      <c r="M314" s="4">
        <v>255.28</v>
      </c>
      <c r="N314" s="4">
        <v>159.41999999999999</v>
      </c>
      <c r="O314" s="12">
        <v>1486495.44</v>
      </c>
      <c r="P314" s="4">
        <f>Tabla_1[[#This Row],[Precio Unitario]]-Tabla_1[[#This Row],[Coste unitario]]</f>
        <v>95.860000000000014</v>
      </c>
      <c r="Q314" s="12">
        <f>Tabla_1[[#This Row],[Importe venta total]]/1000</f>
        <v>1486.4954399999999</v>
      </c>
      <c r="R314" s="4">
        <v>928302.65999999992</v>
      </c>
      <c r="S314" s="12">
        <f>Tabla_1[[#This Row],[Importe Coste total]]/1000</f>
        <v>928.30265999999995</v>
      </c>
      <c r="T314" s="4">
        <f>Tabla_1[[#This Row],[Importe venta total]]-Tabla_1[[#This Row],[Importe Coste total]]</f>
        <v>558192.78</v>
      </c>
      <c r="U314" s="13">
        <f>Tabla_1[[#This Row],[Importe Coste Total (M)]]/Tabla_1[[#This Row],[Importe Ventas Totales (M)]]</f>
        <v>0.62449075524913822</v>
      </c>
      <c r="V314" s="12">
        <f>Tabla_1[[#This Row],[Beneficio Total]]/1000</f>
        <v>558.19278000000008</v>
      </c>
      <c r="W314">
        <f>YEAR(Tabla_1[[#This Row],[Fecha pedido]])</f>
        <v>2022</v>
      </c>
    </row>
    <row r="315" spans="1:23" x14ac:dyDescent="0.3">
      <c r="A315" t="s">
        <v>499</v>
      </c>
      <c r="B315" t="s">
        <v>21</v>
      </c>
      <c r="C315" t="s">
        <v>55</v>
      </c>
      <c r="D315" t="s">
        <v>18</v>
      </c>
      <c r="E315" t="s">
        <v>15</v>
      </c>
      <c r="F315" t="s">
        <v>1117</v>
      </c>
      <c r="G315" s="14">
        <v>44521</v>
      </c>
      <c r="H315" s="20">
        <f>MONTH(Tabla_1[[#This Row],[Fecha pedido]])</f>
        <v>11</v>
      </c>
      <c r="I315">
        <v>849475181</v>
      </c>
      <c r="J315" s="1">
        <v>44542</v>
      </c>
      <c r="K315" s="5">
        <f>DATEDIF(Tabla_1[[#This Row],[Fecha pedido]],Tabla_1[[#This Row],[Fecha envío]],"D")</f>
        <v>21</v>
      </c>
      <c r="L315" s="3">
        <v>7438</v>
      </c>
      <c r="M315" s="4">
        <v>421.89</v>
      </c>
      <c r="N315" s="4">
        <v>364.69</v>
      </c>
      <c r="O315" s="12">
        <v>3138017.82</v>
      </c>
      <c r="P315" s="4">
        <f>Tabla_1[[#This Row],[Precio Unitario]]-Tabla_1[[#This Row],[Coste unitario]]</f>
        <v>57.199999999999989</v>
      </c>
      <c r="Q315" s="12">
        <f>Tabla_1[[#This Row],[Importe venta total]]/1000</f>
        <v>3138.01782</v>
      </c>
      <c r="R315" s="4">
        <v>2712564.22</v>
      </c>
      <c r="S315" s="12">
        <f>Tabla_1[[#This Row],[Importe Coste total]]/1000</f>
        <v>2712.5642200000002</v>
      </c>
      <c r="T315" s="4">
        <f>Tabla_1[[#This Row],[Importe venta total]]-Tabla_1[[#This Row],[Importe Coste total]]</f>
        <v>425453.59999999963</v>
      </c>
      <c r="U315" s="13">
        <f>Tabla_1[[#This Row],[Importe Coste Total (M)]]/Tabla_1[[#This Row],[Importe Ventas Totales (M)]]</f>
        <v>0.86441963544999889</v>
      </c>
      <c r="V315" s="12">
        <f>Tabla_1[[#This Row],[Beneficio Total]]/1000</f>
        <v>425.45359999999965</v>
      </c>
      <c r="W315">
        <f>YEAR(Tabla_1[[#This Row],[Fecha pedido]])</f>
        <v>2021</v>
      </c>
    </row>
    <row r="316" spans="1:23" x14ac:dyDescent="0.3">
      <c r="A316" t="s">
        <v>500</v>
      </c>
      <c r="B316" t="s">
        <v>24</v>
      </c>
      <c r="C316" t="s">
        <v>25</v>
      </c>
      <c r="D316" t="s">
        <v>70</v>
      </c>
      <c r="E316" t="s">
        <v>15</v>
      </c>
      <c r="F316" t="s">
        <v>1120</v>
      </c>
      <c r="G316" s="14">
        <v>44840</v>
      </c>
      <c r="H316" s="20">
        <f>MONTH(Tabla_1[[#This Row],[Fecha pedido]])</f>
        <v>10</v>
      </c>
      <c r="I316">
        <v>539654290</v>
      </c>
      <c r="J316" s="1">
        <v>44852</v>
      </c>
      <c r="K316" s="5">
        <f>DATEDIF(Tabla_1[[#This Row],[Fecha pedido]],Tabla_1[[#This Row],[Fecha envío]],"D")</f>
        <v>12</v>
      </c>
      <c r="L316" s="3">
        <v>4552</v>
      </c>
      <c r="M316" s="4">
        <v>109.28</v>
      </c>
      <c r="N316" s="4">
        <v>35.840000000000003</v>
      </c>
      <c r="O316" s="12">
        <v>497442.56</v>
      </c>
      <c r="P316" s="4">
        <f>Tabla_1[[#This Row],[Precio Unitario]]-Tabla_1[[#This Row],[Coste unitario]]</f>
        <v>73.44</v>
      </c>
      <c r="Q316" s="12">
        <f>Tabla_1[[#This Row],[Importe venta total]]/1000</f>
        <v>497.44256000000001</v>
      </c>
      <c r="R316" s="4">
        <v>163143.68000000002</v>
      </c>
      <c r="S316" s="12">
        <f>Tabla_1[[#This Row],[Importe Coste total]]/1000</f>
        <v>163.14368000000002</v>
      </c>
      <c r="T316" s="4">
        <f>Tabla_1[[#This Row],[Importe venta total]]-Tabla_1[[#This Row],[Importe Coste total]]</f>
        <v>334298.88</v>
      </c>
      <c r="U316" s="13">
        <f>Tabla_1[[#This Row],[Importe Coste Total (M)]]/Tabla_1[[#This Row],[Importe Ventas Totales (M)]]</f>
        <v>0.32796486090775989</v>
      </c>
      <c r="V316" s="12">
        <f>Tabla_1[[#This Row],[Beneficio Total]]/1000</f>
        <v>334.29888</v>
      </c>
      <c r="W316">
        <f>YEAR(Tabla_1[[#This Row],[Fecha pedido]])</f>
        <v>2022</v>
      </c>
    </row>
    <row r="317" spans="1:23" x14ac:dyDescent="0.3">
      <c r="A317" t="s">
        <v>501</v>
      </c>
      <c r="B317" t="s">
        <v>60</v>
      </c>
      <c r="C317" t="s">
        <v>403</v>
      </c>
      <c r="D317" t="s">
        <v>23</v>
      </c>
      <c r="E317" t="s">
        <v>19</v>
      </c>
      <c r="F317" t="s">
        <v>1118</v>
      </c>
      <c r="G317" s="14">
        <v>44397</v>
      </c>
      <c r="H317" s="20">
        <f>MONTH(Tabla_1[[#This Row],[Fecha pedido]])</f>
        <v>7</v>
      </c>
      <c r="I317">
        <v>641120326</v>
      </c>
      <c r="J317" s="1">
        <v>44442</v>
      </c>
      <c r="K317" s="5">
        <f>DATEDIF(Tabla_1[[#This Row],[Fecha pedido]],Tabla_1[[#This Row],[Fecha envío]],"D")</f>
        <v>45</v>
      </c>
      <c r="L317" s="3">
        <v>606</v>
      </c>
      <c r="M317" s="4">
        <v>205.7</v>
      </c>
      <c r="N317" s="4">
        <v>117.11</v>
      </c>
      <c r="O317" s="12">
        <v>124654.2</v>
      </c>
      <c r="P317" s="4">
        <f>Tabla_1[[#This Row],[Precio Unitario]]-Tabla_1[[#This Row],[Coste unitario]]</f>
        <v>88.589999999999989</v>
      </c>
      <c r="Q317" s="12">
        <f>Tabla_1[[#This Row],[Importe venta total]]/1000</f>
        <v>124.6542</v>
      </c>
      <c r="R317" s="4">
        <v>70968.66</v>
      </c>
      <c r="S317" s="12">
        <f>Tabla_1[[#This Row],[Importe Coste total]]/1000</f>
        <v>70.96866</v>
      </c>
      <c r="T317" s="4">
        <f>Tabla_1[[#This Row],[Importe venta total]]-Tabla_1[[#This Row],[Importe Coste total]]</f>
        <v>53685.539999999994</v>
      </c>
      <c r="U317" s="13">
        <f>Tabla_1[[#This Row],[Importe Coste Total (M)]]/Tabla_1[[#This Row],[Importe Ventas Totales (M)]]</f>
        <v>0.56932425862907143</v>
      </c>
      <c r="V317" s="12">
        <f>Tabla_1[[#This Row],[Beneficio Total]]/1000</f>
        <v>53.685539999999996</v>
      </c>
      <c r="W317">
        <f>YEAR(Tabla_1[[#This Row],[Fecha pedido]])</f>
        <v>2021</v>
      </c>
    </row>
    <row r="318" spans="1:23" x14ac:dyDescent="0.3">
      <c r="A318" t="s">
        <v>502</v>
      </c>
      <c r="B318" t="s">
        <v>60</v>
      </c>
      <c r="C318" t="s">
        <v>410</v>
      </c>
      <c r="D318" t="s">
        <v>50</v>
      </c>
      <c r="E318" t="s">
        <v>15</v>
      </c>
      <c r="F318" t="s">
        <v>1117</v>
      </c>
      <c r="G318" s="14">
        <v>44078</v>
      </c>
      <c r="H318" s="20">
        <f>MONTH(Tabla_1[[#This Row],[Fecha pedido]])</f>
        <v>9</v>
      </c>
      <c r="I318">
        <v>208609616</v>
      </c>
      <c r="J318" s="1">
        <v>44079</v>
      </c>
      <c r="K318" s="5">
        <f>DATEDIF(Tabla_1[[#This Row],[Fecha pedido]],Tabla_1[[#This Row],[Fecha envío]],"D")</f>
        <v>1</v>
      </c>
      <c r="L318" s="3">
        <v>1076</v>
      </c>
      <c r="M318" s="4">
        <v>154.06</v>
      </c>
      <c r="N318" s="4">
        <v>90.93</v>
      </c>
      <c r="O318" s="12">
        <v>165768.56</v>
      </c>
      <c r="P318" s="4">
        <f>Tabla_1[[#This Row],[Precio Unitario]]-Tabla_1[[#This Row],[Coste unitario]]</f>
        <v>63.129999999999995</v>
      </c>
      <c r="Q318" s="12">
        <f>Tabla_1[[#This Row],[Importe venta total]]/1000</f>
        <v>165.76856000000001</v>
      </c>
      <c r="R318" s="4">
        <v>97840.680000000008</v>
      </c>
      <c r="S318" s="12">
        <f>Tabla_1[[#This Row],[Importe Coste total]]/1000</f>
        <v>97.840680000000006</v>
      </c>
      <c r="T318" s="4">
        <f>Tabla_1[[#This Row],[Importe venta total]]-Tabla_1[[#This Row],[Importe Coste total]]</f>
        <v>67927.87999999999</v>
      </c>
      <c r="U318" s="13">
        <f>Tabla_1[[#This Row],[Importe Coste Total (M)]]/Tabla_1[[#This Row],[Importe Ventas Totales (M)]]</f>
        <v>0.59022458782292619</v>
      </c>
      <c r="V318" s="12">
        <f>Tabla_1[[#This Row],[Beneficio Total]]/1000</f>
        <v>67.927879999999988</v>
      </c>
      <c r="W318">
        <f>YEAR(Tabla_1[[#This Row],[Fecha pedido]])</f>
        <v>2020</v>
      </c>
    </row>
    <row r="319" spans="1:23" x14ac:dyDescent="0.3">
      <c r="A319" t="s">
        <v>503</v>
      </c>
      <c r="B319" t="s">
        <v>24</v>
      </c>
      <c r="C319" t="s">
        <v>25</v>
      </c>
      <c r="D319" t="s">
        <v>18</v>
      </c>
      <c r="E319" t="s">
        <v>15</v>
      </c>
      <c r="F319" t="s">
        <v>1118</v>
      </c>
      <c r="G319" s="14">
        <v>44397</v>
      </c>
      <c r="H319" s="20">
        <f>MONTH(Tabla_1[[#This Row],[Fecha pedido]])</f>
        <v>7</v>
      </c>
      <c r="I319">
        <v>167170989</v>
      </c>
      <c r="J319" s="1">
        <v>44399</v>
      </c>
      <c r="K319" s="5">
        <f>DATEDIF(Tabla_1[[#This Row],[Fecha pedido]],Tabla_1[[#This Row],[Fecha envío]],"D")</f>
        <v>2</v>
      </c>
      <c r="L319" s="3">
        <v>8465</v>
      </c>
      <c r="M319" s="4">
        <v>421.89</v>
      </c>
      <c r="N319" s="4">
        <v>364.69</v>
      </c>
      <c r="O319" s="12">
        <v>3571298.85</v>
      </c>
      <c r="P319" s="4">
        <f>Tabla_1[[#This Row],[Precio Unitario]]-Tabla_1[[#This Row],[Coste unitario]]</f>
        <v>57.199999999999989</v>
      </c>
      <c r="Q319" s="12">
        <f>Tabla_1[[#This Row],[Importe venta total]]/1000</f>
        <v>3571.2988500000001</v>
      </c>
      <c r="R319" s="4">
        <v>3087100.85</v>
      </c>
      <c r="S319" s="12">
        <f>Tabla_1[[#This Row],[Importe Coste total]]/1000</f>
        <v>3087.1008500000003</v>
      </c>
      <c r="T319" s="4">
        <f>Tabla_1[[#This Row],[Importe venta total]]-Tabla_1[[#This Row],[Importe Coste total]]</f>
        <v>484198</v>
      </c>
      <c r="U319" s="13">
        <f>Tabla_1[[#This Row],[Importe Coste Total (M)]]/Tabla_1[[#This Row],[Importe Ventas Totales (M)]]</f>
        <v>0.86441963544999889</v>
      </c>
      <c r="V319" s="12">
        <f>Tabla_1[[#This Row],[Beneficio Total]]/1000</f>
        <v>484.19799999999998</v>
      </c>
      <c r="W319">
        <f>YEAR(Tabla_1[[#This Row],[Fecha pedido]])</f>
        <v>2021</v>
      </c>
    </row>
    <row r="320" spans="1:23" x14ac:dyDescent="0.3">
      <c r="A320" t="s">
        <v>504</v>
      </c>
      <c r="B320" t="s">
        <v>21</v>
      </c>
      <c r="C320" t="s">
        <v>185</v>
      </c>
      <c r="D320" t="s">
        <v>18</v>
      </c>
      <c r="E320" t="s">
        <v>19</v>
      </c>
      <c r="F320" t="s">
        <v>1117</v>
      </c>
      <c r="G320" s="14">
        <v>43924</v>
      </c>
      <c r="H320" s="20">
        <f>MONTH(Tabla_1[[#This Row],[Fecha pedido]])</f>
        <v>4</v>
      </c>
      <c r="I320">
        <v>162165772</v>
      </c>
      <c r="J320" s="1">
        <v>43957</v>
      </c>
      <c r="K320" s="5">
        <f>DATEDIF(Tabla_1[[#This Row],[Fecha pedido]],Tabla_1[[#This Row],[Fecha envío]],"D")</f>
        <v>33</v>
      </c>
      <c r="L320" s="3">
        <v>7311</v>
      </c>
      <c r="M320" s="4">
        <v>421.89</v>
      </c>
      <c r="N320" s="4">
        <v>364.69</v>
      </c>
      <c r="O320" s="12">
        <v>3084437.79</v>
      </c>
      <c r="P320" s="4">
        <f>Tabla_1[[#This Row],[Precio Unitario]]-Tabla_1[[#This Row],[Coste unitario]]</f>
        <v>57.199999999999989</v>
      </c>
      <c r="Q320" s="12">
        <f>Tabla_1[[#This Row],[Importe venta total]]/1000</f>
        <v>3084.4377899999999</v>
      </c>
      <c r="R320" s="4">
        <v>2666248.59</v>
      </c>
      <c r="S320" s="12">
        <f>Tabla_1[[#This Row],[Importe Coste total]]/1000</f>
        <v>2666.2485899999997</v>
      </c>
      <c r="T320" s="4">
        <f>Tabla_1[[#This Row],[Importe venta total]]-Tabla_1[[#This Row],[Importe Coste total]]</f>
        <v>418189.20000000019</v>
      </c>
      <c r="U320" s="13">
        <f>Tabla_1[[#This Row],[Importe Coste Total (M)]]/Tabla_1[[#This Row],[Importe Ventas Totales (M)]]</f>
        <v>0.86441963544999878</v>
      </c>
      <c r="V320" s="12">
        <f>Tabla_1[[#This Row],[Beneficio Total]]/1000</f>
        <v>418.1892000000002</v>
      </c>
      <c r="W320">
        <f>YEAR(Tabla_1[[#This Row],[Fecha pedido]])</f>
        <v>2020</v>
      </c>
    </row>
    <row r="321" spans="1:23" x14ac:dyDescent="0.3">
      <c r="A321" t="s">
        <v>505</v>
      </c>
      <c r="B321" t="s">
        <v>24</v>
      </c>
      <c r="C321" t="s">
        <v>285</v>
      </c>
      <c r="D321" t="s">
        <v>38</v>
      </c>
      <c r="E321" t="s">
        <v>19</v>
      </c>
      <c r="F321" t="s">
        <v>1117</v>
      </c>
      <c r="G321" s="14">
        <v>43987</v>
      </c>
      <c r="H321" s="20">
        <f>MONTH(Tabla_1[[#This Row],[Fecha pedido]])</f>
        <v>6</v>
      </c>
      <c r="I321">
        <v>809267795</v>
      </c>
      <c r="J321" s="1">
        <v>44002</v>
      </c>
      <c r="K321" s="5">
        <f>DATEDIF(Tabla_1[[#This Row],[Fecha pedido]],Tabla_1[[#This Row],[Fecha envío]],"D")</f>
        <v>15</v>
      </c>
      <c r="L321" s="3">
        <v>9179</v>
      </c>
      <c r="M321" s="4">
        <v>437.2</v>
      </c>
      <c r="N321" s="4">
        <v>263.33</v>
      </c>
      <c r="O321" s="12">
        <v>4013058.8</v>
      </c>
      <c r="P321" s="4">
        <f>Tabla_1[[#This Row],[Precio Unitario]]-Tabla_1[[#This Row],[Coste unitario]]</f>
        <v>173.87</v>
      </c>
      <c r="Q321" s="12">
        <f>Tabla_1[[#This Row],[Importe venta total]]/1000</f>
        <v>4013.0587999999998</v>
      </c>
      <c r="R321" s="4">
        <v>2417106.0699999998</v>
      </c>
      <c r="S321" s="12">
        <f>Tabla_1[[#This Row],[Importe Coste total]]/1000</f>
        <v>2417.1060699999998</v>
      </c>
      <c r="T321" s="4">
        <f>Tabla_1[[#This Row],[Importe venta total]]-Tabla_1[[#This Row],[Importe Coste total]]</f>
        <v>1595952.73</v>
      </c>
      <c r="U321" s="13">
        <f>Tabla_1[[#This Row],[Importe Coste Total (M)]]/Tabla_1[[#This Row],[Importe Ventas Totales (M)]]</f>
        <v>0.60231015553522416</v>
      </c>
      <c r="V321" s="12">
        <f>Tabla_1[[#This Row],[Beneficio Total]]/1000</f>
        <v>1595.95273</v>
      </c>
      <c r="W321">
        <f>YEAR(Tabla_1[[#This Row],[Fecha pedido]])</f>
        <v>2020</v>
      </c>
    </row>
    <row r="322" spans="1:23" x14ac:dyDescent="0.3">
      <c r="A322" t="s">
        <v>506</v>
      </c>
      <c r="B322" t="s">
        <v>12</v>
      </c>
      <c r="C322" t="s">
        <v>129</v>
      </c>
      <c r="D322" t="s">
        <v>30</v>
      </c>
      <c r="E322" t="s">
        <v>19</v>
      </c>
      <c r="F322" t="s">
        <v>1117</v>
      </c>
      <c r="G322" s="14">
        <v>43973</v>
      </c>
      <c r="H322" s="20">
        <f>MONTH(Tabla_1[[#This Row],[Fecha pedido]])</f>
        <v>5</v>
      </c>
      <c r="I322">
        <v>544463384</v>
      </c>
      <c r="J322" s="1">
        <v>44007</v>
      </c>
      <c r="K322" s="5">
        <f>DATEDIF(Tabla_1[[#This Row],[Fecha pedido]],Tabla_1[[#This Row],[Fecha envío]],"D")</f>
        <v>34</v>
      </c>
      <c r="L322" s="3">
        <v>7669</v>
      </c>
      <c r="M322" s="4">
        <v>255.28</v>
      </c>
      <c r="N322" s="4">
        <v>159.41999999999999</v>
      </c>
      <c r="O322" s="12">
        <v>1957742.32</v>
      </c>
      <c r="P322" s="4">
        <f>Tabla_1[[#This Row],[Precio Unitario]]-Tabla_1[[#This Row],[Coste unitario]]</f>
        <v>95.860000000000014</v>
      </c>
      <c r="Q322" s="12">
        <f>Tabla_1[[#This Row],[Importe venta total]]/1000</f>
        <v>1957.7423200000001</v>
      </c>
      <c r="R322" s="4">
        <v>1222591.98</v>
      </c>
      <c r="S322" s="12">
        <f>Tabla_1[[#This Row],[Importe Coste total]]/1000</f>
        <v>1222.5919799999999</v>
      </c>
      <c r="T322" s="4">
        <f>Tabla_1[[#This Row],[Importe venta total]]-Tabla_1[[#This Row],[Importe Coste total]]</f>
        <v>735150.34000000008</v>
      </c>
      <c r="U322" s="13">
        <f>Tabla_1[[#This Row],[Importe Coste Total (M)]]/Tabla_1[[#This Row],[Importe Ventas Totales (M)]]</f>
        <v>0.62449075524913811</v>
      </c>
      <c r="V322" s="12">
        <f>Tabla_1[[#This Row],[Beneficio Total]]/1000</f>
        <v>735.15034000000003</v>
      </c>
      <c r="W322">
        <f>YEAR(Tabla_1[[#This Row],[Fecha pedido]])</f>
        <v>2020</v>
      </c>
    </row>
    <row r="323" spans="1:23" x14ac:dyDescent="0.3">
      <c r="A323" t="s">
        <v>507</v>
      </c>
      <c r="B323" t="s">
        <v>24</v>
      </c>
      <c r="C323" t="s">
        <v>144</v>
      </c>
      <c r="D323" t="s">
        <v>33</v>
      </c>
      <c r="E323" t="s">
        <v>19</v>
      </c>
      <c r="F323" t="s">
        <v>1118</v>
      </c>
      <c r="G323" s="14">
        <v>43938</v>
      </c>
      <c r="H323" s="20">
        <f>MONTH(Tabla_1[[#This Row],[Fecha pedido]])</f>
        <v>4</v>
      </c>
      <c r="I323">
        <v>574051368</v>
      </c>
      <c r="J323" s="1">
        <v>43952</v>
      </c>
      <c r="K323" s="5">
        <f>DATEDIF(Tabla_1[[#This Row],[Fecha pedido]],Tabla_1[[#This Row],[Fecha envío]],"D")</f>
        <v>14</v>
      </c>
      <c r="L323" s="3">
        <v>3411</v>
      </c>
      <c r="M323" s="4">
        <v>47.45</v>
      </c>
      <c r="N323" s="4">
        <v>31.79</v>
      </c>
      <c r="O323" s="12">
        <v>161851.95000000001</v>
      </c>
      <c r="P323" s="4">
        <f>Tabla_1[[#This Row],[Precio Unitario]]-Tabla_1[[#This Row],[Coste unitario]]</f>
        <v>15.660000000000004</v>
      </c>
      <c r="Q323" s="12">
        <f>Tabla_1[[#This Row],[Importe venta total]]/1000</f>
        <v>161.85195000000002</v>
      </c>
      <c r="R323" s="4">
        <v>108435.69</v>
      </c>
      <c r="S323" s="12">
        <f>Tabla_1[[#This Row],[Importe Coste total]]/1000</f>
        <v>108.43569000000001</v>
      </c>
      <c r="T323" s="4">
        <f>Tabla_1[[#This Row],[Importe venta total]]-Tabla_1[[#This Row],[Importe Coste total]]</f>
        <v>53416.260000000009</v>
      </c>
      <c r="U323" s="13">
        <f>Tabla_1[[#This Row],[Importe Coste Total (M)]]/Tabla_1[[#This Row],[Importe Ventas Totales (M)]]</f>
        <v>0.66996838777660694</v>
      </c>
      <c r="V323" s="12">
        <f>Tabla_1[[#This Row],[Beneficio Total]]/1000</f>
        <v>53.416260000000008</v>
      </c>
      <c r="W323">
        <f>YEAR(Tabla_1[[#This Row],[Fecha pedido]])</f>
        <v>2020</v>
      </c>
    </row>
    <row r="324" spans="1:23" x14ac:dyDescent="0.3">
      <c r="A324" t="s">
        <v>508</v>
      </c>
      <c r="B324" t="s">
        <v>24</v>
      </c>
      <c r="C324" t="s">
        <v>206</v>
      </c>
      <c r="D324" t="s">
        <v>26</v>
      </c>
      <c r="E324" t="s">
        <v>19</v>
      </c>
      <c r="F324" t="s">
        <v>1117</v>
      </c>
      <c r="G324" s="14">
        <v>44084</v>
      </c>
      <c r="H324" s="20">
        <f>MONTH(Tabla_1[[#This Row],[Fecha pedido]])</f>
        <v>9</v>
      </c>
      <c r="I324">
        <v>824643075</v>
      </c>
      <c r="J324" s="1">
        <v>44127</v>
      </c>
      <c r="K324" s="5">
        <f>DATEDIF(Tabla_1[[#This Row],[Fecha pedido]],Tabla_1[[#This Row],[Fecha envío]],"D")</f>
        <v>43</v>
      </c>
      <c r="L324" s="3">
        <v>9066</v>
      </c>
      <c r="M324" s="4">
        <v>9.33</v>
      </c>
      <c r="N324" s="4">
        <v>6.92</v>
      </c>
      <c r="O324" s="12">
        <v>84585.78</v>
      </c>
      <c r="P324" s="4">
        <f>Tabla_1[[#This Row],[Precio Unitario]]-Tabla_1[[#This Row],[Coste unitario]]</f>
        <v>2.41</v>
      </c>
      <c r="Q324" s="12">
        <f>Tabla_1[[#This Row],[Importe venta total]]/1000</f>
        <v>84.58578</v>
      </c>
      <c r="R324" s="4">
        <v>62736.72</v>
      </c>
      <c r="S324" s="12">
        <f>Tabla_1[[#This Row],[Importe Coste total]]/1000</f>
        <v>62.736719999999998</v>
      </c>
      <c r="T324" s="4">
        <f>Tabla_1[[#This Row],[Importe venta total]]-Tabla_1[[#This Row],[Importe Coste total]]</f>
        <v>21849.059999999998</v>
      </c>
      <c r="U324" s="13">
        <f>Tabla_1[[#This Row],[Importe Coste Total (M)]]/Tabla_1[[#This Row],[Importe Ventas Totales (M)]]</f>
        <v>0.74169346195069663</v>
      </c>
      <c r="V324" s="12">
        <f>Tabla_1[[#This Row],[Beneficio Total]]/1000</f>
        <v>21.849059999999998</v>
      </c>
      <c r="W324">
        <f>YEAR(Tabla_1[[#This Row],[Fecha pedido]])</f>
        <v>2020</v>
      </c>
    </row>
    <row r="325" spans="1:23" x14ac:dyDescent="0.3">
      <c r="A325" t="s">
        <v>509</v>
      </c>
      <c r="B325" t="s">
        <v>24</v>
      </c>
      <c r="C325" t="s">
        <v>304</v>
      </c>
      <c r="D325" t="s">
        <v>40</v>
      </c>
      <c r="E325" t="s">
        <v>15</v>
      </c>
      <c r="F325" t="s">
        <v>1120</v>
      </c>
      <c r="G325" s="14">
        <v>44238</v>
      </c>
      <c r="H325" s="20">
        <f>MONTH(Tabla_1[[#This Row],[Fecha pedido]])</f>
        <v>2</v>
      </c>
      <c r="I325">
        <v>393162333</v>
      </c>
      <c r="J325" s="1">
        <v>44284</v>
      </c>
      <c r="K325" s="5">
        <f>DATEDIF(Tabla_1[[#This Row],[Fecha pedido]],Tabla_1[[#This Row],[Fecha envío]],"D")</f>
        <v>46</v>
      </c>
      <c r="L325" s="3">
        <v>4326</v>
      </c>
      <c r="M325" s="4">
        <v>81.73</v>
      </c>
      <c r="N325" s="4">
        <v>56.67</v>
      </c>
      <c r="O325" s="12">
        <v>353563.98000000004</v>
      </c>
      <c r="P325" s="4">
        <f>Tabla_1[[#This Row],[Precio Unitario]]-Tabla_1[[#This Row],[Coste unitario]]</f>
        <v>25.060000000000002</v>
      </c>
      <c r="Q325" s="12">
        <f>Tabla_1[[#This Row],[Importe venta total]]/1000</f>
        <v>353.56398000000002</v>
      </c>
      <c r="R325" s="4">
        <v>245154.42</v>
      </c>
      <c r="S325" s="12">
        <f>Tabla_1[[#This Row],[Importe Coste total]]/1000</f>
        <v>245.15442000000002</v>
      </c>
      <c r="T325" s="4">
        <f>Tabla_1[[#This Row],[Importe venta total]]-Tabla_1[[#This Row],[Importe Coste total]]</f>
        <v>108409.56000000003</v>
      </c>
      <c r="U325" s="13">
        <f>Tabla_1[[#This Row],[Importe Coste Total (M)]]/Tabla_1[[#This Row],[Importe Ventas Totales (M)]]</f>
        <v>0.69338064358252782</v>
      </c>
      <c r="V325" s="12">
        <f>Tabla_1[[#This Row],[Beneficio Total]]/1000</f>
        <v>108.40956000000003</v>
      </c>
      <c r="W325">
        <f>YEAR(Tabla_1[[#This Row],[Fecha pedido]])</f>
        <v>2021</v>
      </c>
    </row>
    <row r="326" spans="1:23" x14ac:dyDescent="0.3">
      <c r="A326" t="s">
        <v>510</v>
      </c>
      <c r="B326" t="s">
        <v>24</v>
      </c>
      <c r="C326" t="s">
        <v>337</v>
      </c>
      <c r="D326" t="s">
        <v>26</v>
      </c>
      <c r="E326" t="s">
        <v>19</v>
      </c>
      <c r="F326" t="s">
        <v>1118</v>
      </c>
      <c r="G326" s="14">
        <v>44375</v>
      </c>
      <c r="H326" s="20">
        <f>MONTH(Tabla_1[[#This Row],[Fecha pedido]])</f>
        <v>6</v>
      </c>
      <c r="I326">
        <v>696845471</v>
      </c>
      <c r="J326" s="1">
        <v>44385</v>
      </c>
      <c r="K326" s="5">
        <f>DATEDIF(Tabla_1[[#This Row],[Fecha pedido]],Tabla_1[[#This Row],[Fecha envío]],"D")</f>
        <v>10</v>
      </c>
      <c r="L326" s="3">
        <v>915</v>
      </c>
      <c r="M326" s="4">
        <v>9.33</v>
      </c>
      <c r="N326" s="4">
        <v>6.92</v>
      </c>
      <c r="O326" s="12">
        <v>8536.9500000000007</v>
      </c>
      <c r="P326" s="4">
        <f>Tabla_1[[#This Row],[Precio Unitario]]-Tabla_1[[#This Row],[Coste unitario]]</f>
        <v>2.41</v>
      </c>
      <c r="Q326" s="12">
        <f>Tabla_1[[#This Row],[Importe venta total]]/1000</f>
        <v>8.5369500000000009</v>
      </c>
      <c r="R326" s="4">
        <v>6331.8</v>
      </c>
      <c r="S326" s="12">
        <f>Tabla_1[[#This Row],[Importe Coste total]]/1000</f>
        <v>6.3318000000000003</v>
      </c>
      <c r="T326" s="4">
        <f>Tabla_1[[#This Row],[Importe venta total]]-Tabla_1[[#This Row],[Importe Coste total]]</f>
        <v>2205.1500000000005</v>
      </c>
      <c r="U326" s="13">
        <f>Tabla_1[[#This Row],[Importe Coste Total (M)]]/Tabla_1[[#This Row],[Importe Ventas Totales (M)]]</f>
        <v>0.74169346195069663</v>
      </c>
      <c r="V326" s="12">
        <f>Tabla_1[[#This Row],[Beneficio Total]]/1000</f>
        <v>2.2051500000000006</v>
      </c>
      <c r="W326">
        <f>YEAR(Tabla_1[[#This Row],[Fecha pedido]])</f>
        <v>2021</v>
      </c>
    </row>
    <row r="327" spans="1:23" x14ac:dyDescent="0.3">
      <c r="A327" t="s">
        <v>512</v>
      </c>
      <c r="B327" t="s">
        <v>24</v>
      </c>
      <c r="C327" t="s">
        <v>479</v>
      </c>
      <c r="D327" t="s">
        <v>23</v>
      </c>
      <c r="E327" t="s">
        <v>15</v>
      </c>
      <c r="F327" t="s">
        <v>1119</v>
      </c>
      <c r="G327" s="14">
        <v>44180</v>
      </c>
      <c r="H327" s="20">
        <f>MONTH(Tabla_1[[#This Row],[Fecha pedido]])</f>
        <v>12</v>
      </c>
      <c r="I327">
        <v>980211198</v>
      </c>
      <c r="J327" s="1">
        <v>44180</v>
      </c>
      <c r="K327" s="5">
        <f>DATEDIF(Tabla_1[[#This Row],[Fecha pedido]],Tabla_1[[#This Row],[Fecha envío]],"D")</f>
        <v>0</v>
      </c>
      <c r="L327" s="3">
        <v>5131</v>
      </c>
      <c r="M327" s="4">
        <v>205.7</v>
      </c>
      <c r="N327" s="4">
        <v>117.11</v>
      </c>
      <c r="O327" s="12">
        <v>1055446.7</v>
      </c>
      <c r="P327" s="4">
        <f>Tabla_1[[#This Row],[Precio Unitario]]-Tabla_1[[#This Row],[Coste unitario]]</f>
        <v>88.589999999999989</v>
      </c>
      <c r="Q327" s="12">
        <f>Tabla_1[[#This Row],[Importe venta total]]/1000</f>
        <v>1055.4467</v>
      </c>
      <c r="R327" s="4">
        <v>600891.41</v>
      </c>
      <c r="S327" s="12">
        <f>Tabla_1[[#This Row],[Importe Coste total]]/1000</f>
        <v>600.89141000000006</v>
      </c>
      <c r="T327" s="4">
        <f>Tabla_1[[#This Row],[Importe venta total]]-Tabla_1[[#This Row],[Importe Coste total]]</f>
        <v>454555.28999999992</v>
      </c>
      <c r="U327" s="13">
        <f>Tabla_1[[#This Row],[Importe Coste Total (M)]]/Tabla_1[[#This Row],[Importe Ventas Totales (M)]]</f>
        <v>0.56932425862907154</v>
      </c>
      <c r="V327" s="12">
        <f>Tabla_1[[#This Row],[Beneficio Total]]/1000</f>
        <v>454.5552899999999</v>
      </c>
      <c r="W327">
        <f>YEAR(Tabla_1[[#This Row],[Fecha pedido]])</f>
        <v>2020</v>
      </c>
    </row>
    <row r="328" spans="1:23" x14ac:dyDescent="0.3">
      <c r="A328" t="s">
        <v>513</v>
      </c>
      <c r="B328" t="s">
        <v>21</v>
      </c>
      <c r="C328" t="s">
        <v>41</v>
      </c>
      <c r="D328" t="s">
        <v>80</v>
      </c>
      <c r="E328" t="s">
        <v>19</v>
      </c>
      <c r="F328" t="s">
        <v>1119</v>
      </c>
      <c r="G328" s="14">
        <v>44009</v>
      </c>
      <c r="H328" s="20">
        <f>MONTH(Tabla_1[[#This Row],[Fecha pedido]])</f>
        <v>6</v>
      </c>
      <c r="I328">
        <v>545928943</v>
      </c>
      <c r="J328" s="1">
        <v>44053</v>
      </c>
      <c r="K328" s="5">
        <f>DATEDIF(Tabla_1[[#This Row],[Fecha pedido]],Tabla_1[[#This Row],[Fecha envío]],"D")</f>
        <v>44</v>
      </c>
      <c r="L328" s="3">
        <v>1361</v>
      </c>
      <c r="M328" s="4">
        <v>668.27</v>
      </c>
      <c r="N328" s="4">
        <v>502.54</v>
      </c>
      <c r="O328" s="12">
        <v>909515.47</v>
      </c>
      <c r="P328" s="4">
        <f>Tabla_1[[#This Row],[Precio Unitario]]-Tabla_1[[#This Row],[Coste unitario]]</f>
        <v>165.72999999999996</v>
      </c>
      <c r="Q328" s="12">
        <f>Tabla_1[[#This Row],[Importe venta total]]/1000</f>
        <v>909.51546999999994</v>
      </c>
      <c r="R328" s="4">
        <v>683956.94000000006</v>
      </c>
      <c r="S328" s="12">
        <f>Tabla_1[[#This Row],[Importe Coste total]]/1000</f>
        <v>683.95694000000003</v>
      </c>
      <c r="T328" s="4">
        <f>Tabla_1[[#This Row],[Importe venta total]]-Tabla_1[[#This Row],[Importe Coste total]]</f>
        <v>225558.52999999991</v>
      </c>
      <c r="U328" s="13">
        <f>Tabla_1[[#This Row],[Importe Coste Total (M)]]/Tabla_1[[#This Row],[Importe Ventas Totales (M)]]</f>
        <v>0.75200143654510909</v>
      </c>
      <c r="V328" s="12">
        <f>Tabla_1[[#This Row],[Beneficio Total]]/1000</f>
        <v>225.55852999999991</v>
      </c>
      <c r="W328">
        <f>YEAR(Tabla_1[[#This Row],[Fecha pedido]])</f>
        <v>2020</v>
      </c>
    </row>
    <row r="329" spans="1:23" x14ac:dyDescent="0.3">
      <c r="A329" t="s">
        <v>514</v>
      </c>
      <c r="B329" t="s">
        <v>24</v>
      </c>
      <c r="C329" t="s">
        <v>206</v>
      </c>
      <c r="D329" t="s">
        <v>50</v>
      </c>
      <c r="E329" t="s">
        <v>19</v>
      </c>
      <c r="F329" t="s">
        <v>1119</v>
      </c>
      <c r="G329" s="14">
        <v>44140</v>
      </c>
      <c r="H329" s="20">
        <f>MONTH(Tabla_1[[#This Row],[Fecha pedido]])</f>
        <v>11</v>
      </c>
      <c r="I329">
        <v>918880879</v>
      </c>
      <c r="J329" s="1">
        <v>44178</v>
      </c>
      <c r="K329" s="5">
        <f>DATEDIF(Tabla_1[[#This Row],[Fecha pedido]],Tabla_1[[#This Row],[Fecha envío]],"D")</f>
        <v>38</v>
      </c>
      <c r="L329" s="3">
        <v>6127</v>
      </c>
      <c r="M329" s="4">
        <v>154.06</v>
      </c>
      <c r="N329" s="4">
        <v>90.93</v>
      </c>
      <c r="O329" s="12">
        <v>943925.62</v>
      </c>
      <c r="P329" s="4">
        <f>Tabla_1[[#This Row],[Precio Unitario]]-Tabla_1[[#This Row],[Coste unitario]]</f>
        <v>63.129999999999995</v>
      </c>
      <c r="Q329" s="12">
        <f>Tabla_1[[#This Row],[Importe venta total]]/1000</f>
        <v>943.92561999999998</v>
      </c>
      <c r="R329" s="4">
        <v>557128.11</v>
      </c>
      <c r="S329" s="12">
        <f>Tabla_1[[#This Row],[Importe Coste total]]/1000</f>
        <v>557.12810999999999</v>
      </c>
      <c r="T329" s="4">
        <f>Tabla_1[[#This Row],[Importe venta total]]-Tabla_1[[#This Row],[Importe Coste total]]</f>
        <v>386797.51</v>
      </c>
      <c r="U329" s="13">
        <f>Tabla_1[[#This Row],[Importe Coste Total (M)]]/Tabla_1[[#This Row],[Importe Ventas Totales (M)]]</f>
        <v>0.59022458782292608</v>
      </c>
      <c r="V329" s="12">
        <f>Tabla_1[[#This Row],[Beneficio Total]]/1000</f>
        <v>386.79750999999999</v>
      </c>
      <c r="W329">
        <f>YEAR(Tabla_1[[#This Row],[Fecha pedido]])</f>
        <v>2020</v>
      </c>
    </row>
    <row r="330" spans="1:23" x14ac:dyDescent="0.3">
      <c r="A330" t="s">
        <v>515</v>
      </c>
      <c r="B330" t="s">
        <v>28</v>
      </c>
      <c r="C330" t="s">
        <v>108</v>
      </c>
      <c r="D330" t="s">
        <v>50</v>
      </c>
      <c r="E330" t="s">
        <v>15</v>
      </c>
      <c r="F330" t="s">
        <v>1118</v>
      </c>
      <c r="G330" s="14">
        <v>44760</v>
      </c>
      <c r="H330" s="20">
        <f>MONTH(Tabla_1[[#This Row],[Fecha pedido]])</f>
        <v>7</v>
      </c>
      <c r="I330">
        <v>267865836</v>
      </c>
      <c r="J330" s="1">
        <v>44772</v>
      </c>
      <c r="K330" s="5">
        <f>DATEDIF(Tabla_1[[#This Row],[Fecha pedido]],Tabla_1[[#This Row],[Fecha envío]],"D")</f>
        <v>12</v>
      </c>
      <c r="L330" s="3">
        <v>6308</v>
      </c>
      <c r="M330" s="4">
        <v>154.06</v>
      </c>
      <c r="N330" s="4">
        <v>90.93</v>
      </c>
      <c r="O330" s="12">
        <v>971810.48</v>
      </c>
      <c r="P330" s="4">
        <f>Tabla_1[[#This Row],[Precio Unitario]]-Tabla_1[[#This Row],[Coste unitario]]</f>
        <v>63.129999999999995</v>
      </c>
      <c r="Q330" s="12">
        <f>Tabla_1[[#This Row],[Importe venta total]]/1000</f>
        <v>971.81047999999998</v>
      </c>
      <c r="R330" s="4">
        <v>573586.44000000006</v>
      </c>
      <c r="S330" s="12">
        <f>Tabla_1[[#This Row],[Importe Coste total]]/1000</f>
        <v>573.58644000000004</v>
      </c>
      <c r="T330" s="4">
        <f>Tabla_1[[#This Row],[Importe venta total]]-Tabla_1[[#This Row],[Importe Coste total]]</f>
        <v>398224.03999999992</v>
      </c>
      <c r="U330" s="13">
        <f>Tabla_1[[#This Row],[Importe Coste Total (M)]]/Tabla_1[[#This Row],[Importe Ventas Totales (M)]]</f>
        <v>0.59022458782292619</v>
      </c>
      <c r="V330" s="12">
        <f>Tabla_1[[#This Row],[Beneficio Total]]/1000</f>
        <v>398.22403999999995</v>
      </c>
      <c r="W330">
        <f>YEAR(Tabla_1[[#This Row],[Fecha pedido]])</f>
        <v>2022</v>
      </c>
    </row>
    <row r="331" spans="1:23" x14ac:dyDescent="0.3">
      <c r="A331" t="s">
        <v>516</v>
      </c>
      <c r="B331" t="s">
        <v>12</v>
      </c>
      <c r="C331" t="s">
        <v>261</v>
      </c>
      <c r="D331" t="s">
        <v>42</v>
      </c>
      <c r="E331" t="s">
        <v>19</v>
      </c>
      <c r="F331" t="s">
        <v>1118</v>
      </c>
      <c r="G331" s="14">
        <v>44112</v>
      </c>
      <c r="H331" s="20">
        <f>MONTH(Tabla_1[[#This Row],[Fecha pedido]])</f>
        <v>10</v>
      </c>
      <c r="I331">
        <v>881995141</v>
      </c>
      <c r="J331" s="1">
        <v>44124</v>
      </c>
      <c r="K331" s="5">
        <f>DATEDIF(Tabla_1[[#This Row],[Fecha pedido]],Tabla_1[[#This Row],[Fecha envío]],"D")</f>
        <v>12</v>
      </c>
      <c r="L331" s="3">
        <v>817</v>
      </c>
      <c r="M331" s="4">
        <v>651.21</v>
      </c>
      <c r="N331" s="4">
        <v>524.96</v>
      </c>
      <c r="O331" s="12">
        <v>532038.57000000007</v>
      </c>
      <c r="P331" s="4">
        <f>Tabla_1[[#This Row],[Precio Unitario]]-Tabla_1[[#This Row],[Coste unitario]]</f>
        <v>126.25</v>
      </c>
      <c r="Q331" s="12">
        <f>Tabla_1[[#This Row],[Importe venta total]]/1000</f>
        <v>532.03857000000005</v>
      </c>
      <c r="R331" s="4">
        <v>428892.32</v>
      </c>
      <c r="S331" s="12">
        <f>Tabla_1[[#This Row],[Importe Coste total]]/1000</f>
        <v>428.89231999999998</v>
      </c>
      <c r="T331" s="4">
        <f>Tabla_1[[#This Row],[Importe venta total]]-Tabla_1[[#This Row],[Importe Coste total]]</f>
        <v>103146.25000000006</v>
      </c>
      <c r="U331" s="13">
        <f>Tabla_1[[#This Row],[Importe Coste Total (M)]]/Tabla_1[[#This Row],[Importe Ventas Totales (M)]]</f>
        <v>0.80613012699436426</v>
      </c>
      <c r="V331" s="12">
        <f>Tabla_1[[#This Row],[Beneficio Total]]/1000</f>
        <v>103.14625000000005</v>
      </c>
      <c r="W331">
        <f>YEAR(Tabla_1[[#This Row],[Fecha pedido]])</f>
        <v>2020</v>
      </c>
    </row>
    <row r="332" spans="1:23" x14ac:dyDescent="0.3">
      <c r="A332" t="s">
        <v>517</v>
      </c>
      <c r="B332" t="s">
        <v>12</v>
      </c>
      <c r="C332" t="s">
        <v>375</v>
      </c>
      <c r="D332" t="s">
        <v>40</v>
      </c>
      <c r="E332" t="s">
        <v>19</v>
      </c>
      <c r="F332" t="s">
        <v>1117</v>
      </c>
      <c r="G332" s="14">
        <v>44244</v>
      </c>
      <c r="H332" s="20">
        <f>MONTH(Tabla_1[[#This Row],[Fecha pedido]])</f>
        <v>2</v>
      </c>
      <c r="I332">
        <v>620692622</v>
      </c>
      <c r="J332" s="1">
        <v>44261</v>
      </c>
      <c r="K332" s="5">
        <f>DATEDIF(Tabla_1[[#This Row],[Fecha pedido]],Tabla_1[[#This Row],[Fecha envío]],"D")</f>
        <v>17</v>
      </c>
      <c r="L332" s="3">
        <v>5595</v>
      </c>
      <c r="M332" s="4">
        <v>81.73</v>
      </c>
      <c r="N332" s="4">
        <v>56.67</v>
      </c>
      <c r="O332" s="12">
        <v>457279.35000000003</v>
      </c>
      <c r="P332" s="4">
        <f>Tabla_1[[#This Row],[Precio Unitario]]-Tabla_1[[#This Row],[Coste unitario]]</f>
        <v>25.060000000000002</v>
      </c>
      <c r="Q332" s="12">
        <f>Tabla_1[[#This Row],[Importe venta total]]/1000</f>
        <v>457.27935000000002</v>
      </c>
      <c r="R332" s="4">
        <v>317068.65000000002</v>
      </c>
      <c r="S332" s="12">
        <f>Tabla_1[[#This Row],[Importe Coste total]]/1000</f>
        <v>317.06865000000005</v>
      </c>
      <c r="T332" s="4">
        <f>Tabla_1[[#This Row],[Importe venta total]]-Tabla_1[[#This Row],[Importe Coste total]]</f>
        <v>140210.70000000001</v>
      </c>
      <c r="U332" s="13">
        <f>Tabla_1[[#This Row],[Importe Coste Total (M)]]/Tabla_1[[#This Row],[Importe Ventas Totales (M)]]</f>
        <v>0.69338064358252793</v>
      </c>
      <c r="V332" s="12">
        <f>Tabla_1[[#This Row],[Beneficio Total]]/1000</f>
        <v>140.2107</v>
      </c>
      <c r="W332">
        <f>YEAR(Tabla_1[[#This Row],[Fecha pedido]])</f>
        <v>2021</v>
      </c>
    </row>
    <row r="333" spans="1:23" x14ac:dyDescent="0.3">
      <c r="A333" t="s">
        <v>518</v>
      </c>
      <c r="B333" t="s">
        <v>60</v>
      </c>
      <c r="C333" t="s">
        <v>403</v>
      </c>
      <c r="D333" t="s">
        <v>18</v>
      </c>
      <c r="E333" t="s">
        <v>19</v>
      </c>
      <c r="F333" t="s">
        <v>1120</v>
      </c>
      <c r="G333" s="14">
        <v>44215</v>
      </c>
      <c r="H333" s="20">
        <f>MONTH(Tabla_1[[#This Row],[Fecha pedido]])</f>
        <v>1</v>
      </c>
      <c r="I333">
        <v>563694608</v>
      </c>
      <c r="J333" s="1">
        <v>44238</v>
      </c>
      <c r="K333" s="5">
        <f>DATEDIF(Tabla_1[[#This Row],[Fecha pedido]],Tabla_1[[#This Row],[Fecha envío]],"D")</f>
        <v>23</v>
      </c>
      <c r="L333" s="3">
        <v>8616</v>
      </c>
      <c r="M333" s="4">
        <v>421.89</v>
      </c>
      <c r="N333" s="4">
        <v>364.69</v>
      </c>
      <c r="O333" s="12">
        <v>3635004.2399999998</v>
      </c>
      <c r="P333" s="4">
        <f>Tabla_1[[#This Row],[Precio Unitario]]-Tabla_1[[#This Row],[Coste unitario]]</f>
        <v>57.199999999999989</v>
      </c>
      <c r="Q333" s="12">
        <f>Tabla_1[[#This Row],[Importe venta total]]/1000</f>
        <v>3635.0042399999998</v>
      </c>
      <c r="R333" s="4">
        <v>3142169.04</v>
      </c>
      <c r="S333" s="12">
        <f>Tabla_1[[#This Row],[Importe Coste total]]/1000</f>
        <v>3142.1690400000002</v>
      </c>
      <c r="T333" s="4">
        <f>Tabla_1[[#This Row],[Importe venta total]]-Tabla_1[[#This Row],[Importe Coste total]]</f>
        <v>492835.19999999972</v>
      </c>
      <c r="U333" s="13">
        <f>Tabla_1[[#This Row],[Importe Coste Total (M)]]/Tabla_1[[#This Row],[Importe Ventas Totales (M)]]</f>
        <v>0.86441963544999889</v>
      </c>
      <c r="V333" s="12">
        <f>Tabla_1[[#This Row],[Beneficio Total]]/1000</f>
        <v>492.8351999999997</v>
      </c>
      <c r="W333">
        <f>YEAR(Tabla_1[[#This Row],[Fecha pedido]])</f>
        <v>2021</v>
      </c>
    </row>
    <row r="334" spans="1:23" x14ac:dyDescent="0.3">
      <c r="A334" t="s">
        <v>519</v>
      </c>
      <c r="B334" t="s">
        <v>28</v>
      </c>
      <c r="C334" t="s">
        <v>29</v>
      </c>
      <c r="D334" t="s">
        <v>33</v>
      </c>
      <c r="E334" t="s">
        <v>19</v>
      </c>
      <c r="F334" t="s">
        <v>1118</v>
      </c>
      <c r="G334" s="14">
        <v>44799</v>
      </c>
      <c r="H334" s="20">
        <f>MONTH(Tabla_1[[#This Row],[Fecha pedido]])</f>
        <v>8</v>
      </c>
      <c r="I334">
        <v>961049926</v>
      </c>
      <c r="J334" s="1">
        <v>44813</v>
      </c>
      <c r="K334" s="5">
        <f>DATEDIF(Tabla_1[[#This Row],[Fecha pedido]],Tabla_1[[#This Row],[Fecha envío]],"D")</f>
        <v>14</v>
      </c>
      <c r="L334" s="3">
        <v>4885</v>
      </c>
      <c r="M334" s="4">
        <v>47.45</v>
      </c>
      <c r="N334" s="4">
        <v>31.79</v>
      </c>
      <c r="O334" s="12">
        <v>231793.25</v>
      </c>
      <c r="P334" s="4">
        <f>Tabla_1[[#This Row],[Precio Unitario]]-Tabla_1[[#This Row],[Coste unitario]]</f>
        <v>15.660000000000004</v>
      </c>
      <c r="Q334" s="12">
        <f>Tabla_1[[#This Row],[Importe venta total]]/1000</f>
        <v>231.79325</v>
      </c>
      <c r="R334" s="4">
        <v>155294.15</v>
      </c>
      <c r="S334" s="12">
        <f>Tabla_1[[#This Row],[Importe Coste total]]/1000</f>
        <v>155.29415</v>
      </c>
      <c r="T334" s="4">
        <f>Tabla_1[[#This Row],[Importe venta total]]-Tabla_1[[#This Row],[Importe Coste total]]</f>
        <v>76499.100000000006</v>
      </c>
      <c r="U334" s="13">
        <f>Tabla_1[[#This Row],[Importe Coste Total (M)]]/Tabla_1[[#This Row],[Importe Ventas Totales (M)]]</f>
        <v>0.66996838777660694</v>
      </c>
      <c r="V334" s="12">
        <f>Tabla_1[[#This Row],[Beneficio Total]]/1000</f>
        <v>76.499100000000013</v>
      </c>
      <c r="W334">
        <f>YEAR(Tabla_1[[#This Row],[Fecha pedido]])</f>
        <v>2022</v>
      </c>
    </row>
    <row r="335" spans="1:23" x14ac:dyDescent="0.3">
      <c r="A335" t="s">
        <v>520</v>
      </c>
      <c r="B335" t="s">
        <v>21</v>
      </c>
      <c r="C335" t="s">
        <v>115</v>
      </c>
      <c r="D335" t="s">
        <v>42</v>
      </c>
      <c r="E335" t="s">
        <v>19</v>
      </c>
      <c r="F335" t="s">
        <v>1119</v>
      </c>
      <c r="G335" s="14">
        <v>44828</v>
      </c>
      <c r="H335" s="20">
        <f>MONTH(Tabla_1[[#This Row],[Fecha pedido]])</f>
        <v>9</v>
      </c>
      <c r="I335">
        <v>783119904</v>
      </c>
      <c r="J335" s="1">
        <v>44864</v>
      </c>
      <c r="K335" s="5">
        <f>DATEDIF(Tabla_1[[#This Row],[Fecha pedido]],Tabla_1[[#This Row],[Fecha envío]],"D")</f>
        <v>36</v>
      </c>
      <c r="L335" s="3">
        <v>1437</v>
      </c>
      <c r="M335" s="4">
        <v>651.21</v>
      </c>
      <c r="N335" s="4">
        <v>524.96</v>
      </c>
      <c r="O335" s="12">
        <v>935788.77</v>
      </c>
      <c r="P335" s="4">
        <f>Tabla_1[[#This Row],[Precio Unitario]]-Tabla_1[[#This Row],[Coste unitario]]</f>
        <v>126.25</v>
      </c>
      <c r="Q335" s="12">
        <f>Tabla_1[[#This Row],[Importe venta total]]/1000</f>
        <v>935.78877</v>
      </c>
      <c r="R335" s="4">
        <v>754367.52</v>
      </c>
      <c r="S335" s="12">
        <f>Tabla_1[[#This Row],[Importe Coste total]]/1000</f>
        <v>754.36752000000001</v>
      </c>
      <c r="T335" s="4">
        <f>Tabla_1[[#This Row],[Importe venta total]]-Tabla_1[[#This Row],[Importe Coste total]]</f>
        <v>181421.25</v>
      </c>
      <c r="U335" s="13">
        <f>Tabla_1[[#This Row],[Importe Coste Total (M)]]/Tabla_1[[#This Row],[Importe Ventas Totales (M)]]</f>
        <v>0.80613012699436437</v>
      </c>
      <c r="V335" s="12">
        <f>Tabla_1[[#This Row],[Beneficio Total]]/1000</f>
        <v>181.42124999999999</v>
      </c>
      <c r="W335">
        <f>YEAR(Tabla_1[[#This Row],[Fecha pedido]])</f>
        <v>2022</v>
      </c>
    </row>
    <row r="336" spans="1:23" x14ac:dyDescent="0.3">
      <c r="A336" t="s">
        <v>521</v>
      </c>
      <c r="B336" t="s">
        <v>28</v>
      </c>
      <c r="C336" t="s">
        <v>522</v>
      </c>
      <c r="D336" t="s">
        <v>40</v>
      </c>
      <c r="E336" t="s">
        <v>19</v>
      </c>
      <c r="F336" t="s">
        <v>1118</v>
      </c>
      <c r="G336" s="14">
        <v>44847</v>
      </c>
      <c r="H336" s="20">
        <f>MONTH(Tabla_1[[#This Row],[Fecha pedido]])</f>
        <v>10</v>
      </c>
      <c r="I336">
        <v>870578372</v>
      </c>
      <c r="J336" s="1">
        <v>44871</v>
      </c>
      <c r="K336" s="5">
        <f>DATEDIF(Tabla_1[[#This Row],[Fecha pedido]],Tabla_1[[#This Row],[Fecha envío]],"D")</f>
        <v>24</v>
      </c>
      <c r="L336" s="3">
        <v>2341</v>
      </c>
      <c r="M336" s="4">
        <v>81.73</v>
      </c>
      <c r="N336" s="4">
        <v>56.67</v>
      </c>
      <c r="O336" s="12">
        <v>191329.93000000002</v>
      </c>
      <c r="P336" s="4">
        <f>Tabla_1[[#This Row],[Precio Unitario]]-Tabla_1[[#This Row],[Coste unitario]]</f>
        <v>25.060000000000002</v>
      </c>
      <c r="Q336" s="12">
        <f>Tabla_1[[#This Row],[Importe venta total]]/1000</f>
        <v>191.32993000000002</v>
      </c>
      <c r="R336" s="4">
        <v>132664.47</v>
      </c>
      <c r="S336" s="12">
        <f>Tabla_1[[#This Row],[Importe Coste total]]/1000</f>
        <v>132.66446999999999</v>
      </c>
      <c r="T336" s="4">
        <f>Tabla_1[[#This Row],[Importe venta total]]-Tabla_1[[#This Row],[Importe Coste total]]</f>
        <v>58665.460000000021</v>
      </c>
      <c r="U336" s="13">
        <f>Tabla_1[[#This Row],[Importe Coste Total (M)]]/Tabla_1[[#This Row],[Importe Ventas Totales (M)]]</f>
        <v>0.69338064358252771</v>
      </c>
      <c r="V336" s="12">
        <f>Tabla_1[[#This Row],[Beneficio Total]]/1000</f>
        <v>58.665460000000024</v>
      </c>
      <c r="W336">
        <f>YEAR(Tabla_1[[#This Row],[Fecha pedido]])</f>
        <v>2022</v>
      </c>
    </row>
    <row r="337" spans="1:23" x14ac:dyDescent="0.3">
      <c r="A337" t="s">
        <v>523</v>
      </c>
      <c r="B337" t="s">
        <v>24</v>
      </c>
      <c r="C337" t="s">
        <v>89</v>
      </c>
      <c r="D337" t="s">
        <v>14</v>
      </c>
      <c r="E337" t="s">
        <v>15</v>
      </c>
      <c r="F337" t="s">
        <v>1120</v>
      </c>
      <c r="G337" s="14">
        <v>44503</v>
      </c>
      <c r="H337" s="20">
        <f>MONTH(Tabla_1[[#This Row],[Fecha pedido]])</f>
        <v>11</v>
      </c>
      <c r="I337">
        <v>784411656</v>
      </c>
      <c r="J337" s="1">
        <v>44529</v>
      </c>
      <c r="K337" s="5">
        <f>DATEDIF(Tabla_1[[#This Row],[Fecha pedido]],Tabla_1[[#This Row],[Fecha envío]],"D")</f>
        <v>26</v>
      </c>
      <c r="L337" s="3">
        <v>3695</v>
      </c>
      <c r="M337" s="4">
        <v>152.58000000000001</v>
      </c>
      <c r="N337" s="4">
        <v>97.44</v>
      </c>
      <c r="O337" s="12">
        <v>563783.10000000009</v>
      </c>
      <c r="P337" s="4">
        <f>Tabla_1[[#This Row],[Precio Unitario]]-Tabla_1[[#This Row],[Coste unitario]]</f>
        <v>55.140000000000015</v>
      </c>
      <c r="Q337" s="12">
        <f>Tabla_1[[#This Row],[Importe venta total]]/1000</f>
        <v>563.7831000000001</v>
      </c>
      <c r="R337" s="4">
        <v>360040.8</v>
      </c>
      <c r="S337" s="12">
        <f>Tabla_1[[#This Row],[Importe Coste total]]/1000</f>
        <v>360.04079999999999</v>
      </c>
      <c r="T337" s="4">
        <f>Tabla_1[[#This Row],[Importe venta total]]-Tabla_1[[#This Row],[Importe Coste total]]</f>
        <v>203742.3000000001</v>
      </c>
      <c r="U337" s="13">
        <f>Tabla_1[[#This Row],[Importe Coste Total (M)]]/Tabla_1[[#This Row],[Importe Ventas Totales (M)]]</f>
        <v>0.63861580810066831</v>
      </c>
      <c r="V337" s="12">
        <f>Tabla_1[[#This Row],[Beneficio Total]]/1000</f>
        <v>203.74230000000011</v>
      </c>
      <c r="W337">
        <f>YEAR(Tabla_1[[#This Row],[Fecha pedido]])</f>
        <v>2021</v>
      </c>
    </row>
    <row r="338" spans="1:23" x14ac:dyDescent="0.3">
      <c r="A338" t="s">
        <v>524</v>
      </c>
      <c r="B338" t="s">
        <v>24</v>
      </c>
      <c r="C338" t="s">
        <v>427</v>
      </c>
      <c r="D338" t="s">
        <v>38</v>
      </c>
      <c r="E338" t="s">
        <v>15</v>
      </c>
      <c r="F338" t="s">
        <v>1117</v>
      </c>
      <c r="G338" s="14">
        <v>44142</v>
      </c>
      <c r="H338" s="20">
        <f>MONTH(Tabla_1[[#This Row],[Fecha pedido]])</f>
        <v>11</v>
      </c>
      <c r="I338">
        <v>936710488</v>
      </c>
      <c r="J338" s="1">
        <v>44173</v>
      </c>
      <c r="K338" s="5">
        <f>DATEDIF(Tabla_1[[#This Row],[Fecha pedido]],Tabla_1[[#This Row],[Fecha envío]],"D")</f>
        <v>31</v>
      </c>
      <c r="L338" s="3">
        <v>2304</v>
      </c>
      <c r="M338" s="4">
        <v>437.2</v>
      </c>
      <c r="N338" s="4">
        <v>263.33</v>
      </c>
      <c r="O338" s="12">
        <v>1007308.7999999999</v>
      </c>
      <c r="P338" s="4">
        <f>Tabla_1[[#This Row],[Precio Unitario]]-Tabla_1[[#This Row],[Coste unitario]]</f>
        <v>173.87</v>
      </c>
      <c r="Q338" s="12">
        <f>Tabla_1[[#This Row],[Importe venta total]]/1000</f>
        <v>1007.3087999999999</v>
      </c>
      <c r="R338" s="4">
        <v>606712.31999999995</v>
      </c>
      <c r="S338" s="12">
        <f>Tabla_1[[#This Row],[Importe Coste total]]/1000</f>
        <v>606.71231999999998</v>
      </c>
      <c r="T338" s="4">
        <f>Tabla_1[[#This Row],[Importe venta total]]-Tabla_1[[#This Row],[Importe Coste total]]</f>
        <v>400596.47999999998</v>
      </c>
      <c r="U338" s="13">
        <f>Tabla_1[[#This Row],[Importe Coste Total (M)]]/Tabla_1[[#This Row],[Importe Ventas Totales (M)]]</f>
        <v>0.60231015553522416</v>
      </c>
      <c r="V338" s="12">
        <f>Tabla_1[[#This Row],[Beneficio Total]]/1000</f>
        <v>400.59647999999999</v>
      </c>
      <c r="W338">
        <f>YEAR(Tabla_1[[#This Row],[Fecha pedido]])</f>
        <v>2020</v>
      </c>
    </row>
    <row r="339" spans="1:23" x14ac:dyDescent="0.3">
      <c r="A339" t="s">
        <v>525</v>
      </c>
      <c r="B339" t="s">
        <v>60</v>
      </c>
      <c r="C339" t="s">
        <v>224</v>
      </c>
      <c r="D339" t="s">
        <v>14</v>
      </c>
      <c r="E339" t="s">
        <v>19</v>
      </c>
      <c r="F339" t="s">
        <v>1120</v>
      </c>
      <c r="G339" s="14">
        <v>44675</v>
      </c>
      <c r="H339" s="20">
        <f>MONTH(Tabla_1[[#This Row],[Fecha pedido]])</f>
        <v>4</v>
      </c>
      <c r="I339">
        <v>648711192</v>
      </c>
      <c r="J339" s="1">
        <v>44697</v>
      </c>
      <c r="K339" s="5">
        <f>DATEDIF(Tabla_1[[#This Row],[Fecha pedido]],Tabla_1[[#This Row],[Fecha envío]],"D")</f>
        <v>22</v>
      </c>
      <c r="L339" s="3">
        <v>6912</v>
      </c>
      <c r="M339" s="4">
        <v>152.58000000000001</v>
      </c>
      <c r="N339" s="4">
        <v>97.44</v>
      </c>
      <c r="O339" s="12">
        <v>1054632.9600000002</v>
      </c>
      <c r="P339" s="4">
        <f>Tabla_1[[#This Row],[Precio Unitario]]-Tabla_1[[#This Row],[Coste unitario]]</f>
        <v>55.140000000000015</v>
      </c>
      <c r="Q339" s="12">
        <f>Tabla_1[[#This Row],[Importe venta total]]/1000</f>
        <v>1054.6329600000001</v>
      </c>
      <c r="R339" s="4">
        <v>673505.28000000003</v>
      </c>
      <c r="S339" s="12">
        <f>Tabla_1[[#This Row],[Importe Coste total]]/1000</f>
        <v>673.50528000000008</v>
      </c>
      <c r="T339" s="4">
        <f>Tabla_1[[#This Row],[Importe venta total]]-Tabla_1[[#This Row],[Importe Coste total]]</f>
        <v>381127.68000000017</v>
      </c>
      <c r="U339" s="13">
        <f>Tabla_1[[#This Row],[Importe Coste Total (M)]]/Tabla_1[[#This Row],[Importe Ventas Totales (M)]]</f>
        <v>0.63861580810066854</v>
      </c>
      <c r="V339" s="12">
        <f>Tabla_1[[#This Row],[Beneficio Total]]/1000</f>
        <v>381.12768000000017</v>
      </c>
      <c r="W339">
        <f>YEAR(Tabla_1[[#This Row],[Fecha pedido]])</f>
        <v>2022</v>
      </c>
    </row>
    <row r="340" spans="1:23" x14ac:dyDescent="0.3">
      <c r="A340" t="s">
        <v>526</v>
      </c>
      <c r="B340" t="s">
        <v>12</v>
      </c>
      <c r="C340" t="s">
        <v>201</v>
      </c>
      <c r="D340" t="s">
        <v>80</v>
      </c>
      <c r="E340" t="s">
        <v>19</v>
      </c>
      <c r="F340" t="s">
        <v>1117</v>
      </c>
      <c r="G340" s="14">
        <v>43862</v>
      </c>
      <c r="H340" s="20">
        <f>MONTH(Tabla_1[[#This Row],[Fecha pedido]])</f>
        <v>2</v>
      </c>
      <c r="I340">
        <v>934157025</v>
      </c>
      <c r="J340" s="1">
        <v>43864</v>
      </c>
      <c r="K340" s="5">
        <f>DATEDIF(Tabla_1[[#This Row],[Fecha pedido]],Tabla_1[[#This Row],[Fecha envío]],"D")</f>
        <v>2</v>
      </c>
      <c r="L340" s="3">
        <v>6678</v>
      </c>
      <c r="M340" s="4">
        <v>668.27</v>
      </c>
      <c r="N340" s="4">
        <v>502.54</v>
      </c>
      <c r="O340" s="12">
        <v>4462707.0599999996</v>
      </c>
      <c r="P340" s="4">
        <f>Tabla_1[[#This Row],[Precio Unitario]]-Tabla_1[[#This Row],[Coste unitario]]</f>
        <v>165.72999999999996</v>
      </c>
      <c r="Q340" s="12">
        <f>Tabla_1[[#This Row],[Importe venta total]]/1000</f>
        <v>4462.7070599999997</v>
      </c>
      <c r="R340" s="4">
        <v>3355962.12</v>
      </c>
      <c r="S340" s="12">
        <f>Tabla_1[[#This Row],[Importe Coste total]]/1000</f>
        <v>3355.9621200000001</v>
      </c>
      <c r="T340" s="4">
        <f>Tabla_1[[#This Row],[Importe venta total]]-Tabla_1[[#This Row],[Importe Coste total]]</f>
        <v>1106744.9399999995</v>
      </c>
      <c r="U340" s="13">
        <f>Tabla_1[[#This Row],[Importe Coste Total (M)]]/Tabla_1[[#This Row],[Importe Ventas Totales (M)]]</f>
        <v>0.75200143654510909</v>
      </c>
      <c r="V340" s="12">
        <f>Tabla_1[[#This Row],[Beneficio Total]]/1000</f>
        <v>1106.7449399999996</v>
      </c>
      <c r="W340">
        <f>YEAR(Tabla_1[[#This Row],[Fecha pedido]])</f>
        <v>2020</v>
      </c>
    </row>
    <row r="341" spans="1:23" x14ac:dyDescent="0.3">
      <c r="A341" t="s">
        <v>527</v>
      </c>
      <c r="B341" t="s">
        <v>44</v>
      </c>
      <c r="C341" t="s">
        <v>45</v>
      </c>
      <c r="D341" t="s">
        <v>70</v>
      </c>
      <c r="E341" t="s">
        <v>19</v>
      </c>
      <c r="F341" t="s">
        <v>1117</v>
      </c>
      <c r="G341" s="14">
        <v>44692</v>
      </c>
      <c r="H341" s="20">
        <f>MONTH(Tabla_1[[#This Row],[Fecha pedido]])</f>
        <v>5</v>
      </c>
      <c r="I341">
        <v>805596816</v>
      </c>
      <c r="J341" s="1">
        <v>44704</v>
      </c>
      <c r="K341" s="5">
        <f>DATEDIF(Tabla_1[[#This Row],[Fecha pedido]],Tabla_1[[#This Row],[Fecha envío]],"D")</f>
        <v>12</v>
      </c>
      <c r="L341" s="3">
        <v>2855</v>
      </c>
      <c r="M341" s="4">
        <v>109.28</v>
      </c>
      <c r="N341" s="4">
        <v>35.840000000000003</v>
      </c>
      <c r="O341" s="12">
        <v>311994.40000000002</v>
      </c>
      <c r="P341" s="4">
        <f>Tabla_1[[#This Row],[Precio Unitario]]-Tabla_1[[#This Row],[Coste unitario]]</f>
        <v>73.44</v>
      </c>
      <c r="Q341" s="12">
        <f>Tabla_1[[#This Row],[Importe venta total]]/1000</f>
        <v>311.99440000000004</v>
      </c>
      <c r="R341" s="4">
        <v>102323.20000000001</v>
      </c>
      <c r="S341" s="12">
        <f>Tabla_1[[#This Row],[Importe Coste total]]/1000</f>
        <v>102.32320000000001</v>
      </c>
      <c r="T341" s="4">
        <f>Tabla_1[[#This Row],[Importe venta total]]-Tabla_1[[#This Row],[Importe Coste total]]</f>
        <v>209671.2</v>
      </c>
      <c r="U341" s="13">
        <f>Tabla_1[[#This Row],[Importe Coste Total (M)]]/Tabla_1[[#This Row],[Importe Ventas Totales (M)]]</f>
        <v>0.32796486090775989</v>
      </c>
      <c r="V341" s="12">
        <f>Tabla_1[[#This Row],[Beneficio Total]]/1000</f>
        <v>209.6712</v>
      </c>
      <c r="W341">
        <f>YEAR(Tabla_1[[#This Row],[Fecha pedido]])</f>
        <v>2022</v>
      </c>
    </row>
    <row r="342" spans="1:23" x14ac:dyDescent="0.3">
      <c r="A342" t="s">
        <v>528</v>
      </c>
      <c r="B342" t="s">
        <v>60</v>
      </c>
      <c r="C342" t="s">
        <v>224</v>
      </c>
      <c r="D342" t="s">
        <v>40</v>
      </c>
      <c r="E342" t="s">
        <v>15</v>
      </c>
      <c r="F342" t="s">
        <v>1119</v>
      </c>
      <c r="G342" s="14">
        <v>44675</v>
      </c>
      <c r="H342" s="20">
        <f>MONTH(Tabla_1[[#This Row],[Fecha pedido]])</f>
        <v>4</v>
      </c>
      <c r="I342">
        <v>208216083</v>
      </c>
      <c r="J342" s="1">
        <v>44694</v>
      </c>
      <c r="K342" s="5">
        <f>DATEDIF(Tabla_1[[#This Row],[Fecha pedido]],Tabla_1[[#This Row],[Fecha envío]],"D")</f>
        <v>19</v>
      </c>
      <c r="L342" s="3">
        <v>4621</v>
      </c>
      <c r="M342" s="4">
        <v>81.73</v>
      </c>
      <c r="N342" s="4">
        <v>56.67</v>
      </c>
      <c r="O342" s="12">
        <v>377674.33</v>
      </c>
      <c r="P342" s="4">
        <f>Tabla_1[[#This Row],[Precio Unitario]]-Tabla_1[[#This Row],[Coste unitario]]</f>
        <v>25.060000000000002</v>
      </c>
      <c r="Q342" s="12">
        <f>Tabla_1[[#This Row],[Importe venta total]]/1000</f>
        <v>377.67433</v>
      </c>
      <c r="R342" s="4">
        <v>261872.07</v>
      </c>
      <c r="S342" s="12">
        <f>Tabla_1[[#This Row],[Importe Coste total]]/1000</f>
        <v>261.87207000000001</v>
      </c>
      <c r="T342" s="4">
        <f>Tabla_1[[#This Row],[Importe venta total]]-Tabla_1[[#This Row],[Importe Coste total]]</f>
        <v>115802.26000000001</v>
      </c>
      <c r="U342" s="13">
        <f>Tabla_1[[#This Row],[Importe Coste Total (M)]]/Tabla_1[[#This Row],[Importe Ventas Totales (M)]]</f>
        <v>0.69338064358252782</v>
      </c>
      <c r="V342" s="12">
        <f>Tabla_1[[#This Row],[Beneficio Total]]/1000</f>
        <v>115.80226</v>
      </c>
      <c r="W342">
        <f>YEAR(Tabla_1[[#This Row],[Fecha pedido]])</f>
        <v>2022</v>
      </c>
    </row>
    <row r="343" spans="1:23" x14ac:dyDescent="0.3">
      <c r="A343" t="s">
        <v>529</v>
      </c>
      <c r="B343" t="s">
        <v>12</v>
      </c>
      <c r="C343" t="s">
        <v>314</v>
      </c>
      <c r="D343" t="s">
        <v>23</v>
      </c>
      <c r="E343" t="s">
        <v>15</v>
      </c>
      <c r="F343" t="s">
        <v>1117</v>
      </c>
      <c r="G343" s="14">
        <v>44280</v>
      </c>
      <c r="H343" s="20">
        <f>MONTH(Tabla_1[[#This Row],[Fecha pedido]])</f>
        <v>3</v>
      </c>
      <c r="I343">
        <v>366055715</v>
      </c>
      <c r="J343" s="1">
        <v>44291</v>
      </c>
      <c r="K343" s="5">
        <f>DATEDIF(Tabla_1[[#This Row],[Fecha pedido]],Tabla_1[[#This Row],[Fecha envío]],"D")</f>
        <v>11</v>
      </c>
      <c r="L343" s="3">
        <v>2875</v>
      </c>
      <c r="M343" s="4">
        <v>205.7</v>
      </c>
      <c r="N343" s="4">
        <v>117.11</v>
      </c>
      <c r="O343" s="12">
        <v>591387.5</v>
      </c>
      <c r="P343" s="4">
        <f>Tabla_1[[#This Row],[Precio Unitario]]-Tabla_1[[#This Row],[Coste unitario]]</f>
        <v>88.589999999999989</v>
      </c>
      <c r="Q343" s="12">
        <f>Tabla_1[[#This Row],[Importe venta total]]/1000</f>
        <v>591.38750000000005</v>
      </c>
      <c r="R343" s="4">
        <v>336691.25</v>
      </c>
      <c r="S343" s="12">
        <f>Tabla_1[[#This Row],[Importe Coste total]]/1000</f>
        <v>336.69125000000003</v>
      </c>
      <c r="T343" s="4">
        <f>Tabla_1[[#This Row],[Importe venta total]]-Tabla_1[[#This Row],[Importe Coste total]]</f>
        <v>254696.25</v>
      </c>
      <c r="U343" s="13">
        <f>Tabla_1[[#This Row],[Importe Coste Total (M)]]/Tabla_1[[#This Row],[Importe Ventas Totales (M)]]</f>
        <v>0.56932425862907143</v>
      </c>
      <c r="V343" s="12">
        <f>Tabla_1[[#This Row],[Beneficio Total]]/1000</f>
        <v>254.69624999999999</v>
      </c>
      <c r="W343">
        <f>YEAR(Tabla_1[[#This Row],[Fecha pedido]])</f>
        <v>2021</v>
      </c>
    </row>
    <row r="344" spans="1:23" x14ac:dyDescent="0.3">
      <c r="A344" t="s">
        <v>530</v>
      </c>
      <c r="B344" t="s">
        <v>24</v>
      </c>
      <c r="C344" t="s">
        <v>291</v>
      </c>
      <c r="D344" t="s">
        <v>18</v>
      </c>
      <c r="E344" t="s">
        <v>19</v>
      </c>
      <c r="F344" t="s">
        <v>1119</v>
      </c>
      <c r="G344" s="14">
        <v>44350</v>
      </c>
      <c r="H344" s="20">
        <f>MONTH(Tabla_1[[#This Row],[Fecha pedido]])</f>
        <v>6</v>
      </c>
      <c r="I344">
        <v>463209617</v>
      </c>
      <c r="J344" s="1">
        <v>44374</v>
      </c>
      <c r="K344" s="5">
        <f>DATEDIF(Tabla_1[[#This Row],[Fecha pedido]],Tabla_1[[#This Row],[Fecha envío]],"D")</f>
        <v>24</v>
      </c>
      <c r="L344" s="3">
        <v>2874</v>
      </c>
      <c r="M344" s="4">
        <v>421.89</v>
      </c>
      <c r="N344" s="4">
        <v>364.69</v>
      </c>
      <c r="O344" s="12">
        <v>1212511.8599999999</v>
      </c>
      <c r="P344" s="4">
        <f>Tabla_1[[#This Row],[Precio Unitario]]-Tabla_1[[#This Row],[Coste unitario]]</f>
        <v>57.199999999999989</v>
      </c>
      <c r="Q344" s="12">
        <f>Tabla_1[[#This Row],[Importe venta total]]/1000</f>
        <v>1212.5118599999998</v>
      </c>
      <c r="R344" s="4">
        <v>1048119.0599999999</v>
      </c>
      <c r="S344" s="12">
        <f>Tabla_1[[#This Row],[Importe Coste total]]/1000</f>
        <v>1048.11906</v>
      </c>
      <c r="T344" s="4">
        <f>Tabla_1[[#This Row],[Importe venta total]]-Tabla_1[[#This Row],[Importe Coste total]]</f>
        <v>164392.79999999993</v>
      </c>
      <c r="U344" s="13">
        <f>Tabla_1[[#This Row],[Importe Coste Total (M)]]/Tabla_1[[#This Row],[Importe Ventas Totales (M)]]</f>
        <v>0.86441963544999889</v>
      </c>
      <c r="V344" s="12">
        <f>Tabla_1[[#This Row],[Beneficio Total]]/1000</f>
        <v>164.39279999999994</v>
      </c>
      <c r="W344">
        <f>YEAR(Tabla_1[[#This Row],[Fecha pedido]])</f>
        <v>2021</v>
      </c>
    </row>
    <row r="345" spans="1:23" x14ac:dyDescent="0.3">
      <c r="A345" t="s">
        <v>531</v>
      </c>
      <c r="B345" t="s">
        <v>12</v>
      </c>
      <c r="C345" t="s">
        <v>532</v>
      </c>
      <c r="D345" t="s">
        <v>38</v>
      </c>
      <c r="E345" t="s">
        <v>19</v>
      </c>
      <c r="F345" t="s">
        <v>1120</v>
      </c>
      <c r="G345" s="14">
        <v>44433</v>
      </c>
      <c r="H345" s="20">
        <f>MONTH(Tabla_1[[#This Row],[Fecha pedido]])</f>
        <v>8</v>
      </c>
      <c r="I345">
        <v>313789117</v>
      </c>
      <c r="J345" s="1">
        <v>44446</v>
      </c>
      <c r="K345" s="5">
        <f>DATEDIF(Tabla_1[[#This Row],[Fecha pedido]],Tabla_1[[#This Row],[Fecha envío]],"D")</f>
        <v>13</v>
      </c>
      <c r="L345" s="3">
        <v>6028</v>
      </c>
      <c r="M345" s="4">
        <v>437.2</v>
      </c>
      <c r="N345" s="4">
        <v>263.33</v>
      </c>
      <c r="O345" s="12">
        <v>2635441.6</v>
      </c>
      <c r="P345" s="4">
        <f>Tabla_1[[#This Row],[Precio Unitario]]-Tabla_1[[#This Row],[Coste unitario]]</f>
        <v>173.87</v>
      </c>
      <c r="Q345" s="12">
        <f>Tabla_1[[#This Row],[Importe venta total]]/1000</f>
        <v>2635.4416000000001</v>
      </c>
      <c r="R345" s="4">
        <v>1587353.24</v>
      </c>
      <c r="S345" s="12">
        <f>Tabla_1[[#This Row],[Importe Coste total]]/1000</f>
        <v>1587.3532399999999</v>
      </c>
      <c r="T345" s="4">
        <f>Tabla_1[[#This Row],[Importe venta total]]-Tabla_1[[#This Row],[Importe Coste total]]</f>
        <v>1048088.3600000001</v>
      </c>
      <c r="U345" s="13">
        <f>Tabla_1[[#This Row],[Importe Coste Total (M)]]/Tabla_1[[#This Row],[Importe Ventas Totales (M)]]</f>
        <v>0.60231015553522405</v>
      </c>
      <c r="V345" s="12">
        <f>Tabla_1[[#This Row],[Beneficio Total]]/1000</f>
        <v>1048.0883600000002</v>
      </c>
      <c r="W345">
        <f>YEAR(Tabla_1[[#This Row],[Fecha pedido]])</f>
        <v>2021</v>
      </c>
    </row>
    <row r="346" spans="1:23" x14ac:dyDescent="0.3">
      <c r="A346" t="s">
        <v>533</v>
      </c>
      <c r="B346" t="s">
        <v>60</v>
      </c>
      <c r="C346" t="s">
        <v>133</v>
      </c>
      <c r="D346" t="s">
        <v>23</v>
      </c>
      <c r="E346" t="s">
        <v>15</v>
      </c>
      <c r="F346" t="s">
        <v>1117</v>
      </c>
      <c r="G346" s="14">
        <v>44748</v>
      </c>
      <c r="H346" s="20">
        <f>MONTH(Tabla_1[[#This Row],[Fecha pedido]])</f>
        <v>7</v>
      </c>
      <c r="I346">
        <v>702218043</v>
      </c>
      <c r="J346" s="1">
        <v>44771</v>
      </c>
      <c r="K346" s="5">
        <f>DATEDIF(Tabla_1[[#This Row],[Fecha pedido]],Tabla_1[[#This Row],[Fecha envío]],"D")</f>
        <v>23</v>
      </c>
      <c r="L346" s="3">
        <v>779</v>
      </c>
      <c r="M346" s="4">
        <v>205.7</v>
      </c>
      <c r="N346" s="4">
        <v>117.11</v>
      </c>
      <c r="O346" s="12">
        <v>160240.29999999999</v>
      </c>
      <c r="P346" s="4">
        <f>Tabla_1[[#This Row],[Precio Unitario]]-Tabla_1[[#This Row],[Coste unitario]]</f>
        <v>88.589999999999989</v>
      </c>
      <c r="Q346" s="12">
        <f>Tabla_1[[#This Row],[Importe venta total]]/1000</f>
        <v>160.24029999999999</v>
      </c>
      <c r="R346" s="4">
        <v>91228.69</v>
      </c>
      <c r="S346" s="12">
        <f>Tabla_1[[#This Row],[Importe Coste total]]/1000</f>
        <v>91.22869</v>
      </c>
      <c r="T346" s="4">
        <f>Tabla_1[[#This Row],[Importe venta total]]-Tabla_1[[#This Row],[Importe Coste total]]</f>
        <v>69011.609999999986</v>
      </c>
      <c r="U346" s="13">
        <f>Tabla_1[[#This Row],[Importe Coste Total (M)]]/Tabla_1[[#This Row],[Importe Ventas Totales (M)]]</f>
        <v>0.56932425862907154</v>
      </c>
      <c r="V346" s="12">
        <f>Tabla_1[[#This Row],[Beneficio Total]]/1000</f>
        <v>69.01160999999999</v>
      </c>
      <c r="W346">
        <f>YEAR(Tabla_1[[#This Row],[Fecha pedido]])</f>
        <v>2022</v>
      </c>
    </row>
    <row r="347" spans="1:23" x14ac:dyDescent="0.3">
      <c r="A347" t="s">
        <v>534</v>
      </c>
      <c r="B347" t="s">
        <v>21</v>
      </c>
      <c r="C347" t="s">
        <v>309</v>
      </c>
      <c r="D347" t="s">
        <v>18</v>
      </c>
      <c r="E347" t="s">
        <v>19</v>
      </c>
      <c r="F347" t="s">
        <v>1118</v>
      </c>
      <c r="G347" s="14">
        <v>44618</v>
      </c>
      <c r="H347" s="20">
        <f>MONTH(Tabla_1[[#This Row],[Fecha pedido]])</f>
        <v>2</v>
      </c>
      <c r="I347">
        <v>233232724</v>
      </c>
      <c r="J347" s="1">
        <v>44628</v>
      </c>
      <c r="K347" s="5">
        <f>DATEDIF(Tabla_1[[#This Row],[Fecha pedido]],Tabla_1[[#This Row],[Fecha envío]],"D")</f>
        <v>10</v>
      </c>
      <c r="L347" s="3">
        <v>7601</v>
      </c>
      <c r="M347" s="4">
        <v>421.89</v>
      </c>
      <c r="N347" s="4">
        <v>364.69</v>
      </c>
      <c r="O347" s="12">
        <v>3206785.8899999997</v>
      </c>
      <c r="P347" s="4">
        <f>Tabla_1[[#This Row],[Precio Unitario]]-Tabla_1[[#This Row],[Coste unitario]]</f>
        <v>57.199999999999989</v>
      </c>
      <c r="Q347" s="12">
        <f>Tabla_1[[#This Row],[Importe venta total]]/1000</f>
        <v>3206.7858899999997</v>
      </c>
      <c r="R347" s="4">
        <v>2772008.69</v>
      </c>
      <c r="S347" s="12">
        <f>Tabla_1[[#This Row],[Importe Coste total]]/1000</f>
        <v>2772.0086900000001</v>
      </c>
      <c r="T347" s="4">
        <f>Tabla_1[[#This Row],[Importe venta total]]-Tabla_1[[#This Row],[Importe Coste total]]</f>
        <v>434777.19999999972</v>
      </c>
      <c r="U347" s="13">
        <f>Tabla_1[[#This Row],[Importe Coste Total (M)]]/Tabla_1[[#This Row],[Importe Ventas Totales (M)]]</f>
        <v>0.86441963544999889</v>
      </c>
      <c r="V347" s="12">
        <f>Tabla_1[[#This Row],[Beneficio Total]]/1000</f>
        <v>434.77719999999971</v>
      </c>
      <c r="W347">
        <f>YEAR(Tabla_1[[#This Row],[Fecha pedido]])</f>
        <v>2022</v>
      </c>
    </row>
    <row r="348" spans="1:23" x14ac:dyDescent="0.3">
      <c r="A348" t="s">
        <v>535</v>
      </c>
      <c r="B348" t="s">
        <v>28</v>
      </c>
      <c r="C348" t="s">
        <v>29</v>
      </c>
      <c r="D348" t="s">
        <v>30</v>
      </c>
      <c r="E348" t="s">
        <v>15</v>
      </c>
      <c r="F348" t="s">
        <v>1119</v>
      </c>
      <c r="G348" s="14">
        <v>44032</v>
      </c>
      <c r="H348" s="20">
        <f>MONTH(Tabla_1[[#This Row],[Fecha pedido]])</f>
        <v>7</v>
      </c>
      <c r="I348">
        <v>281881988</v>
      </c>
      <c r="J348" s="1">
        <v>44054</v>
      </c>
      <c r="K348" s="5">
        <f>DATEDIF(Tabla_1[[#This Row],[Fecha pedido]],Tabla_1[[#This Row],[Fecha envío]],"D")</f>
        <v>22</v>
      </c>
      <c r="L348" s="3">
        <v>3999</v>
      </c>
      <c r="M348" s="4">
        <v>255.28</v>
      </c>
      <c r="N348" s="4">
        <v>159.41999999999999</v>
      </c>
      <c r="O348" s="12">
        <v>1020864.72</v>
      </c>
      <c r="P348" s="4">
        <f>Tabla_1[[#This Row],[Precio Unitario]]-Tabla_1[[#This Row],[Coste unitario]]</f>
        <v>95.860000000000014</v>
      </c>
      <c r="Q348" s="12">
        <f>Tabla_1[[#This Row],[Importe venta total]]/1000</f>
        <v>1020.8647199999999</v>
      </c>
      <c r="R348" s="4">
        <v>637520.57999999996</v>
      </c>
      <c r="S348" s="12">
        <f>Tabla_1[[#This Row],[Importe Coste total]]/1000</f>
        <v>637.52058</v>
      </c>
      <c r="T348" s="4">
        <f>Tabla_1[[#This Row],[Importe venta total]]-Tabla_1[[#This Row],[Importe Coste total]]</f>
        <v>383344.14</v>
      </c>
      <c r="U348" s="13">
        <f>Tabla_1[[#This Row],[Importe Coste Total (M)]]/Tabla_1[[#This Row],[Importe Ventas Totales (M)]]</f>
        <v>0.62449075524913822</v>
      </c>
      <c r="V348" s="12">
        <f>Tabla_1[[#This Row],[Beneficio Total]]/1000</f>
        <v>383.34414000000004</v>
      </c>
      <c r="W348">
        <f>YEAR(Tabla_1[[#This Row],[Fecha pedido]])</f>
        <v>2020</v>
      </c>
    </row>
    <row r="349" spans="1:23" x14ac:dyDescent="0.3">
      <c r="A349" t="s">
        <v>536</v>
      </c>
      <c r="B349" t="s">
        <v>24</v>
      </c>
      <c r="C349" t="s">
        <v>58</v>
      </c>
      <c r="D349" t="s">
        <v>14</v>
      </c>
      <c r="E349" t="s">
        <v>19</v>
      </c>
      <c r="F349" t="s">
        <v>1120</v>
      </c>
      <c r="G349" s="14">
        <v>44171</v>
      </c>
      <c r="H349" s="20">
        <f>MONTH(Tabla_1[[#This Row],[Fecha pedido]])</f>
        <v>12</v>
      </c>
      <c r="I349">
        <v>943527162</v>
      </c>
      <c r="J349" s="1">
        <v>44187</v>
      </c>
      <c r="K349" s="5">
        <f>DATEDIF(Tabla_1[[#This Row],[Fecha pedido]],Tabla_1[[#This Row],[Fecha envío]],"D")</f>
        <v>16</v>
      </c>
      <c r="L349" s="3">
        <v>9509</v>
      </c>
      <c r="M349" s="4">
        <v>152.58000000000001</v>
      </c>
      <c r="N349" s="4">
        <v>97.44</v>
      </c>
      <c r="O349" s="12">
        <v>1450883.2200000002</v>
      </c>
      <c r="P349" s="4">
        <f>Tabla_1[[#This Row],[Precio Unitario]]-Tabla_1[[#This Row],[Coste unitario]]</f>
        <v>55.140000000000015</v>
      </c>
      <c r="Q349" s="12">
        <f>Tabla_1[[#This Row],[Importe venta total]]/1000</f>
        <v>1450.8832200000002</v>
      </c>
      <c r="R349" s="4">
        <v>926556.96</v>
      </c>
      <c r="S349" s="12">
        <f>Tabla_1[[#This Row],[Importe Coste total]]/1000</f>
        <v>926.55696</v>
      </c>
      <c r="T349" s="4">
        <f>Tabla_1[[#This Row],[Importe venta total]]-Tabla_1[[#This Row],[Importe Coste total]]</f>
        <v>524326.26000000024</v>
      </c>
      <c r="U349" s="13">
        <f>Tabla_1[[#This Row],[Importe Coste Total (M)]]/Tabla_1[[#This Row],[Importe Ventas Totales (M)]]</f>
        <v>0.63861580810066843</v>
      </c>
      <c r="V349" s="12">
        <f>Tabla_1[[#This Row],[Beneficio Total]]/1000</f>
        <v>524.32626000000027</v>
      </c>
      <c r="W349">
        <f>YEAR(Tabla_1[[#This Row],[Fecha pedido]])</f>
        <v>2020</v>
      </c>
    </row>
    <row r="350" spans="1:23" x14ac:dyDescent="0.3">
      <c r="A350" t="s">
        <v>537</v>
      </c>
      <c r="B350" t="s">
        <v>12</v>
      </c>
      <c r="C350" t="s">
        <v>364</v>
      </c>
      <c r="D350" t="s">
        <v>18</v>
      </c>
      <c r="E350" t="s">
        <v>15</v>
      </c>
      <c r="F350" t="s">
        <v>1120</v>
      </c>
      <c r="G350" s="14">
        <v>44797</v>
      </c>
      <c r="H350" s="20">
        <f>MONTH(Tabla_1[[#This Row],[Fecha pedido]])</f>
        <v>8</v>
      </c>
      <c r="I350">
        <v>583842074</v>
      </c>
      <c r="J350" s="1">
        <v>44838</v>
      </c>
      <c r="K350" s="5">
        <f>DATEDIF(Tabla_1[[#This Row],[Fecha pedido]],Tabla_1[[#This Row],[Fecha envío]],"D")</f>
        <v>41</v>
      </c>
      <c r="L350" s="3">
        <v>699</v>
      </c>
      <c r="M350" s="4">
        <v>421.89</v>
      </c>
      <c r="N350" s="4">
        <v>364.69</v>
      </c>
      <c r="O350" s="12">
        <v>294901.11</v>
      </c>
      <c r="P350" s="4">
        <f>Tabla_1[[#This Row],[Precio Unitario]]-Tabla_1[[#This Row],[Coste unitario]]</f>
        <v>57.199999999999989</v>
      </c>
      <c r="Q350" s="12">
        <f>Tabla_1[[#This Row],[Importe venta total]]/1000</f>
        <v>294.90110999999996</v>
      </c>
      <c r="R350" s="4">
        <v>254918.31</v>
      </c>
      <c r="S350" s="12">
        <f>Tabla_1[[#This Row],[Importe Coste total]]/1000</f>
        <v>254.91830999999999</v>
      </c>
      <c r="T350" s="4">
        <f>Tabla_1[[#This Row],[Importe venta total]]-Tabla_1[[#This Row],[Importe Coste total]]</f>
        <v>39982.799999999988</v>
      </c>
      <c r="U350" s="13">
        <f>Tabla_1[[#This Row],[Importe Coste Total (M)]]/Tabla_1[[#This Row],[Importe Ventas Totales (M)]]</f>
        <v>0.86441963544999889</v>
      </c>
      <c r="V350" s="12">
        <f>Tabla_1[[#This Row],[Beneficio Total]]/1000</f>
        <v>39.98279999999999</v>
      </c>
      <c r="W350">
        <f>YEAR(Tabla_1[[#This Row],[Fecha pedido]])</f>
        <v>2022</v>
      </c>
    </row>
    <row r="351" spans="1:23" x14ac:dyDescent="0.3">
      <c r="A351" t="s">
        <v>538</v>
      </c>
      <c r="B351" t="s">
        <v>24</v>
      </c>
      <c r="C351" t="s">
        <v>397</v>
      </c>
      <c r="D351" t="s">
        <v>30</v>
      </c>
      <c r="E351" t="s">
        <v>19</v>
      </c>
      <c r="F351" t="s">
        <v>1118</v>
      </c>
      <c r="G351" s="14">
        <v>44776</v>
      </c>
      <c r="H351" s="20">
        <f>MONTH(Tabla_1[[#This Row],[Fecha pedido]])</f>
        <v>8</v>
      </c>
      <c r="I351">
        <v>788813054</v>
      </c>
      <c r="J351" s="1">
        <v>44782</v>
      </c>
      <c r="K351" s="5">
        <f>DATEDIF(Tabla_1[[#This Row],[Fecha pedido]],Tabla_1[[#This Row],[Fecha envío]],"D")</f>
        <v>6</v>
      </c>
      <c r="L351" s="3">
        <v>6167</v>
      </c>
      <c r="M351" s="4">
        <v>255.28</v>
      </c>
      <c r="N351" s="4">
        <v>159.41999999999999</v>
      </c>
      <c r="O351" s="12">
        <v>1574311.76</v>
      </c>
      <c r="P351" s="4">
        <f>Tabla_1[[#This Row],[Precio Unitario]]-Tabla_1[[#This Row],[Coste unitario]]</f>
        <v>95.860000000000014</v>
      </c>
      <c r="Q351" s="12">
        <f>Tabla_1[[#This Row],[Importe venta total]]/1000</f>
        <v>1574.31176</v>
      </c>
      <c r="R351" s="4">
        <v>983143.1399999999</v>
      </c>
      <c r="S351" s="12">
        <f>Tabla_1[[#This Row],[Importe Coste total]]/1000</f>
        <v>983.1431399999999</v>
      </c>
      <c r="T351" s="4">
        <f>Tabla_1[[#This Row],[Importe venta total]]-Tabla_1[[#This Row],[Importe Coste total]]</f>
        <v>591168.62000000011</v>
      </c>
      <c r="U351" s="13">
        <f>Tabla_1[[#This Row],[Importe Coste Total (M)]]/Tabla_1[[#This Row],[Importe Ventas Totales (M)]]</f>
        <v>0.62449075524913811</v>
      </c>
      <c r="V351" s="12">
        <f>Tabla_1[[#This Row],[Beneficio Total]]/1000</f>
        <v>591.16862000000015</v>
      </c>
      <c r="W351">
        <f>YEAR(Tabla_1[[#This Row],[Fecha pedido]])</f>
        <v>2022</v>
      </c>
    </row>
    <row r="352" spans="1:23" x14ac:dyDescent="0.3">
      <c r="A352" t="s">
        <v>539</v>
      </c>
      <c r="B352" t="s">
        <v>60</v>
      </c>
      <c r="C352" t="s">
        <v>262</v>
      </c>
      <c r="D352" t="s">
        <v>40</v>
      </c>
      <c r="E352" t="s">
        <v>19</v>
      </c>
      <c r="F352" t="s">
        <v>1117</v>
      </c>
      <c r="G352" s="14">
        <v>44685</v>
      </c>
      <c r="H352" s="20">
        <f>MONTH(Tabla_1[[#This Row],[Fecha pedido]])</f>
        <v>5</v>
      </c>
      <c r="I352">
        <v>514738929</v>
      </c>
      <c r="J352" s="1">
        <v>44697</v>
      </c>
      <c r="K352" s="5">
        <f>DATEDIF(Tabla_1[[#This Row],[Fecha pedido]],Tabla_1[[#This Row],[Fecha envío]],"D")</f>
        <v>12</v>
      </c>
      <c r="L352" s="3">
        <v>1543</v>
      </c>
      <c r="M352" s="4">
        <v>81.73</v>
      </c>
      <c r="N352" s="4">
        <v>56.67</v>
      </c>
      <c r="O352" s="12">
        <v>126109.39</v>
      </c>
      <c r="P352" s="4">
        <f>Tabla_1[[#This Row],[Precio Unitario]]-Tabla_1[[#This Row],[Coste unitario]]</f>
        <v>25.060000000000002</v>
      </c>
      <c r="Q352" s="12">
        <f>Tabla_1[[#This Row],[Importe venta total]]/1000</f>
        <v>126.10939</v>
      </c>
      <c r="R352" s="4">
        <v>87441.81</v>
      </c>
      <c r="S352" s="12">
        <f>Tabla_1[[#This Row],[Importe Coste total]]/1000</f>
        <v>87.441810000000004</v>
      </c>
      <c r="T352" s="4">
        <f>Tabla_1[[#This Row],[Importe venta total]]-Tabla_1[[#This Row],[Importe Coste total]]</f>
        <v>38667.58</v>
      </c>
      <c r="U352" s="13">
        <f>Tabla_1[[#This Row],[Importe Coste Total (M)]]/Tabla_1[[#This Row],[Importe Ventas Totales (M)]]</f>
        <v>0.69338064358252782</v>
      </c>
      <c r="V352" s="12">
        <f>Tabla_1[[#This Row],[Beneficio Total]]/1000</f>
        <v>38.667580000000001</v>
      </c>
      <c r="W352">
        <f>YEAR(Tabla_1[[#This Row],[Fecha pedido]])</f>
        <v>2022</v>
      </c>
    </row>
    <row r="353" spans="1:23" x14ac:dyDescent="0.3">
      <c r="A353" t="s">
        <v>540</v>
      </c>
      <c r="B353" t="s">
        <v>12</v>
      </c>
      <c r="C353" t="s">
        <v>165</v>
      </c>
      <c r="D353" t="s">
        <v>26</v>
      </c>
      <c r="E353" t="s">
        <v>15</v>
      </c>
      <c r="F353" t="s">
        <v>1120</v>
      </c>
      <c r="G353" s="14">
        <v>44203</v>
      </c>
      <c r="H353" s="20">
        <f>MONTH(Tabla_1[[#This Row],[Fecha pedido]])</f>
        <v>1</v>
      </c>
      <c r="I353">
        <v>138231027</v>
      </c>
      <c r="J353" s="1">
        <v>44224</v>
      </c>
      <c r="K353" s="5">
        <f>DATEDIF(Tabla_1[[#This Row],[Fecha pedido]],Tabla_1[[#This Row],[Fecha envío]],"D")</f>
        <v>21</v>
      </c>
      <c r="L353" s="3">
        <v>4487</v>
      </c>
      <c r="M353" s="4">
        <v>9.33</v>
      </c>
      <c r="N353" s="4">
        <v>6.92</v>
      </c>
      <c r="O353" s="12">
        <v>41863.71</v>
      </c>
      <c r="P353" s="4">
        <f>Tabla_1[[#This Row],[Precio Unitario]]-Tabla_1[[#This Row],[Coste unitario]]</f>
        <v>2.41</v>
      </c>
      <c r="Q353" s="12">
        <f>Tabla_1[[#This Row],[Importe venta total]]/1000</f>
        <v>41.863709999999998</v>
      </c>
      <c r="R353" s="4">
        <v>31050.04</v>
      </c>
      <c r="S353" s="12">
        <f>Tabla_1[[#This Row],[Importe Coste total]]/1000</f>
        <v>31.050039999999999</v>
      </c>
      <c r="T353" s="4">
        <f>Tabla_1[[#This Row],[Importe venta total]]-Tabla_1[[#This Row],[Importe Coste total]]</f>
        <v>10813.669999999998</v>
      </c>
      <c r="U353" s="13">
        <f>Tabla_1[[#This Row],[Importe Coste Total (M)]]/Tabla_1[[#This Row],[Importe Ventas Totales (M)]]</f>
        <v>0.74169346195069674</v>
      </c>
      <c r="V353" s="12">
        <f>Tabla_1[[#This Row],[Beneficio Total]]/1000</f>
        <v>10.813669999999998</v>
      </c>
      <c r="W353">
        <f>YEAR(Tabla_1[[#This Row],[Fecha pedido]])</f>
        <v>2021</v>
      </c>
    </row>
    <row r="354" spans="1:23" x14ac:dyDescent="0.3">
      <c r="A354" t="s">
        <v>541</v>
      </c>
      <c r="B354" t="s">
        <v>28</v>
      </c>
      <c r="C354" t="s">
        <v>238</v>
      </c>
      <c r="D354" t="s">
        <v>23</v>
      </c>
      <c r="E354" t="s">
        <v>19</v>
      </c>
      <c r="F354" t="s">
        <v>1117</v>
      </c>
      <c r="G354" s="14">
        <v>44725</v>
      </c>
      <c r="H354" s="20">
        <f>MONTH(Tabla_1[[#This Row],[Fecha pedido]])</f>
        <v>6</v>
      </c>
      <c r="I354">
        <v>106213176</v>
      </c>
      <c r="J354" s="1">
        <v>44757</v>
      </c>
      <c r="K354" s="5">
        <f>DATEDIF(Tabla_1[[#This Row],[Fecha pedido]],Tabla_1[[#This Row],[Fecha envío]],"D")</f>
        <v>32</v>
      </c>
      <c r="L354" s="3">
        <v>9694</v>
      </c>
      <c r="M354" s="4">
        <v>205.7</v>
      </c>
      <c r="N354" s="4">
        <v>117.11</v>
      </c>
      <c r="O354" s="12">
        <v>1994055.7999999998</v>
      </c>
      <c r="P354" s="4">
        <f>Tabla_1[[#This Row],[Precio Unitario]]-Tabla_1[[#This Row],[Coste unitario]]</f>
        <v>88.589999999999989</v>
      </c>
      <c r="Q354" s="12">
        <f>Tabla_1[[#This Row],[Importe venta total]]/1000</f>
        <v>1994.0557999999999</v>
      </c>
      <c r="R354" s="4">
        <v>1135264.3400000001</v>
      </c>
      <c r="S354" s="12">
        <f>Tabla_1[[#This Row],[Importe Coste total]]/1000</f>
        <v>1135.2643400000002</v>
      </c>
      <c r="T354" s="4">
        <f>Tabla_1[[#This Row],[Importe venta total]]-Tabla_1[[#This Row],[Importe Coste total]]</f>
        <v>858791.45999999973</v>
      </c>
      <c r="U354" s="13">
        <f>Tabla_1[[#This Row],[Importe Coste Total (M)]]/Tabla_1[[#This Row],[Importe Ventas Totales (M)]]</f>
        <v>0.56932425862907154</v>
      </c>
      <c r="V354" s="12">
        <f>Tabla_1[[#This Row],[Beneficio Total]]/1000</f>
        <v>858.79145999999969</v>
      </c>
      <c r="W354">
        <f>YEAR(Tabla_1[[#This Row],[Fecha pedido]])</f>
        <v>2022</v>
      </c>
    </row>
    <row r="355" spans="1:23" x14ac:dyDescent="0.3">
      <c r="A355" t="s">
        <v>542</v>
      </c>
      <c r="B355" t="s">
        <v>60</v>
      </c>
      <c r="C355" t="s">
        <v>69</v>
      </c>
      <c r="D355" t="s">
        <v>14</v>
      </c>
      <c r="E355" t="s">
        <v>15</v>
      </c>
      <c r="F355" t="s">
        <v>1120</v>
      </c>
      <c r="G355" s="14">
        <v>44657</v>
      </c>
      <c r="H355" s="20">
        <f>MONTH(Tabla_1[[#This Row],[Fecha pedido]])</f>
        <v>4</v>
      </c>
      <c r="I355">
        <v>485921704</v>
      </c>
      <c r="J355" s="1">
        <v>44666</v>
      </c>
      <c r="K355" s="5">
        <f>DATEDIF(Tabla_1[[#This Row],[Fecha pedido]],Tabla_1[[#This Row],[Fecha envío]],"D")</f>
        <v>9</v>
      </c>
      <c r="L355" s="3">
        <v>3885</v>
      </c>
      <c r="M355" s="4">
        <v>152.58000000000001</v>
      </c>
      <c r="N355" s="4">
        <v>97.44</v>
      </c>
      <c r="O355" s="12">
        <v>592773.30000000005</v>
      </c>
      <c r="P355" s="4">
        <f>Tabla_1[[#This Row],[Precio Unitario]]-Tabla_1[[#This Row],[Coste unitario]]</f>
        <v>55.140000000000015</v>
      </c>
      <c r="Q355" s="12">
        <f>Tabla_1[[#This Row],[Importe venta total]]/1000</f>
        <v>592.77330000000006</v>
      </c>
      <c r="R355" s="4">
        <v>378554.39999999997</v>
      </c>
      <c r="S355" s="12">
        <f>Tabla_1[[#This Row],[Importe Coste total]]/1000</f>
        <v>378.55439999999999</v>
      </c>
      <c r="T355" s="4">
        <f>Tabla_1[[#This Row],[Importe venta total]]-Tabla_1[[#This Row],[Importe Coste total]]</f>
        <v>214218.90000000008</v>
      </c>
      <c r="U355" s="13">
        <f>Tabla_1[[#This Row],[Importe Coste Total (M)]]/Tabla_1[[#This Row],[Importe Ventas Totales (M)]]</f>
        <v>0.63861580810066843</v>
      </c>
      <c r="V355" s="12">
        <f>Tabla_1[[#This Row],[Beneficio Total]]/1000</f>
        <v>214.21890000000008</v>
      </c>
      <c r="W355">
        <f>YEAR(Tabla_1[[#This Row],[Fecha pedido]])</f>
        <v>2022</v>
      </c>
    </row>
    <row r="356" spans="1:23" x14ac:dyDescent="0.3">
      <c r="A356" t="s">
        <v>543</v>
      </c>
      <c r="B356" t="s">
        <v>60</v>
      </c>
      <c r="C356" t="s">
        <v>349</v>
      </c>
      <c r="D356" t="s">
        <v>42</v>
      </c>
      <c r="E356" t="s">
        <v>19</v>
      </c>
      <c r="F356" t="s">
        <v>1118</v>
      </c>
      <c r="G356" s="14">
        <v>44122</v>
      </c>
      <c r="H356" s="20">
        <f>MONTH(Tabla_1[[#This Row],[Fecha pedido]])</f>
        <v>10</v>
      </c>
      <c r="I356">
        <v>514905440</v>
      </c>
      <c r="J356" s="1">
        <v>44126</v>
      </c>
      <c r="K356" s="5">
        <f>DATEDIF(Tabla_1[[#This Row],[Fecha pedido]],Tabla_1[[#This Row],[Fecha envío]],"D")</f>
        <v>4</v>
      </c>
      <c r="L356" s="3">
        <v>817</v>
      </c>
      <c r="M356" s="4">
        <v>651.21</v>
      </c>
      <c r="N356" s="4">
        <v>524.96</v>
      </c>
      <c r="O356" s="12">
        <v>532038.57000000007</v>
      </c>
      <c r="P356" s="4">
        <f>Tabla_1[[#This Row],[Precio Unitario]]-Tabla_1[[#This Row],[Coste unitario]]</f>
        <v>126.25</v>
      </c>
      <c r="Q356" s="12">
        <f>Tabla_1[[#This Row],[Importe venta total]]/1000</f>
        <v>532.03857000000005</v>
      </c>
      <c r="R356" s="4">
        <v>428892.32</v>
      </c>
      <c r="S356" s="12">
        <f>Tabla_1[[#This Row],[Importe Coste total]]/1000</f>
        <v>428.89231999999998</v>
      </c>
      <c r="T356" s="4">
        <f>Tabla_1[[#This Row],[Importe venta total]]-Tabla_1[[#This Row],[Importe Coste total]]</f>
        <v>103146.25000000006</v>
      </c>
      <c r="U356" s="13">
        <f>Tabla_1[[#This Row],[Importe Coste Total (M)]]/Tabla_1[[#This Row],[Importe Ventas Totales (M)]]</f>
        <v>0.80613012699436426</v>
      </c>
      <c r="V356" s="12">
        <f>Tabla_1[[#This Row],[Beneficio Total]]/1000</f>
        <v>103.14625000000005</v>
      </c>
      <c r="W356">
        <f>YEAR(Tabla_1[[#This Row],[Fecha pedido]])</f>
        <v>2020</v>
      </c>
    </row>
    <row r="357" spans="1:23" x14ac:dyDescent="0.3">
      <c r="A357" t="s">
        <v>544</v>
      </c>
      <c r="B357" t="s">
        <v>60</v>
      </c>
      <c r="C357" t="s">
        <v>246</v>
      </c>
      <c r="D357" t="s">
        <v>40</v>
      </c>
      <c r="E357" t="s">
        <v>19</v>
      </c>
      <c r="F357" t="s">
        <v>1119</v>
      </c>
      <c r="G357" s="14">
        <v>44431</v>
      </c>
      <c r="H357" s="20">
        <f>MONTH(Tabla_1[[#This Row],[Fecha pedido]])</f>
        <v>8</v>
      </c>
      <c r="I357">
        <v>851025712</v>
      </c>
      <c r="J357" s="1">
        <v>44466</v>
      </c>
      <c r="K357" s="5">
        <f>DATEDIF(Tabla_1[[#This Row],[Fecha pedido]],Tabla_1[[#This Row],[Fecha envío]],"D")</f>
        <v>35</v>
      </c>
      <c r="L357" s="3">
        <v>6275</v>
      </c>
      <c r="M357" s="4">
        <v>81.73</v>
      </c>
      <c r="N357" s="4">
        <v>56.67</v>
      </c>
      <c r="O357" s="12">
        <v>512855.75</v>
      </c>
      <c r="P357" s="4">
        <f>Tabla_1[[#This Row],[Precio Unitario]]-Tabla_1[[#This Row],[Coste unitario]]</f>
        <v>25.060000000000002</v>
      </c>
      <c r="Q357" s="12">
        <f>Tabla_1[[#This Row],[Importe venta total]]/1000</f>
        <v>512.85574999999994</v>
      </c>
      <c r="R357" s="4">
        <v>355604.25</v>
      </c>
      <c r="S357" s="12">
        <f>Tabla_1[[#This Row],[Importe Coste total]]/1000</f>
        <v>355.60424999999998</v>
      </c>
      <c r="T357" s="4">
        <f>Tabla_1[[#This Row],[Importe venta total]]-Tabla_1[[#This Row],[Importe Coste total]]</f>
        <v>157251.5</v>
      </c>
      <c r="U357" s="13">
        <f>Tabla_1[[#This Row],[Importe Coste Total (M)]]/Tabla_1[[#This Row],[Importe Ventas Totales (M)]]</f>
        <v>0.69338064358252782</v>
      </c>
      <c r="V357" s="12">
        <f>Tabla_1[[#This Row],[Beneficio Total]]/1000</f>
        <v>157.25149999999999</v>
      </c>
      <c r="W357">
        <f>YEAR(Tabla_1[[#This Row],[Fecha pedido]])</f>
        <v>2021</v>
      </c>
    </row>
    <row r="358" spans="1:23" x14ac:dyDescent="0.3">
      <c r="A358" t="s">
        <v>545</v>
      </c>
      <c r="B358" t="s">
        <v>21</v>
      </c>
      <c r="C358" t="s">
        <v>82</v>
      </c>
      <c r="D358" t="s">
        <v>30</v>
      </c>
      <c r="E358" t="s">
        <v>15</v>
      </c>
      <c r="F358" t="s">
        <v>1119</v>
      </c>
      <c r="G358" s="14">
        <v>44432</v>
      </c>
      <c r="H358" s="20">
        <f>MONTH(Tabla_1[[#This Row],[Fecha pedido]])</f>
        <v>8</v>
      </c>
      <c r="I358">
        <v>422456347</v>
      </c>
      <c r="J358" s="1">
        <v>44434</v>
      </c>
      <c r="K358" s="5">
        <f>DATEDIF(Tabla_1[[#This Row],[Fecha pedido]],Tabla_1[[#This Row],[Fecha envío]],"D")</f>
        <v>2</v>
      </c>
      <c r="L358" s="3">
        <v>3076</v>
      </c>
      <c r="M358" s="4">
        <v>255.28</v>
      </c>
      <c r="N358" s="4">
        <v>159.41999999999999</v>
      </c>
      <c r="O358" s="12">
        <v>785241.28</v>
      </c>
      <c r="P358" s="4">
        <f>Tabla_1[[#This Row],[Precio Unitario]]-Tabla_1[[#This Row],[Coste unitario]]</f>
        <v>95.860000000000014</v>
      </c>
      <c r="Q358" s="12">
        <f>Tabla_1[[#This Row],[Importe venta total]]/1000</f>
        <v>785.24128000000007</v>
      </c>
      <c r="R358" s="4">
        <v>490375.92</v>
      </c>
      <c r="S358" s="12">
        <f>Tabla_1[[#This Row],[Importe Coste total]]/1000</f>
        <v>490.37592000000001</v>
      </c>
      <c r="T358" s="4">
        <f>Tabla_1[[#This Row],[Importe venta total]]-Tabla_1[[#This Row],[Importe Coste total]]</f>
        <v>294865.36000000004</v>
      </c>
      <c r="U358" s="13">
        <f>Tabla_1[[#This Row],[Importe Coste Total (M)]]/Tabla_1[[#This Row],[Importe Ventas Totales (M)]]</f>
        <v>0.62449075524913811</v>
      </c>
      <c r="V358" s="12">
        <f>Tabla_1[[#This Row],[Beneficio Total]]/1000</f>
        <v>294.86536000000007</v>
      </c>
      <c r="W358">
        <f>YEAR(Tabla_1[[#This Row],[Fecha pedido]])</f>
        <v>2021</v>
      </c>
    </row>
    <row r="359" spans="1:23" x14ac:dyDescent="0.3">
      <c r="A359" t="s">
        <v>546</v>
      </c>
      <c r="B359" t="s">
        <v>24</v>
      </c>
      <c r="C359" t="s">
        <v>135</v>
      </c>
      <c r="D359" t="s">
        <v>38</v>
      </c>
      <c r="E359" t="s">
        <v>15</v>
      </c>
      <c r="F359" t="s">
        <v>1118</v>
      </c>
      <c r="G359" s="14">
        <v>44164</v>
      </c>
      <c r="H359" s="20">
        <f>MONTH(Tabla_1[[#This Row],[Fecha pedido]])</f>
        <v>11</v>
      </c>
      <c r="I359">
        <v>477683675</v>
      </c>
      <c r="J359" s="1">
        <v>44188</v>
      </c>
      <c r="K359" s="5">
        <f>DATEDIF(Tabla_1[[#This Row],[Fecha pedido]],Tabla_1[[#This Row],[Fecha envío]],"D")</f>
        <v>24</v>
      </c>
      <c r="L359" s="3">
        <v>6069</v>
      </c>
      <c r="M359" s="4">
        <v>437.2</v>
      </c>
      <c r="N359" s="4">
        <v>263.33</v>
      </c>
      <c r="O359" s="12">
        <v>2653366.7999999998</v>
      </c>
      <c r="P359" s="4">
        <f>Tabla_1[[#This Row],[Precio Unitario]]-Tabla_1[[#This Row],[Coste unitario]]</f>
        <v>173.87</v>
      </c>
      <c r="Q359" s="12">
        <f>Tabla_1[[#This Row],[Importe venta total]]/1000</f>
        <v>2653.3667999999998</v>
      </c>
      <c r="R359" s="4">
        <v>1598149.77</v>
      </c>
      <c r="S359" s="12">
        <f>Tabla_1[[#This Row],[Importe Coste total]]/1000</f>
        <v>1598.14977</v>
      </c>
      <c r="T359" s="4">
        <f>Tabla_1[[#This Row],[Importe venta total]]-Tabla_1[[#This Row],[Importe Coste total]]</f>
        <v>1055217.0299999998</v>
      </c>
      <c r="U359" s="13">
        <f>Tabla_1[[#This Row],[Importe Coste Total (M)]]/Tabla_1[[#This Row],[Importe Ventas Totales (M)]]</f>
        <v>0.60231015553522416</v>
      </c>
      <c r="V359" s="12">
        <f>Tabla_1[[#This Row],[Beneficio Total]]/1000</f>
        <v>1055.2170299999998</v>
      </c>
      <c r="W359">
        <f>YEAR(Tabla_1[[#This Row],[Fecha pedido]])</f>
        <v>2020</v>
      </c>
    </row>
    <row r="360" spans="1:23" x14ac:dyDescent="0.3">
      <c r="A360" t="s">
        <v>547</v>
      </c>
      <c r="B360" t="s">
        <v>60</v>
      </c>
      <c r="C360" t="s">
        <v>360</v>
      </c>
      <c r="D360" t="s">
        <v>23</v>
      </c>
      <c r="E360" t="s">
        <v>19</v>
      </c>
      <c r="F360" t="s">
        <v>1119</v>
      </c>
      <c r="G360" s="14">
        <v>44757</v>
      </c>
      <c r="H360" s="20">
        <f>MONTH(Tabla_1[[#This Row],[Fecha pedido]])</f>
        <v>7</v>
      </c>
      <c r="I360">
        <v>635036218</v>
      </c>
      <c r="J360" s="1">
        <v>44773</v>
      </c>
      <c r="K360" s="5">
        <f>DATEDIF(Tabla_1[[#This Row],[Fecha pedido]],Tabla_1[[#This Row],[Fecha envío]],"D")</f>
        <v>16</v>
      </c>
      <c r="L360" s="3">
        <v>184</v>
      </c>
      <c r="M360" s="4">
        <v>205.7</v>
      </c>
      <c r="N360" s="4">
        <v>117.11</v>
      </c>
      <c r="O360" s="12">
        <v>37848.799999999996</v>
      </c>
      <c r="P360" s="4">
        <f>Tabla_1[[#This Row],[Precio Unitario]]-Tabla_1[[#This Row],[Coste unitario]]</f>
        <v>88.589999999999989</v>
      </c>
      <c r="Q360" s="12">
        <f>Tabla_1[[#This Row],[Importe venta total]]/1000</f>
        <v>37.848799999999997</v>
      </c>
      <c r="R360" s="4">
        <v>21548.240000000002</v>
      </c>
      <c r="S360" s="12">
        <f>Tabla_1[[#This Row],[Importe Coste total]]/1000</f>
        <v>21.54824</v>
      </c>
      <c r="T360" s="4">
        <f>Tabla_1[[#This Row],[Importe venta total]]-Tabla_1[[#This Row],[Importe Coste total]]</f>
        <v>16300.559999999994</v>
      </c>
      <c r="U360" s="13">
        <f>Tabla_1[[#This Row],[Importe Coste Total (M)]]/Tabla_1[[#This Row],[Importe Ventas Totales (M)]]</f>
        <v>0.56932425862907154</v>
      </c>
      <c r="V360" s="12">
        <f>Tabla_1[[#This Row],[Beneficio Total]]/1000</f>
        <v>16.300559999999994</v>
      </c>
      <c r="W360">
        <f>YEAR(Tabla_1[[#This Row],[Fecha pedido]])</f>
        <v>2022</v>
      </c>
    </row>
    <row r="361" spans="1:23" x14ac:dyDescent="0.3">
      <c r="A361" t="s">
        <v>548</v>
      </c>
      <c r="B361" t="s">
        <v>21</v>
      </c>
      <c r="C361" t="s">
        <v>82</v>
      </c>
      <c r="D361" t="s">
        <v>18</v>
      </c>
      <c r="E361" t="s">
        <v>15</v>
      </c>
      <c r="F361" t="s">
        <v>1119</v>
      </c>
      <c r="G361" s="14">
        <v>44865</v>
      </c>
      <c r="H361" s="20">
        <f>MONTH(Tabla_1[[#This Row],[Fecha pedido]])</f>
        <v>10</v>
      </c>
      <c r="I361">
        <v>885696589</v>
      </c>
      <c r="J361" s="1">
        <v>44876</v>
      </c>
      <c r="K361" s="5">
        <f>DATEDIF(Tabla_1[[#This Row],[Fecha pedido]],Tabla_1[[#This Row],[Fecha envío]],"D")</f>
        <v>11</v>
      </c>
      <c r="L361" s="3">
        <v>6158</v>
      </c>
      <c r="M361" s="4">
        <v>421.89</v>
      </c>
      <c r="N361" s="4">
        <v>364.69</v>
      </c>
      <c r="O361" s="12">
        <v>2597998.62</v>
      </c>
      <c r="P361" s="4">
        <f>Tabla_1[[#This Row],[Precio Unitario]]-Tabla_1[[#This Row],[Coste unitario]]</f>
        <v>57.199999999999989</v>
      </c>
      <c r="Q361" s="12">
        <f>Tabla_1[[#This Row],[Importe venta total]]/1000</f>
        <v>2597.9986200000003</v>
      </c>
      <c r="R361" s="4">
        <v>2245761.02</v>
      </c>
      <c r="S361" s="12">
        <f>Tabla_1[[#This Row],[Importe Coste total]]/1000</f>
        <v>2245.7610199999999</v>
      </c>
      <c r="T361" s="4">
        <f>Tabla_1[[#This Row],[Importe venta total]]-Tabla_1[[#This Row],[Importe Coste total]]</f>
        <v>352237.60000000009</v>
      </c>
      <c r="U361" s="13">
        <f>Tabla_1[[#This Row],[Importe Coste Total (M)]]/Tabla_1[[#This Row],[Importe Ventas Totales (M)]]</f>
        <v>0.86441963544999867</v>
      </c>
      <c r="V361" s="12">
        <f>Tabla_1[[#This Row],[Beneficio Total]]/1000</f>
        <v>352.2376000000001</v>
      </c>
      <c r="W361">
        <f>YEAR(Tabla_1[[#This Row],[Fecha pedido]])</f>
        <v>2022</v>
      </c>
    </row>
    <row r="362" spans="1:23" x14ac:dyDescent="0.3">
      <c r="A362" t="s">
        <v>549</v>
      </c>
      <c r="B362" t="s">
        <v>24</v>
      </c>
      <c r="C362" t="s">
        <v>233</v>
      </c>
      <c r="D362" t="s">
        <v>50</v>
      </c>
      <c r="E362" t="s">
        <v>15</v>
      </c>
      <c r="F362" t="s">
        <v>1119</v>
      </c>
      <c r="G362" s="14">
        <v>44241</v>
      </c>
      <c r="H362" s="20">
        <f>MONTH(Tabla_1[[#This Row],[Fecha pedido]])</f>
        <v>2</v>
      </c>
      <c r="I362">
        <v>117223966</v>
      </c>
      <c r="J362" s="1">
        <v>44252</v>
      </c>
      <c r="K362" s="5">
        <f>DATEDIF(Tabla_1[[#This Row],[Fecha pedido]],Tabla_1[[#This Row],[Fecha envío]],"D")</f>
        <v>11</v>
      </c>
      <c r="L362" s="3">
        <v>8031</v>
      </c>
      <c r="M362" s="4">
        <v>154.06</v>
      </c>
      <c r="N362" s="4">
        <v>90.93</v>
      </c>
      <c r="O362" s="12">
        <v>1237255.8600000001</v>
      </c>
      <c r="P362" s="4">
        <f>Tabla_1[[#This Row],[Precio Unitario]]-Tabla_1[[#This Row],[Coste unitario]]</f>
        <v>63.129999999999995</v>
      </c>
      <c r="Q362" s="12">
        <f>Tabla_1[[#This Row],[Importe venta total]]/1000</f>
        <v>1237.2558600000002</v>
      </c>
      <c r="R362" s="4">
        <v>730258.83000000007</v>
      </c>
      <c r="S362" s="12">
        <f>Tabla_1[[#This Row],[Importe Coste total]]/1000</f>
        <v>730.2588300000001</v>
      </c>
      <c r="T362" s="4">
        <f>Tabla_1[[#This Row],[Importe venta total]]-Tabla_1[[#This Row],[Importe Coste total]]</f>
        <v>506997.03</v>
      </c>
      <c r="U362" s="13">
        <f>Tabla_1[[#This Row],[Importe Coste Total (M)]]/Tabla_1[[#This Row],[Importe Ventas Totales (M)]]</f>
        <v>0.59022458782292608</v>
      </c>
      <c r="V362" s="12">
        <f>Tabla_1[[#This Row],[Beneficio Total]]/1000</f>
        <v>506.99703000000005</v>
      </c>
      <c r="W362">
        <f>YEAR(Tabla_1[[#This Row],[Fecha pedido]])</f>
        <v>2021</v>
      </c>
    </row>
    <row r="363" spans="1:23" x14ac:dyDescent="0.3">
      <c r="A363" t="s">
        <v>550</v>
      </c>
      <c r="B363" t="s">
        <v>24</v>
      </c>
      <c r="C363" t="s">
        <v>25</v>
      </c>
      <c r="D363" t="s">
        <v>70</v>
      </c>
      <c r="E363" t="s">
        <v>15</v>
      </c>
      <c r="F363" t="s">
        <v>1118</v>
      </c>
      <c r="G363" s="14">
        <v>44181</v>
      </c>
      <c r="H363" s="20">
        <f>MONTH(Tabla_1[[#This Row],[Fecha pedido]])</f>
        <v>12</v>
      </c>
      <c r="I363">
        <v>829667174</v>
      </c>
      <c r="J363" s="1">
        <v>44205</v>
      </c>
      <c r="K363" s="5">
        <f>DATEDIF(Tabla_1[[#This Row],[Fecha pedido]],Tabla_1[[#This Row],[Fecha envío]],"D")</f>
        <v>24</v>
      </c>
      <c r="L363" s="3">
        <v>5809</v>
      </c>
      <c r="M363" s="4">
        <v>109.28</v>
      </c>
      <c r="N363" s="4">
        <v>35.840000000000003</v>
      </c>
      <c r="O363" s="12">
        <v>634807.52</v>
      </c>
      <c r="P363" s="4">
        <f>Tabla_1[[#This Row],[Precio Unitario]]-Tabla_1[[#This Row],[Coste unitario]]</f>
        <v>73.44</v>
      </c>
      <c r="Q363" s="12">
        <f>Tabla_1[[#This Row],[Importe venta total]]/1000</f>
        <v>634.80752000000007</v>
      </c>
      <c r="R363" s="4">
        <v>208194.56000000003</v>
      </c>
      <c r="S363" s="12">
        <f>Tabla_1[[#This Row],[Importe Coste total]]/1000</f>
        <v>208.19456000000002</v>
      </c>
      <c r="T363" s="4">
        <f>Tabla_1[[#This Row],[Importe venta total]]-Tabla_1[[#This Row],[Importe Coste total]]</f>
        <v>426612.95999999996</v>
      </c>
      <c r="U363" s="13">
        <f>Tabla_1[[#This Row],[Importe Coste Total (M)]]/Tabla_1[[#This Row],[Importe Ventas Totales (M)]]</f>
        <v>0.32796486090775989</v>
      </c>
      <c r="V363" s="12">
        <f>Tabla_1[[#This Row],[Beneficio Total]]/1000</f>
        <v>426.61295999999999</v>
      </c>
      <c r="W363">
        <f>YEAR(Tabla_1[[#This Row],[Fecha pedido]])</f>
        <v>2020</v>
      </c>
    </row>
    <row r="364" spans="1:23" x14ac:dyDescent="0.3">
      <c r="A364" t="s">
        <v>551</v>
      </c>
      <c r="B364" t="s">
        <v>28</v>
      </c>
      <c r="C364" t="s">
        <v>29</v>
      </c>
      <c r="D364" t="s">
        <v>33</v>
      </c>
      <c r="E364" t="s">
        <v>15</v>
      </c>
      <c r="F364" t="s">
        <v>1117</v>
      </c>
      <c r="G364" s="14">
        <v>44040</v>
      </c>
      <c r="H364" s="20">
        <f>MONTH(Tabla_1[[#This Row],[Fecha pedido]])</f>
        <v>7</v>
      </c>
      <c r="I364">
        <v>643387544</v>
      </c>
      <c r="J364" s="1">
        <v>44063</v>
      </c>
      <c r="K364" s="5">
        <f>DATEDIF(Tabla_1[[#This Row],[Fecha pedido]],Tabla_1[[#This Row],[Fecha envío]],"D")</f>
        <v>23</v>
      </c>
      <c r="L364" s="3">
        <v>1527</v>
      </c>
      <c r="M364" s="4">
        <v>47.45</v>
      </c>
      <c r="N364" s="4">
        <v>31.79</v>
      </c>
      <c r="O364" s="12">
        <v>72456.150000000009</v>
      </c>
      <c r="P364" s="4">
        <f>Tabla_1[[#This Row],[Precio Unitario]]-Tabla_1[[#This Row],[Coste unitario]]</f>
        <v>15.660000000000004</v>
      </c>
      <c r="Q364" s="12">
        <f>Tabla_1[[#This Row],[Importe venta total]]/1000</f>
        <v>72.456150000000008</v>
      </c>
      <c r="R364" s="4">
        <v>48543.33</v>
      </c>
      <c r="S364" s="12">
        <f>Tabla_1[[#This Row],[Importe Coste total]]/1000</f>
        <v>48.543330000000005</v>
      </c>
      <c r="T364" s="4">
        <f>Tabla_1[[#This Row],[Importe venta total]]-Tabla_1[[#This Row],[Importe Coste total]]</f>
        <v>23912.820000000007</v>
      </c>
      <c r="U364" s="13">
        <f>Tabla_1[[#This Row],[Importe Coste Total (M)]]/Tabla_1[[#This Row],[Importe Ventas Totales (M)]]</f>
        <v>0.66996838777660694</v>
      </c>
      <c r="V364" s="12">
        <f>Tabla_1[[#This Row],[Beneficio Total]]/1000</f>
        <v>23.912820000000007</v>
      </c>
      <c r="W364">
        <f>YEAR(Tabla_1[[#This Row],[Fecha pedido]])</f>
        <v>2020</v>
      </c>
    </row>
    <row r="365" spans="1:23" x14ac:dyDescent="0.3">
      <c r="A365" t="s">
        <v>552</v>
      </c>
      <c r="B365" t="s">
        <v>21</v>
      </c>
      <c r="C365" t="s">
        <v>242</v>
      </c>
      <c r="D365" t="s">
        <v>14</v>
      </c>
      <c r="E365" t="s">
        <v>15</v>
      </c>
      <c r="F365" t="s">
        <v>1119</v>
      </c>
      <c r="G365" s="14">
        <v>43839</v>
      </c>
      <c r="H365" s="20">
        <f>MONTH(Tabla_1[[#This Row],[Fecha pedido]])</f>
        <v>1</v>
      </c>
      <c r="I365">
        <v>849058902</v>
      </c>
      <c r="J365" s="1">
        <v>43855</v>
      </c>
      <c r="K365" s="5">
        <f>DATEDIF(Tabla_1[[#This Row],[Fecha pedido]],Tabla_1[[#This Row],[Fecha envío]],"D")</f>
        <v>16</v>
      </c>
      <c r="L365" s="3">
        <v>4252</v>
      </c>
      <c r="M365" s="4">
        <v>152.58000000000001</v>
      </c>
      <c r="N365" s="4">
        <v>97.44</v>
      </c>
      <c r="O365" s="12">
        <v>648770.16</v>
      </c>
      <c r="P365" s="4">
        <f>Tabla_1[[#This Row],[Precio Unitario]]-Tabla_1[[#This Row],[Coste unitario]]</f>
        <v>55.140000000000015</v>
      </c>
      <c r="Q365" s="12">
        <f>Tabla_1[[#This Row],[Importe venta total]]/1000</f>
        <v>648.77016000000003</v>
      </c>
      <c r="R365" s="4">
        <v>414314.88</v>
      </c>
      <c r="S365" s="12">
        <f>Tabla_1[[#This Row],[Importe Coste total]]/1000</f>
        <v>414.31488000000002</v>
      </c>
      <c r="T365" s="4">
        <f>Tabla_1[[#This Row],[Importe venta total]]-Tabla_1[[#This Row],[Importe Coste total]]</f>
        <v>234455.28000000003</v>
      </c>
      <c r="U365" s="13">
        <f>Tabla_1[[#This Row],[Importe Coste Total (M)]]/Tabla_1[[#This Row],[Importe Ventas Totales (M)]]</f>
        <v>0.63861580810066854</v>
      </c>
      <c r="V365" s="12">
        <f>Tabla_1[[#This Row],[Beneficio Total]]/1000</f>
        <v>234.45528000000002</v>
      </c>
      <c r="W365">
        <f>YEAR(Tabla_1[[#This Row],[Fecha pedido]])</f>
        <v>2020</v>
      </c>
    </row>
    <row r="366" spans="1:23" x14ac:dyDescent="0.3">
      <c r="A366" t="s">
        <v>553</v>
      </c>
      <c r="B366" t="s">
        <v>60</v>
      </c>
      <c r="C366" t="s">
        <v>360</v>
      </c>
      <c r="D366" t="s">
        <v>42</v>
      </c>
      <c r="E366" t="s">
        <v>15</v>
      </c>
      <c r="F366" t="s">
        <v>1119</v>
      </c>
      <c r="G366" s="14">
        <v>44792</v>
      </c>
      <c r="H366" s="20">
        <f>MONTH(Tabla_1[[#This Row],[Fecha pedido]])</f>
        <v>8</v>
      </c>
      <c r="I366">
        <v>557667577</v>
      </c>
      <c r="J366" s="1">
        <v>44819</v>
      </c>
      <c r="K366" s="5">
        <f>DATEDIF(Tabla_1[[#This Row],[Fecha pedido]],Tabla_1[[#This Row],[Fecha envío]],"D")</f>
        <v>27</v>
      </c>
      <c r="L366" s="3">
        <v>5083</v>
      </c>
      <c r="M366" s="4">
        <v>651.21</v>
      </c>
      <c r="N366" s="4">
        <v>524.96</v>
      </c>
      <c r="O366" s="12">
        <v>3310100.43</v>
      </c>
      <c r="P366" s="4">
        <f>Tabla_1[[#This Row],[Precio Unitario]]-Tabla_1[[#This Row],[Coste unitario]]</f>
        <v>126.25</v>
      </c>
      <c r="Q366" s="12">
        <f>Tabla_1[[#This Row],[Importe venta total]]/1000</f>
        <v>3310.10043</v>
      </c>
      <c r="R366" s="4">
        <v>2668371.6800000002</v>
      </c>
      <c r="S366" s="12">
        <f>Tabla_1[[#This Row],[Importe Coste total]]/1000</f>
        <v>2668.3716800000002</v>
      </c>
      <c r="T366" s="4">
        <f>Tabla_1[[#This Row],[Importe venta total]]-Tabla_1[[#This Row],[Importe Coste total]]</f>
        <v>641728.75</v>
      </c>
      <c r="U366" s="13">
        <f>Tabla_1[[#This Row],[Importe Coste Total (M)]]/Tabla_1[[#This Row],[Importe Ventas Totales (M)]]</f>
        <v>0.80613012699436437</v>
      </c>
      <c r="V366" s="12">
        <f>Tabla_1[[#This Row],[Beneficio Total]]/1000</f>
        <v>641.72874999999999</v>
      </c>
      <c r="W366">
        <f>YEAR(Tabla_1[[#This Row],[Fecha pedido]])</f>
        <v>2022</v>
      </c>
    </row>
    <row r="367" spans="1:23" x14ac:dyDescent="0.3">
      <c r="A367" t="s">
        <v>554</v>
      </c>
      <c r="B367" t="s">
        <v>60</v>
      </c>
      <c r="C367" t="s">
        <v>95</v>
      </c>
      <c r="D367" t="s">
        <v>70</v>
      </c>
      <c r="E367" t="s">
        <v>15</v>
      </c>
      <c r="F367" t="s">
        <v>1117</v>
      </c>
      <c r="G367" s="14">
        <v>44607</v>
      </c>
      <c r="H367" s="20">
        <f>MONTH(Tabla_1[[#This Row],[Fecha pedido]])</f>
        <v>2</v>
      </c>
      <c r="I367">
        <v>750512397</v>
      </c>
      <c r="J367" s="1">
        <v>44624</v>
      </c>
      <c r="K367" s="5">
        <f>DATEDIF(Tabla_1[[#This Row],[Fecha pedido]],Tabla_1[[#This Row],[Fecha envío]],"D")</f>
        <v>17</v>
      </c>
      <c r="L367" s="3">
        <v>2151</v>
      </c>
      <c r="M367" s="4">
        <v>109.28</v>
      </c>
      <c r="N367" s="4">
        <v>35.840000000000003</v>
      </c>
      <c r="O367" s="12">
        <v>235061.28</v>
      </c>
      <c r="P367" s="4">
        <f>Tabla_1[[#This Row],[Precio Unitario]]-Tabla_1[[#This Row],[Coste unitario]]</f>
        <v>73.44</v>
      </c>
      <c r="Q367" s="12">
        <f>Tabla_1[[#This Row],[Importe venta total]]/1000</f>
        <v>235.06128000000001</v>
      </c>
      <c r="R367" s="4">
        <v>77091.840000000011</v>
      </c>
      <c r="S367" s="12">
        <f>Tabla_1[[#This Row],[Importe Coste total]]/1000</f>
        <v>77.091840000000005</v>
      </c>
      <c r="T367" s="4">
        <f>Tabla_1[[#This Row],[Importe venta total]]-Tabla_1[[#This Row],[Importe Coste total]]</f>
        <v>157969.44</v>
      </c>
      <c r="U367" s="13">
        <f>Tabla_1[[#This Row],[Importe Coste Total (M)]]/Tabla_1[[#This Row],[Importe Ventas Totales (M)]]</f>
        <v>0.32796486090775989</v>
      </c>
      <c r="V367" s="12">
        <f>Tabla_1[[#This Row],[Beneficio Total]]/1000</f>
        <v>157.96943999999999</v>
      </c>
      <c r="W367">
        <f>YEAR(Tabla_1[[#This Row],[Fecha pedido]])</f>
        <v>2022</v>
      </c>
    </row>
    <row r="368" spans="1:23" x14ac:dyDescent="0.3">
      <c r="A368" t="s">
        <v>555</v>
      </c>
      <c r="B368" t="s">
        <v>60</v>
      </c>
      <c r="C368" t="s">
        <v>349</v>
      </c>
      <c r="D368" t="s">
        <v>50</v>
      </c>
      <c r="E368" t="s">
        <v>19</v>
      </c>
      <c r="F368" t="s">
        <v>1120</v>
      </c>
      <c r="G368" s="14">
        <v>44268</v>
      </c>
      <c r="H368" s="20">
        <f>MONTH(Tabla_1[[#This Row],[Fecha pedido]])</f>
        <v>3</v>
      </c>
      <c r="I368">
        <v>229204690</v>
      </c>
      <c r="J368" s="1">
        <v>44280</v>
      </c>
      <c r="K368" s="5">
        <f>DATEDIF(Tabla_1[[#This Row],[Fecha pedido]],Tabla_1[[#This Row],[Fecha envío]],"D")</f>
        <v>12</v>
      </c>
      <c r="L368" s="3">
        <v>5616</v>
      </c>
      <c r="M368" s="4">
        <v>154.06</v>
      </c>
      <c r="N368" s="4">
        <v>90.93</v>
      </c>
      <c r="O368" s="12">
        <v>865200.96</v>
      </c>
      <c r="P368" s="4">
        <f>Tabla_1[[#This Row],[Precio Unitario]]-Tabla_1[[#This Row],[Coste unitario]]</f>
        <v>63.129999999999995</v>
      </c>
      <c r="Q368" s="12">
        <f>Tabla_1[[#This Row],[Importe venta total]]/1000</f>
        <v>865.20096000000001</v>
      </c>
      <c r="R368" s="4">
        <v>510662.88000000006</v>
      </c>
      <c r="S368" s="12">
        <f>Tabla_1[[#This Row],[Importe Coste total]]/1000</f>
        <v>510.66288000000009</v>
      </c>
      <c r="T368" s="4">
        <f>Tabla_1[[#This Row],[Importe venta total]]-Tabla_1[[#This Row],[Importe Coste total]]</f>
        <v>354538.0799999999</v>
      </c>
      <c r="U368" s="13">
        <f>Tabla_1[[#This Row],[Importe Coste Total (M)]]/Tabla_1[[#This Row],[Importe Ventas Totales (M)]]</f>
        <v>0.59022458782292619</v>
      </c>
      <c r="V368" s="12">
        <f>Tabla_1[[#This Row],[Beneficio Total]]/1000</f>
        <v>354.53807999999992</v>
      </c>
      <c r="W368">
        <f>YEAR(Tabla_1[[#This Row],[Fecha pedido]])</f>
        <v>2021</v>
      </c>
    </row>
    <row r="369" spans="1:23" x14ac:dyDescent="0.3">
      <c r="A369" t="s">
        <v>556</v>
      </c>
      <c r="B369" t="s">
        <v>12</v>
      </c>
      <c r="C369" t="s">
        <v>86</v>
      </c>
      <c r="D369" t="s">
        <v>26</v>
      </c>
      <c r="E369" t="s">
        <v>15</v>
      </c>
      <c r="F369" t="s">
        <v>1118</v>
      </c>
      <c r="G369" s="14">
        <v>44387</v>
      </c>
      <c r="H369" s="20">
        <f>MONTH(Tabla_1[[#This Row],[Fecha pedido]])</f>
        <v>7</v>
      </c>
      <c r="I369">
        <v>565668284</v>
      </c>
      <c r="J369" s="1">
        <v>44411</v>
      </c>
      <c r="K369" s="5">
        <f>DATEDIF(Tabla_1[[#This Row],[Fecha pedido]],Tabla_1[[#This Row],[Fecha envío]],"D")</f>
        <v>24</v>
      </c>
      <c r="L369" s="3">
        <v>2671</v>
      </c>
      <c r="M369" s="4">
        <v>9.33</v>
      </c>
      <c r="N369" s="4">
        <v>6.92</v>
      </c>
      <c r="O369" s="12">
        <v>24920.43</v>
      </c>
      <c r="P369" s="4">
        <f>Tabla_1[[#This Row],[Precio Unitario]]-Tabla_1[[#This Row],[Coste unitario]]</f>
        <v>2.41</v>
      </c>
      <c r="Q369" s="12">
        <f>Tabla_1[[#This Row],[Importe venta total]]/1000</f>
        <v>24.92043</v>
      </c>
      <c r="R369" s="4">
        <v>18483.32</v>
      </c>
      <c r="S369" s="12">
        <f>Tabla_1[[#This Row],[Importe Coste total]]/1000</f>
        <v>18.483319999999999</v>
      </c>
      <c r="T369" s="4">
        <f>Tabla_1[[#This Row],[Importe venta total]]-Tabla_1[[#This Row],[Importe Coste total]]</f>
        <v>6437.1100000000006</v>
      </c>
      <c r="U369" s="13">
        <f>Tabla_1[[#This Row],[Importe Coste Total (M)]]/Tabla_1[[#This Row],[Importe Ventas Totales (M)]]</f>
        <v>0.74169346195069663</v>
      </c>
      <c r="V369" s="12">
        <f>Tabla_1[[#This Row],[Beneficio Total]]/1000</f>
        <v>6.4371100000000006</v>
      </c>
      <c r="W369">
        <f>YEAR(Tabla_1[[#This Row],[Fecha pedido]])</f>
        <v>2021</v>
      </c>
    </row>
    <row r="370" spans="1:23" x14ac:dyDescent="0.3">
      <c r="A370" t="s">
        <v>557</v>
      </c>
      <c r="B370" t="s">
        <v>28</v>
      </c>
      <c r="C370" t="s">
        <v>558</v>
      </c>
      <c r="D370" t="s">
        <v>14</v>
      </c>
      <c r="E370" t="s">
        <v>15</v>
      </c>
      <c r="F370" t="s">
        <v>1120</v>
      </c>
      <c r="G370" s="14">
        <v>44674</v>
      </c>
      <c r="H370" s="20">
        <f>MONTH(Tabla_1[[#This Row],[Fecha pedido]])</f>
        <v>4</v>
      </c>
      <c r="I370">
        <v>252139508</v>
      </c>
      <c r="J370" s="1">
        <v>44704</v>
      </c>
      <c r="K370" s="5">
        <f>DATEDIF(Tabla_1[[#This Row],[Fecha pedido]],Tabla_1[[#This Row],[Fecha envío]],"D")</f>
        <v>30</v>
      </c>
      <c r="L370" s="3">
        <v>2538</v>
      </c>
      <c r="M370" s="4">
        <v>152.58000000000001</v>
      </c>
      <c r="N370" s="4">
        <v>97.44</v>
      </c>
      <c r="O370" s="12">
        <v>387248.04000000004</v>
      </c>
      <c r="P370" s="4">
        <f>Tabla_1[[#This Row],[Precio Unitario]]-Tabla_1[[#This Row],[Coste unitario]]</f>
        <v>55.140000000000015</v>
      </c>
      <c r="Q370" s="12">
        <f>Tabla_1[[#This Row],[Importe venta total]]/1000</f>
        <v>387.24804000000006</v>
      </c>
      <c r="R370" s="4">
        <v>247302.72</v>
      </c>
      <c r="S370" s="12">
        <f>Tabla_1[[#This Row],[Importe Coste total]]/1000</f>
        <v>247.30271999999999</v>
      </c>
      <c r="T370" s="4">
        <f>Tabla_1[[#This Row],[Importe venta total]]-Tabla_1[[#This Row],[Importe Coste total]]</f>
        <v>139945.32000000004</v>
      </c>
      <c r="U370" s="13">
        <f>Tabla_1[[#This Row],[Importe Coste Total (M)]]/Tabla_1[[#This Row],[Importe Ventas Totales (M)]]</f>
        <v>0.63861580810066843</v>
      </c>
      <c r="V370" s="12">
        <f>Tabla_1[[#This Row],[Beneficio Total]]/1000</f>
        <v>139.94532000000004</v>
      </c>
      <c r="W370">
        <f>YEAR(Tabla_1[[#This Row],[Fecha pedido]])</f>
        <v>2022</v>
      </c>
    </row>
    <row r="371" spans="1:23" x14ac:dyDescent="0.3">
      <c r="A371" t="s">
        <v>559</v>
      </c>
      <c r="B371" t="s">
        <v>24</v>
      </c>
      <c r="C371" t="s">
        <v>386</v>
      </c>
      <c r="D371" t="s">
        <v>14</v>
      </c>
      <c r="E371" t="s">
        <v>15</v>
      </c>
      <c r="F371" t="s">
        <v>1118</v>
      </c>
      <c r="G371" s="14">
        <v>44470</v>
      </c>
      <c r="H371" s="20">
        <f>MONTH(Tabla_1[[#This Row],[Fecha pedido]])</f>
        <v>10</v>
      </c>
      <c r="I371">
        <v>551167190</v>
      </c>
      <c r="J371" s="1">
        <v>44513</v>
      </c>
      <c r="K371" s="5">
        <f>DATEDIF(Tabla_1[[#This Row],[Fecha pedido]],Tabla_1[[#This Row],[Fecha envío]],"D")</f>
        <v>43</v>
      </c>
      <c r="L371" s="3">
        <v>1474</v>
      </c>
      <c r="M371" s="4">
        <v>152.58000000000001</v>
      </c>
      <c r="N371" s="4">
        <v>97.44</v>
      </c>
      <c r="O371" s="12">
        <v>224902.92</v>
      </c>
      <c r="P371" s="4">
        <f>Tabla_1[[#This Row],[Precio Unitario]]-Tabla_1[[#This Row],[Coste unitario]]</f>
        <v>55.140000000000015</v>
      </c>
      <c r="Q371" s="12">
        <f>Tabla_1[[#This Row],[Importe venta total]]/1000</f>
        <v>224.90292000000002</v>
      </c>
      <c r="R371" s="4">
        <v>143626.56</v>
      </c>
      <c r="S371" s="12">
        <f>Tabla_1[[#This Row],[Importe Coste total]]/1000</f>
        <v>143.62655999999998</v>
      </c>
      <c r="T371" s="4">
        <f>Tabla_1[[#This Row],[Importe venta total]]-Tabla_1[[#This Row],[Importe Coste total]]</f>
        <v>81276.360000000015</v>
      </c>
      <c r="U371" s="13">
        <f>Tabla_1[[#This Row],[Importe Coste Total (M)]]/Tabla_1[[#This Row],[Importe Ventas Totales (M)]]</f>
        <v>0.63861580810066831</v>
      </c>
      <c r="V371" s="12">
        <f>Tabla_1[[#This Row],[Beneficio Total]]/1000</f>
        <v>81.276360000000011</v>
      </c>
      <c r="W371">
        <f>YEAR(Tabla_1[[#This Row],[Fecha pedido]])</f>
        <v>2021</v>
      </c>
    </row>
    <row r="372" spans="1:23" x14ac:dyDescent="0.3">
      <c r="A372" t="s">
        <v>560</v>
      </c>
      <c r="B372" t="s">
        <v>24</v>
      </c>
      <c r="C372" t="s">
        <v>274</v>
      </c>
      <c r="D372" t="s">
        <v>80</v>
      </c>
      <c r="E372" t="s">
        <v>15</v>
      </c>
      <c r="F372" t="s">
        <v>1117</v>
      </c>
      <c r="G372" s="14">
        <v>44302</v>
      </c>
      <c r="H372" s="20">
        <f>MONTH(Tabla_1[[#This Row],[Fecha pedido]])</f>
        <v>4</v>
      </c>
      <c r="I372">
        <v>545612657</v>
      </c>
      <c r="J372" s="1">
        <v>44345</v>
      </c>
      <c r="K372" s="5">
        <f>DATEDIF(Tabla_1[[#This Row],[Fecha pedido]],Tabla_1[[#This Row],[Fecha envío]],"D")</f>
        <v>43</v>
      </c>
      <c r="L372" s="3">
        <v>7765</v>
      </c>
      <c r="M372" s="4">
        <v>668.27</v>
      </c>
      <c r="N372" s="4">
        <v>502.54</v>
      </c>
      <c r="O372" s="12">
        <v>5189116.55</v>
      </c>
      <c r="P372" s="4">
        <f>Tabla_1[[#This Row],[Precio Unitario]]-Tabla_1[[#This Row],[Coste unitario]]</f>
        <v>165.72999999999996</v>
      </c>
      <c r="Q372" s="12">
        <f>Tabla_1[[#This Row],[Importe venta total]]/1000</f>
        <v>5189.1165499999997</v>
      </c>
      <c r="R372" s="4">
        <v>3902223.1</v>
      </c>
      <c r="S372" s="12">
        <f>Tabla_1[[#This Row],[Importe Coste total]]/1000</f>
        <v>3902.2231000000002</v>
      </c>
      <c r="T372" s="4">
        <f>Tabla_1[[#This Row],[Importe venta total]]-Tabla_1[[#This Row],[Importe Coste total]]</f>
        <v>1286893.4499999997</v>
      </c>
      <c r="U372" s="13">
        <f>Tabla_1[[#This Row],[Importe Coste Total (M)]]/Tabla_1[[#This Row],[Importe Ventas Totales (M)]]</f>
        <v>0.75200143654510909</v>
      </c>
      <c r="V372" s="12">
        <f>Tabla_1[[#This Row],[Beneficio Total]]/1000</f>
        <v>1286.8934499999998</v>
      </c>
      <c r="W372">
        <f>YEAR(Tabla_1[[#This Row],[Fecha pedido]])</f>
        <v>2021</v>
      </c>
    </row>
    <row r="373" spans="1:23" x14ac:dyDescent="0.3">
      <c r="A373" t="s">
        <v>561</v>
      </c>
      <c r="B373" t="s">
        <v>28</v>
      </c>
      <c r="C373" t="s">
        <v>238</v>
      </c>
      <c r="D373" t="s">
        <v>40</v>
      </c>
      <c r="E373" t="s">
        <v>19</v>
      </c>
      <c r="F373" t="s">
        <v>1119</v>
      </c>
      <c r="G373" s="14">
        <v>44834</v>
      </c>
      <c r="H373" s="20">
        <f>MONTH(Tabla_1[[#This Row],[Fecha pedido]])</f>
        <v>9</v>
      </c>
      <c r="I373">
        <v>353764760</v>
      </c>
      <c r="J373" s="1">
        <v>44861</v>
      </c>
      <c r="K373" s="5">
        <f>DATEDIF(Tabla_1[[#This Row],[Fecha pedido]],Tabla_1[[#This Row],[Fecha envío]],"D")</f>
        <v>27</v>
      </c>
      <c r="L373" s="3">
        <v>5709</v>
      </c>
      <c r="M373" s="4">
        <v>81.73</v>
      </c>
      <c r="N373" s="4">
        <v>56.67</v>
      </c>
      <c r="O373" s="12">
        <v>466596.57</v>
      </c>
      <c r="P373" s="4">
        <f>Tabla_1[[#This Row],[Precio Unitario]]-Tabla_1[[#This Row],[Coste unitario]]</f>
        <v>25.060000000000002</v>
      </c>
      <c r="Q373" s="12">
        <f>Tabla_1[[#This Row],[Importe venta total]]/1000</f>
        <v>466.59656999999999</v>
      </c>
      <c r="R373" s="4">
        <v>323529.03000000003</v>
      </c>
      <c r="S373" s="12">
        <f>Tabla_1[[#This Row],[Importe Coste total]]/1000</f>
        <v>323.52903000000003</v>
      </c>
      <c r="T373" s="4">
        <f>Tabla_1[[#This Row],[Importe venta total]]-Tabla_1[[#This Row],[Importe Coste total]]</f>
        <v>143067.53999999998</v>
      </c>
      <c r="U373" s="13">
        <f>Tabla_1[[#This Row],[Importe Coste Total (M)]]/Tabla_1[[#This Row],[Importe Ventas Totales (M)]]</f>
        <v>0.69338064358252793</v>
      </c>
      <c r="V373" s="12">
        <f>Tabla_1[[#This Row],[Beneficio Total]]/1000</f>
        <v>143.06753999999998</v>
      </c>
      <c r="W373">
        <f>YEAR(Tabla_1[[#This Row],[Fecha pedido]])</f>
        <v>2022</v>
      </c>
    </row>
    <row r="374" spans="1:23" x14ac:dyDescent="0.3">
      <c r="A374" t="s">
        <v>562</v>
      </c>
      <c r="B374" t="s">
        <v>24</v>
      </c>
      <c r="C374" t="s">
        <v>259</v>
      </c>
      <c r="D374" t="s">
        <v>26</v>
      </c>
      <c r="E374" t="s">
        <v>15</v>
      </c>
      <c r="F374" t="s">
        <v>1120</v>
      </c>
      <c r="G374" s="14">
        <v>44717</v>
      </c>
      <c r="H374" s="20">
        <f>MONTH(Tabla_1[[#This Row],[Fecha pedido]])</f>
        <v>6</v>
      </c>
      <c r="I374">
        <v>484756553</v>
      </c>
      <c r="J374" s="1">
        <v>44726</v>
      </c>
      <c r="K374" s="5">
        <f>DATEDIF(Tabla_1[[#This Row],[Fecha pedido]],Tabla_1[[#This Row],[Fecha envío]],"D")</f>
        <v>9</v>
      </c>
      <c r="L374" s="3">
        <v>9091</v>
      </c>
      <c r="M374" s="4">
        <v>9.33</v>
      </c>
      <c r="N374" s="4">
        <v>6.92</v>
      </c>
      <c r="O374" s="12">
        <v>84819.03</v>
      </c>
      <c r="P374" s="4">
        <f>Tabla_1[[#This Row],[Precio Unitario]]-Tabla_1[[#This Row],[Coste unitario]]</f>
        <v>2.41</v>
      </c>
      <c r="Q374" s="12">
        <f>Tabla_1[[#This Row],[Importe venta total]]/1000</f>
        <v>84.819029999999998</v>
      </c>
      <c r="R374" s="4">
        <v>62909.72</v>
      </c>
      <c r="S374" s="12">
        <f>Tabla_1[[#This Row],[Importe Coste total]]/1000</f>
        <v>62.90972</v>
      </c>
      <c r="T374" s="4">
        <f>Tabla_1[[#This Row],[Importe venta total]]-Tabla_1[[#This Row],[Importe Coste total]]</f>
        <v>21909.309999999998</v>
      </c>
      <c r="U374" s="13">
        <f>Tabla_1[[#This Row],[Importe Coste Total (M)]]/Tabla_1[[#This Row],[Importe Ventas Totales (M)]]</f>
        <v>0.74169346195069674</v>
      </c>
      <c r="V374" s="12">
        <f>Tabla_1[[#This Row],[Beneficio Total]]/1000</f>
        <v>21.909309999999998</v>
      </c>
      <c r="W374">
        <f>YEAR(Tabla_1[[#This Row],[Fecha pedido]])</f>
        <v>2022</v>
      </c>
    </row>
    <row r="375" spans="1:23" x14ac:dyDescent="0.3">
      <c r="A375" t="s">
        <v>563</v>
      </c>
      <c r="B375" t="s">
        <v>12</v>
      </c>
      <c r="C375" t="s">
        <v>261</v>
      </c>
      <c r="D375" t="s">
        <v>33</v>
      </c>
      <c r="E375" t="s">
        <v>19</v>
      </c>
      <c r="F375" t="s">
        <v>1120</v>
      </c>
      <c r="G375" s="14">
        <v>44042</v>
      </c>
      <c r="H375" s="20">
        <f>MONTH(Tabla_1[[#This Row],[Fecha pedido]])</f>
        <v>7</v>
      </c>
      <c r="I375">
        <v>945736443</v>
      </c>
      <c r="J375" s="1">
        <v>44063</v>
      </c>
      <c r="K375" s="5">
        <f>DATEDIF(Tabla_1[[#This Row],[Fecha pedido]],Tabla_1[[#This Row],[Fecha envío]],"D")</f>
        <v>21</v>
      </c>
      <c r="L375" s="3">
        <v>3285</v>
      </c>
      <c r="M375" s="4">
        <v>47.45</v>
      </c>
      <c r="N375" s="4">
        <v>31.79</v>
      </c>
      <c r="O375" s="12">
        <v>155873.25</v>
      </c>
      <c r="P375" s="4">
        <f>Tabla_1[[#This Row],[Precio Unitario]]-Tabla_1[[#This Row],[Coste unitario]]</f>
        <v>15.660000000000004</v>
      </c>
      <c r="Q375" s="12">
        <f>Tabla_1[[#This Row],[Importe venta total]]/1000</f>
        <v>155.87325000000001</v>
      </c>
      <c r="R375" s="4">
        <v>104430.15</v>
      </c>
      <c r="S375" s="12">
        <f>Tabla_1[[#This Row],[Importe Coste total]]/1000</f>
        <v>104.43015</v>
      </c>
      <c r="T375" s="4">
        <f>Tabla_1[[#This Row],[Importe venta total]]-Tabla_1[[#This Row],[Importe Coste total]]</f>
        <v>51443.100000000006</v>
      </c>
      <c r="U375" s="13">
        <f>Tabla_1[[#This Row],[Importe Coste Total (M)]]/Tabla_1[[#This Row],[Importe Ventas Totales (M)]]</f>
        <v>0.66996838777660683</v>
      </c>
      <c r="V375" s="12">
        <f>Tabla_1[[#This Row],[Beneficio Total]]/1000</f>
        <v>51.443100000000008</v>
      </c>
      <c r="W375">
        <f>YEAR(Tabla_1[[#This Row],[Fecha pedido]])</f>
        <v>2020</v>
      </c>
    </row>
    <row r="376" spans="1:23" x14ac:dyDescent="0.3">
      <c r="A376" t="s">
        <v>564</v>
      </c>
      <c r="B376" t="s">
        <v>24</v>
      </c>
      <c r="C376" t="s">
        <v>427</v>
      </c>
      <c r="D376" t="s">
        <v>33</v>
      </c>
      <c r="E376" t="s">
        <v>15</v>
      </c>
      <c r="F376" t="s">
        <v>1119</v>
      </c>
      <c r="G376" s="14">
        <v>44594</v>
      </c>
      <c r="H376" s="20">
        <f>MONTH(Tabla_1[[#This Row],[Fecha pedido]])</f>
        <v>2</v>
      </c>
      <c r="I376">
        <v>271128261</v>
      </c>
      <c r="J376" s="1">
        <v>44627</v>
      </c>
      <c r="K376" s="5">
        <f>DATEDIF(Tabla_1[[#This Row],[Fecha pedido]],Tabla_1[[#This Row],[Fecha envío]],"D")</f>
        <v>33</v>
      </c>
      <c r="L376" s="3">
        <v>1732</v>
      </c>
      <c r="M376" s="4">
        <v>47.45</v>
      </c>
      <c r="N376" s="4">
        <v>31.79</v>
      </c>
      <c r="O376" s="12">
        <v>82183.400000000009</v>
      </c>
      <c r="P376" s="4">
        <f>Tabla_1[[#This Row],[Precio Unitario]]-Tabla_1[[#This Row],[Coste unitario]]</f>
        <v>15.660000000000004</v>
      </c>
      <c r="Q376" s="12">
        <f>Tabla_1[[#This Row],[Importe venta total]]/1000</f>
        <v>82.183400000000006</v>
      </c>
      <c r="R376" s="4">
        <v>55060.28</v>
      </c>
      <c r="S376" s="12">
        <f>Tabla_1[[#This Row],[Importe Coste total]]/1000</f>
        <v>55.060279999999999</v>
      </c>
      <c r="T376" s="4">
        <f>Tabla_1[[#This Row],[Importe venta total]]-Tabla_1[[#This Row],[Importe Coste total]]</f>
        <v>27123.12000000001</v>
      </c>
      <c r="U376" s="13">
        <f>Tabla_1[[#This Row],[Importe Coste Total (M)]]/Tabla_1[[#This Row],[Importe Ventas Totales (M)]]</f>
        <v>0.66996838777660694</v>
      </c>
      <c r="V376" s="12">
        <f>Tabla_1[[#This Row],[Beneficio Total]]/1000</f>
        <v>27.123120000000011</v>
      </c>
      <c r="W376">
        <f>YEAR(Tabla_1[[#This Row],[Fecha pedido]])</f>
        <v>2022</v>
      </c>
    </row>
    <row r="377" spans="1:23" x14ac:dyDescent="0.3">
      <c r="A377" t="s">
        <v>565</v>
      </c>
      <c r="B377" t="s">
        <v>28</v>
      </c>
      <c r="C377" t="s">
        <v>558</v>
      </c>
      <c r="D377" t="s">
        <v>30</v>
      </c>
      <c r="E377" t="s">
        <v>15</v>
      </c>
      <c r="F377" t="s">
        <v>1119</v>
      </c>
      <c r="G377" s="14">
        <v>44130</v>
      </c>
      <c r="H377" s="20">
        <f>MONTH(Tabla_1[[#This Row],[Fecha pedido]])</f>
        <v>10</v>
      </c>
      <c r="I377">
        <v>215668332</v>
      </c>
      <c r="J377" s="1">
        <v>44156</v>
      </c>
      <c r="K377" s="5">
        <f>DATEDIF(Tabla_1[[#This Row],[Fecha pedido]],Tabla_1[[#This Row],[Fecha envío]],"D")</f>
        <v>26</v>
      </c>
      <c r="L377" s="3">
        <v>9907</v>
      </c>
      <c r="M377" s="4">
        <v>255.28</v>
      </c>
      <c r="N377" s="4">
        <v>159.41999999999999</v>
      </c>
      <c r="O377" s="12">
        <v>2529058.96</v>
      </c>
      <c r="P377" s="4">
        <f>Tabla_1[[#This Row],[Precio Unitario]]-Tabla_1[[#This Row],[Coste unitario]]</f>
        <v>95.860000000000014</v>
      </c>
      <c r="Q377" s="12">
        <f>Tabla_1[[#This Row],[Importe venta total]]/1000</f>
        <v>2529.0589599999998</v>
      </c>
      <c r="R377" s="4">
        <v>1579373.94</v>
      </c>
      <c r="S377" s="12">
        <f>Tabla_1[[#This Row],[Importe Coste total]]/1000</f>
        <v>1579.3739399999999</v>
      </c>
      <c r="T377" s="4">
        <f>Tabla_1[[#This Row],[Importe venta total]]-Tabla_1[[#This Row],[Importe Coste total]]</f>
        <v>949685.02</v>
      </c>
      <c r="U377" s="13">
        <f>Tabla_1[[#This Row],[Importe Coste Total (M)]]/Tabla_1[[#This Row],[Importe Ventas Totales (M)]]</f>
        <v>0.62449075524913822</v>
      </c>
      <c r="V377" s="12">
        <f>Tabla_1[[#This Row],[Beneficio Total]]/1000</f>
        <v>949.68502000000001</v>
      </c>
      <c r="W377">
        <f>YEAR(Tabla_1[[#This Row],[Fecha pedido]])</f>
        <v>2020</v>
      </c>
    </row>
    <row r="378" spans="1:23" x14ac:dyDescent="0.3">
      <c r="A378" t="s">
        <v>566</v>
      </c>
      <c r="B378" t="s">
        <v>12</v>
      </c>
      <c r="C378" t="s">
        <v>165</v>
      </c>
      <c r="D378" t="s">
        <v>26</v>
      </c>
      <c r="E378" t="s">
        <v>19</v>
      </c>
      <c r="F378" t="s">
        <v>1118</v>
      </c>
      <c r="G378" s="14">
        <v>44205</v>
      </c>
      <c r="H378" s="20">
        <f>MONTH(Tabla_1[[#This Row],[Fecha pedido]])</f>
        <v>1</v>
      </c>
      <c r="I378">
        <v>804405486</v>
      </c>
      <c r="J378" s="1">
        <v>44228</v>
      </c>
      <c r="K378" s="5">
        <f>DATEDIF(Tabla_1[[#This Row],[Fecha pedido]],Tabla_1[[#This Row],[Fecha envío]],"D")</f>
        <v>23</v>
      </c>
      <c r="L378" s="3">
        <v>314</v>
      </c>
      <c r="M378" s="4">
        <v>9.33</v>
      </c>
      <c r="N378" s="4">
        <v>6.92</v>
      </c>
      <c r="O378" s="12">
        <v>2929.62</v>
      </c>
      <c r="P378" s="4">
        <f>Tabla_1[[#This Row],[Precio Unitario]]-Tabla_1[[#This Row],[Coste unitario]]</f>
        <v>2.41</v>
      </c>
      <c r="Q378" s="12">
        <f>Tabla_1[[#This Row],[Importe venta total]]/1000</f>
        <v>2.9296199999999999</v>
      </c>
      <c r="R378" s="4">
        <v>2172.88</v>
      </c>
      <c r="S378" s="12">
        <f>Tabla_1[[#This Row],[Importe Coste total]]/1000</f>
        <v>2.1728800000000001</v>
      </c>
      <c r="T378" s="4">
        <f>Tabla_1[[#This Row],[Importe venta total]]-Tabla_1[[#This Row],[Importe Coste total]]</f>
        <v>756.73999999999978</v>
      </c>
      <c r="U378" s="13">
        <f>Tabla_1[[#This Row],[Importe Coste Total (M)]]/Tabla_1[[#This Row],[Importe Ventas Totales (M)]]</f>
        <v>0.74169346195069674</v>
      </c>
      <c r="V378" s="12">
        <f>Tabla_1[[#This Row],[Beneficio Total]]/1000</f>
        <v>0.75673999999999975</v>
      </c>
      <c r="W378">
        <f>YEAR(Tabla_1[[#This Row],[Fecha pedido]])</f>
        <v>2021</v>
      </c>
    </row>
    <row r="379" spans="1:23" x14ac:dyDescent="0.3">
      <c r="A379" t="s">
        <v>567</v>
      </c>
      <c r="B379" t="s">
        <v>12</v>
      </c>
      <c r="C379" t="s">
        <v>201</v>
      </c>
      <c r="D379" t="s">
        <v>80</v>
      </c>
      <c r="E379" t="s">
        <v>15</v>
      </c>
      <c r="F379" t="s">
        <v>1117</v>
      </c>
      <c r="G379" s="14">
        <v>44058</v>
      </c>
      <c r="H379" s="20">
        <f>MONTH(Tabla_1[[#This Row],[Fecha pedido]])</f>
        <v>8</v>
      </c>
      <c r="I379">
        <v>766228854</v>
      </c>
      <c r="J379" s="1">
        <v>44107</v>
      </c>
      <c r="K379" s="5">
        <f>DATEDIF(Tabla_1[[#This Row],[Fecha pedido]],Tabla_1[[#This Row],[Fecha envío]],"D")</f>
        <v>49</v>
      </c>
      <c r="L379" s="3">
        <v>3000</v>
      </c>
      <c r="M379" s="4">
        <v>668.27</v>
      </c>
      <c r="N379" s="4">
        <v>502.54</v>
      </c>
      <c r="O379" s="12">
        <v>2004810</v>
      </c>
      <c r="P379" s="4">
        <f>Tabla_1[[#This Row],[Precio Unitario]]-Tabla_1[[#This Row],[Coste unitario]]</f>
        <v>165.72999999999996</v>
      </c>
      <c r="Q379" s="12">
        <f>Tabla_1[[#This Row],[Importe venta total]]/1000</f>
        <v>2004.81</v>
      </c>
      <c r="R379" s="4">
        <v>1507620</v>
      </c>
      <c r="S379" s="12">
        <f>Tabla_1[[#This Row],[Importe Coste total]]/1000</f>
        <v>1507.62</v>
      </c>
      <c r="T379" s="4">
        <f>Tabla_1[[#This Row],[Importe venta total]]-Tabla_1[[#This Row],[Importe Coste total]]</f>
        <v>497190</v>
      </c>
      <c r="U379" s="13">
        <f>Tabla_1[[#This Row],[Importe Coste Total (M)]]/Tabla_1[[#This Row],[Importe Ventas Totales (M)]]</f>
        <v>0.75200143654510898</v>
      </c>
      <c r="V379" s="12">
        <f>Tabla_1[[#This Row],[Beneficio Total]]/1000</f>
        <v>497.19</v>
      </c>
      <c r="W379">
        <f>YEAR(Tabla_1[[#This Row],[Fecha pedido]])</f>
        <v>2020</v>
      </c>
    </row>
    <row r="380" spans="1:23" x14ac:dyDescent="0.3">
      <c r="A380" t="s">
        <v>568</v>
      </c>
      <c r="B380" t="s">
        <v>21</v>
      </c>
      <c r="C380" t="s">
        <v>41</v>
      </c>
      <c r="D380" t="s">
        <v>26</v>
      </c>
      <c r="E380" t="s">
        <v>19</v>
      </c>
      <c r="F380" t="s">
        <v>1120</v>
      </c>
      <c r="G380" s="14">
        <v>44551</v>
      </c>
      <c r="H380" s="20">
        <f>MONTH(Tabla_1[[#This Row],[Fecha pedido]])</f>
        <v>12</v>
      </c>
      <c r="I380">
        <v>990975224</v>
      </c>
      <c r="J380" s="1">
        <v>44588</v>
      </c>
      <c r="K380" s="5">
        <f>DATEDIF(Tabla_1[[#This Row],[Fecha pedido]],Tabla_1[[#This Row],[Fecha envío]],"D")</f>
        <v>37</v>
      </c>
      <c r="L380" s="3">
        <v>445</v>
      </c>
      <c r="M380" s="4">
        <v>9.33</v>
      </c>
      <c r="N380" s="4">
        <v>6.92</v>
      </c>
      <c r="O380" s="12">
        <v>4151.8500000000004</v>
      </c>
      <c r="P380" s="4">
        <f>Tabla_1[[#This Row],[Precio Unitario]]-Tabla_1[[#This Row],[Coste unitario]]</f>
        <v>2.41</v>
      </c>
      <c r="Q380" s="12">
        <f>Tabla_1[[#This Row],[Importe venta total]]/1000</f>
        <v>4.1518500000000005</v>
      </c>
      <c r="R380" s="4">
        <v>3079.4</v>
      </c>
      <c r="S380" s="12">
        <f>Tabla_1[[#This Row],[Importe Coste total]]/1000</f>
        <v>3.0794000000000001</v>
      </c>
      <c r="T380" s="4">
        <f>Tabla_1[[#This Row],[Importe venta total]]-Tabla_1[[#This Row],[Importe Coste total]]</f>
        <v>1072.4500000000003</v>
      </c>
      <c r="U380" s="13">
        <f>Tabla_1[[#This Row],[Importe Coste Total (M)]]/Tabla_1[[#This Row],[Importe Ventas Totales (M)]]</f>
        <v>0.74169346195069663</v>
      </c>
      <c r="V380" s="12">
        <f>Tabla_1[[#This Row],[Beneficio Total]]/1000</f>
        <v>1.0724500000000003</v>
      </c>
      <c r="W380">
        <f>YEAR(Tabla_1[[#This Row],[Fecha pedido]])</f>
        <v>2021</v>
      </c>
    </row>
    <row r="381" spans="1:23" x14ac:dyDescent="0.3">
      <c r="A381" t="s">
        <v>569</v>
      </c>
      <c r="B381" t="s">
        <v>24</v>
      </c>
      <c r="C381" t="s">
        <v>104</v>
      </c>
      <c r="D381" t="s">
        <v>23</v>
      </c>
      <c r="E381" t="s">
        <v>19</v>
      </c>
      <c r="F381" t="s">
        <v>1120</v>
      </c>
      <c r="G381" s="14">
        <v>43881</v>
      </c>
      <c r="H381" s="20">
        <f>MONTH(Tabla_1[[#This Row],[Fecha pedido]])</f>
        <v>2</v>
      </c>
      <c r="I381">
        <v>863238990</v>
      </c>
      <c r="J381" s="1">
        <v>43924</v>
      </c>
      <c r="K381" s="5">
        <f>DATEDIF(Tabla_1[[#This Row],[Fecha pedido]],Tabla_1[[#This Row],[Fecha envío]],"D")</f>
        <v>43</v>
      </c>
      <c r="L381" s="3">
        <v>455</v>
      </c>
      <c r="M381" s="4">
        <v>205.7</v>
      </c>
      <c r="N381" s="4">
        <v>117.11</v>
      </c>
      <c r="O381" s="12">
        <v>93593.5</v>
      </c>
      <c r="P381" s="4">
        <f>Tabla_1[[#This Row],[Precio Unitario]]-Tabla_1[[#This Row],[Coste unitario]]</f>
        <v>88.589999999999989</v>
      </c>
      <c r="Q381" s="12">
        <f>Tabla_1[[#This Row],[Importe venta total]]/1000</f>
        <v>93.593500000000006</v>
      </c>
      <c r="R381" s="4">
        <v>53285.05</v>
      </c>
      <c r="S381" s="12">
        <f>Tabla_1[[#This Row],[Importe Coste total]]/1000</f>
        <v>53.285050000000005</v>
      </c>
      <c r="T381" s="4">
        <f>Tabla_1[[#This Row],[Importe venta total]]-Tabla_1[[#This Row],[Importe Coste total]]</f>
        <v>40308.449999999997</v>
      </c>
      <c r="U381" s="13">
        <f>Tabla_1[[#This Row],[Importe Coste Total (M)]]/Tabla_1[[#This Row],[Importe Ventas Totales (M)]]</f>
        <v>0.56932425862907143</v>
      </c>
      <c r="V381" s="12">
        <f>Tabla_1[[#This Row],[Beneficio Total]]/1000</f>
        <v>40.308450000000001</v>
      </c>
      <c r="W381">
        <f>YEAR(Tabla_1[[#This Row],[Fecha pedido]])</f>
        <v>2020</v>
      </c>
    </row>
    <row r="382" spans="1:23" x14ac:dyDescent="0.3">
      <c r="A382" t="s">
        <v>570</v>
      </c>
      <c r="B382" t="s">
        <v>12</v>
      </c>
      <c r="C382" t="s">
        <v>13</v>
      </c>
      <c r="D382" t="s">
        <v>40</v>
      </c>
      <c r="E382" t="s">
        <v>15</v>
      </c>
      <c r="F382" t="s">
        <v>1120</v>
      </c>
      <c r="G382" s="14">
        <v>44338</v>
      </c>
      <c r="H382" s="20">
        <f>MONTH(Tabla_1[[#This Row],[Fecha pedido]])</f>
        <v>5</v>
      </c>
      <c r="I382">
        <v>309631478</v>
      </c>
      <c r="J382" s="1">
        <v>44343</v>
      </c>
      <c r="K382" s="5">
        <f>DATEDIF(Tabla_1[[#This Row],[Fecha pedido]],Tabla_1[[#This Row],[Fecha envío]],"D")</f>
        <v>5</v>
      </c>
      <c r="L382" s="3">
        <v>5690</v>
      </c>
      <c r="M382" s="4">
        <v>81.73</v>
      </c>
      <c r="N382" s="4">
        <v>56.67</v>
      </c>
      <c r="O382" s="12">
        <v>465043.7</v>
      </c>
      <c r="P382" s="4">
        <f>Tabla_1[[#This Row],[Precio Unitario]]-Tabla_1[[#This Row],[Coste unitario]]</f>
        <v>25.060000000000002</v>
      </c>
      <c r="Q382" s="12">
        <f>Tabla_1[[#This Row],[Importe venta total]]/1000</f>
        <v>465.0437</v>
      </c>
      <c r="R382" s="4">
        <v>322452.3</v>
      </c>
      <c r="S382" s="12">
        <f>Tabla_1[[#This Row],[Importe Coste total]]/1000</f>
        <v>322.45229999999998</v>
      </c>
      <c r="T382" s="4">
        <f>Tabla_1[[#This Row],[Importe venta total]]-Tabla_1[[#This Row],[Importe Coste total]]</f>
        <v>142591.40000000002</v>
      </c>
      <c r="U382" s="13">
        <f>Tabla_1[[#This Row],[Importe Coste Total (M)]]/Tabla_1[[#This Row],[Importe Ventas Totales (M)]]</f>
        <v>0.69338064358252782</v>
      </c>
      <c r="V382" s="12">
        <f>Tabla_1[[#This Row],[Beneficio Total]]/1000</f>
        <v>142.59140000000002</v>
      </c>
      <c r="W382">
        <f>YEAR(Tabla_1[[#This Row],[Fecha pedido]])</f>
        <v>2021</v>
      </c>
    </row>
    <row r="383" spans="1:23" x14ac:dyDescent="0.3">
      <c r="A383" t="s">
        <v>571</v>
      </c>
      <c r="B383" t="s">
        <v>28</v>
      </c>
      <c r="C383" t="s">
        <v>572</v>
      </c>
      <c r="D383" t="s">
        <v>50</v>
      </c>
      <c r="E383" t="s">
        <v>15</v>
      </c>
      <c r="F383" t="s">
        <v>1119</v>
      </c>
      <c r="G383" s="14">
        <v>44705</v>
      </c>
      <c r="H383" s="20">
        <f>MONTH(Tabla_1[[#This Row],[Fecha pedido]])</f>
        <v>5</v>
      </c>
      <c r="I383">
        <v>227076518</v>
      </c>
      <c r="J383" s="1">
        <v>44755</v>
      </c>
      <c r="K383" s="5">
        <f>DATEDIF(Tabla_1[[#This Row],[Fecha pedido]],Tabla_1[[#This Row],[Fecha envío]],"D")</f>
        <v>50</v>
      </c>
      <c r="L383" s="3">
        <v>5843</v>
      </c>
      <c r="M383" s="4">
        <v>154.06</v>
      </c>
      <c r="N383" s="4">
        <v>90.93</v>
      </c>
      <c r="O383" s="12">
        <v>900172.58</v>
      </c>
      <c r="P383" s="4">
        <f>Tabla_1[[#This Row],[Precio Unitario]]-Tabla_1[[#This Row],[Coste unitario]]</f>
        <v>63.129999999999995</v>
      </c>
      <c r="Q383" s="12">
        <f>Tabla_1[[#This Row],[Importe venta total]]/1000</f>
        <v>900.17257999999993</v>
      </c>
      <c r="R383" s="4">
        <v>531303.99</v>
      </c>
      <c r="S383" s="12">
        <f>Tabla_1[[#This Row],[Importe Coste total]]/1000</f>
        <v>531.30399</v>
      </c>
      <c r="T383" s="4">
        <f>Tabla_1[[#This Row],[Importe venta total]]-Tabla_1[[#This Row],[Importe Coste total]]</f>
        <v>368868.58999999997</v>
      </c>
      <c r="U383" s="13">
        <f>Tabla_1[[#This Row],[Importe Coste Total (M)]]/Tabla_1[[#This Row],[Importe Ventas Totales (M)]]</f>
        <v>0.59022458782292619</v>
      </c>
      <c r="V383" s="12">
        <f>Tabla_1[[#This Row],[Beneficio Total]]/1000</f>
        <v>368.86858999999998</v>
      </c>
      <c r="W383">
        <f>YEAR(Tabla_1[[#This Row],[Fecha pedido]])</f>
        <v>2022</v>
      </c>
    </row>
    <row r="384" spans="1:23" x14ac:dyDescent="0.3">
      <c r="A384" t="s">
        <v>573</v>
      </c>
      <c r="B384" t="s">
        <v>60</v>
      </c>
      <c r="C384" t="s">
        <v>97</v>
      </c>
      <c r="D384" t="s">
        <v>40</v>
      </c>
      <c r="E384" t="s">
        <v>19</v>
      </c>
      <c r="F384" t="s">
        <v>1117</v>
      </c>
      <c r="G384" s="14">
        <v>43913</v>
      </c>
      <c r="H384" s="20">
        <f>MONTH(Tabla_1[[#This Row],[Fecha pedido]])</f>
        <v>3</v>
      </c>
      <c r="I384">
        <v>232810437</v>
      </c>
      <c r="J384" s="1">
        <v>43927</v>
      </c>
      <c r="K384" s="5">
        <f>DATEDIF(Tabla_1[[#This Row],[Fecha pedido]],Tabla_1[[#This Row],[Fecha envío]],"D")</f>
        <v>14</v>
      </c>
      <c r="L384" s="3">
        <v>2637</v>
      </c>
      <c r="M384" s="4">
        <v>81.73</v>
      </c>
      <c r="N384" s="4">
        <v>56.67</v>
      </c>
      <c r="O384" s="12">
        <v>215522.01</v>
      </c>
      <c r="P384" s="4">
        <f>Tabla_1[[#This Row],[Precio Unitario]]-Tabla_1[[#This Row],[Coste unitario]]</f>
        <v>25.060000000000002</v>
      </c>
      <c r="Q384" s="12">
        <f>Tabla_1[[#This Row],[Importe venta total]]/1000</f>
        <v>215.52201000000002</v>
      </c>
      <c r="R384" s="4">
        <v>149438.79</v>
      </c>
      <c r="S384" s="12">
        <f>Tabla_1[[#This Row],[Importe Coste total]]/1000</f>
        <v>149.43879000000001</v>
      </c>
      <c r="T384" s="4">
        <f>Tabla_1[[#This Row],[Importe venta total]]-Tabla_1[[#This Row],[Importe Coste total]]</f>
        <v>66083.22</v>
      </c>
      <c r="U384" s="13">
        <f>Tabla_1[[#This Row],[Importe Coste Total (M)]]/Tabla_1[[#This Row],[Importe Ventas Totales (M)]]</f>
        <v>0.69338064358252782</v>
      </c>
      <c r="V384" s="12">
        <f>Tabla_1[[#This Row],[Beneficio Total]]/1000</f>
        <v>66.083219999999997</v>
      </c>
      <c r="W384">
        <f>YEAR(Tabla_1[[#This Row],[Fecha pedido]])</f>
        <v>2020</v>
      </c>
    </row>
    <row r="385" spans="1:23" x14ac:dyDescent="0.3">
      <c r="A385" t="s">
        <v>574</v>
      </c>
      <c r="B385" t="s">
        <v>24</v>
      </c>
      <c r="C385" t="s">
        <v>269</v>
      </c>
      <c r="D385" t="s">
        <v>33</v>
      </c>
      <c r="E385" t="s">
        <v>19</v>
      </c>
      <c r="F385" t="s">
        <v>1117</v>
      </c>
      <c r="G385" s="14">
        <v>44691</v>
      </c>
      <c r="H385" s="20">
        <f>MONTH(Tabla_1[[#This Row],[Fecha pedido]])</f>
        <v>5</v>
      </c>
      <c r="I385">
        <v>914382064</v>
      </c>
      <c r="J385" s="1">
        <v>44718</v>
      </c>
      <c r="K385" s="5">
        <f>DATEDIF(Tabla_1[[#This Row],[Fecha pedido]],Tabla_1[[#This Row],[Fecha envío]],"D")</f>
        <v>27</v>
      </c>
      <c r="L385" s="3">
        <v>4827</v>
      </c>
      <c r="M385" s="4">
        <v>47.45</v>
      </c>
      <c r="N385" s="4">
        <v>31.79</v>
      </c>
      <c r="O385" s="12">
        <v>229041.15000000002</v>
      </c>
      <c r="P385" s="4">
        <f>Tabla_1[[#This Row],[Precio Unitario]]-Tabla_1[[#This Row],[Coste unitario]]</f>
        <v>15.660000000000004</v>
      </c>
      <c r="Q385" s="12">
        <f>Tabla_1[[#This Row],[Importe venta total]]/1000</f>
        <v>229.04115000000002</v>
      </c>
      <c r="R385" s="4">
        <v>153450.32999999999</v>
      </c>
      <c r="S385" s="12">
        <f>Tabla_1[[#This Row],[Importe Coste total]]/1000</f>
        <v>153.45032999999998</v>
      </c>
      <c r="T385" s="4">
        <f>Tabla_1[[#This Row],[Importe venta total]]-Tabla_1[[#This Row],[Importe Coste total]]</f>
        <v>75590.820000000036</v>
      </c>
      <c r="U385" s="13">
        <f>Tabla_1[[#This Row],[Importe Coste Total (M)]]/Tabla_1[[#This Row],[Importe Ventas Totales (M)]]</f>
        <v>0.66996838777660683</v>
      </c>
      <c r="V385" s="12">
        <f>Tabla_1[[#This Row],[Beneficio Total]]/1000</f>
        <v>75.590820000000036</v>
      </c>
      <c r="W385">
        <f>YEAR(Tabla_1[[#This Row],[Fecha pedido]])</f>
        <v>2022</v>
      </c>
    </row>
    <row r="386" spans="1:23" x14ac:dyDescent="0.3">
      <c r="A386" t="s">
        <v>575</v>
      </c>
      <c r="B386" t="s">
        <v>24</v>
      </c>
      <c r="C386" t="s">
        <v>53</v>
      </c>
      <c r="D386" t="s">
        <v>50</v>
      </c>
      <c r="E386" t="s">
        <v>19</v>
      </c>
      <c r="F386" t="s">
        <v>1117</v>
      </c>
      <c r="G386" s="14">
        <v>44698</v>
      </c>
      <c r="H386" s="20">
        <f>MONTH(Tabla_1[[#This Row],[Fecha pedido]])</f>
        <v>5</v>
      </c>
      <c r="I386">
        <v>679652726</v>
      </c>
      <c r="J386" s="1">
        <v>44725</v>
      </c>
      <c r="K386" s="5">
        <f>DATEDIF(Tabla_1[[#This Row],[Fecha pedido]],Tabla_1[[#This Row],[Fecha envío]],"D")</f>
        <v>27</v>
      </c>
      <c r="L386" s="3">
        <v>3200</v>
      </c>
      <c r="M386" s="4">
        <v>154.06</v>
      </c>
      <c r="N386" s="4">
        <v>90.93</v>
      </c>
      <c r="O386" s="12">
        <v>492992</v>
      </c>
      <c r="P386" s="4">
        <f>Tabla_1[[#This Row],[Precio Unitario]]-Tabla_1[[#This Row],[Coste unitario]]</f>
        <v>63.129999999999995</v>
      </c>
      <c r="Q386" s="12">
        <f>Tabla_1[[#This Row],[Importe venta total]]/1000</f>
        <v>492.99200000000002</v>
      </c>
      <c r="R386" s="4">
        <v>290976</v>
      </c>
      <c r="S386" s="12">
        <f>Tabla_1[[#This Row],[Importe Coste total]]/1000</f>
        <v>290.976</v>
      </c>
      <c r="T386" s="4">
        <f>Tabla_1[[#This Row],[Importe venta total]]-Tabla_1[[#This Row],[Importe Coste total]]</f>
        <v>202016</v>
      </c>
      <c r="U386" s="13">
        <f>Tabla_1[[#This Row],[Importe Coste Total (M)]]/Tabla_1[[#This Row],[Importe Ventas Totales (M)]]</f>
        <v>0.59022458782292608</v>
      </c>
      <c r="V386" s="12">
        <f>Tabla_1[[#This Row],[Beneficio Total]]/1000</f>
        <v>202.01599999999999</v>
      </c>
      <c r="W386">
        <f>YEAR(Tabla_1[[#This Row],[Fecha pedido]])</f>
        <v>2022</v>
      </c>
    </row>
    <row r="387" spans="1:23" x14ac:dyDescent="0.3">
      <c r="A387" t="s">
        <v>576</v>
      </c>
      <c r="B387" t="s">
        <v>12</v>
      </c>
      <c r="C387" t="s">
        <v>413</v>
      </c>
      <c r="D387" t="s">
        <v>26</v>
      </c>
      <c r="E387" t="s">
        <v>19</v>
      </c>
      <c r="F387" t="s">
        <v>1120</v>
      </c>
      <c r="G387" s="14">
        <v>44204</v>
      </c>
      <c r="H387" s="20">
        <f>MONTH(Tabla_1[[#This Row],[Fecha pedido]])</f>
        <v>1</v>
      </c>
      <c r="I387">
        <v>894298970</v>
      </c>
      <c r="J387" s="1">
        <v>44222</v>
      </c>
      <c r="K387" s="5">
        <f>DATEDIF(Tabla_1[[#This Row],[Fecha pedido]],Tabla_1[[#This Row],[Fecha envío]],"D")</f>
        <v>18</v>
      </c>
      <c r="L387" s="3">
        <v>1793</v>
      </c>
      <c r="M387" s="4">
        <v>9.33</v>
      </c>
      <c r="N387" s="4">
        <v>6.92</v>
      </c>
      <c r="O387" s="12">
        <v>16728.689999999999</v>
      </c>
      <c r="P387" s="4">
        <f>Tabla_1[[#This Row],[Precio Unitario]]-Tabla_1[[#This Row],[Coste unitario]]</f>
        <v>2.41</v>
      </c>
      <c r="Q387" s="12">
        <f>Tabla_1[[#This Row],[Importe venta total]]/1000</f>
        <v>16.72869</v>
      </c>
      <c r="R387" s="4">
        <v>12407.56</v>
      </c>
      <c r="S387" s="12">
        <f>Tabla_1[[#This Row],[Importe Coste total]]/1000</f>
        <v>12.40756</v>
      </c>
      <c r="T387" s="4">
        <f>Tabla_1[[#This Row],[Importe venta total]]-Tabla_1[[#This Row],[Importe Coste total]]</f>
        <v>4321.1299999999992</v>
      </c>
      <c r="U387" s="13">
        <f>Tabla_1[[#This Row],[Importe Coste Total (M)]]/Tabla_1[[#This Row],[Importe Ventas Totales (M)]]</f>
        <v>0.74169346195069663</v>
      </c>
      <c r="V387" s="12">
        <f>Tabla_1[[#This Row],[Beneficio Total]]/1000</f>
        <v>4.3211299999999992</v>
      </c>
      <c r="W387">
        <f>YEAR(Tabla_1[[#This Row],[Fecha pedido]])</f>
        <v>2021</v>
      </c>
    </row>
    <row r="388" spans="1:23" x14ac:dyDescent="0.3">
      <c r="A388" t="s">
        <v>577</v>
      </c>
      <c r="B388" t="s">
        <v>28</v>
      </c>
      <c r="C388" t="s">
        <v>578</v>
      </c>
      <c r="D388" t="s">
        <v>33</v>
      </c>
      <c r="E388" t="s">
        <v>19</v>
      </c>
      <c r="F388" t="s">
        <v>1119</v>
      </c>
      <c r="G388" s="14">
        <v>44449</v>
      </c>
      <c r="H388" s="20">
        <f>MONTH(Tabla_1[[#This Row],[Fecha pedido]])</f>
        <v>9</v>
      </c>
      <c r="I388">
        <v>310959708</v>
      </c>
      <c r="J388" s="1">
        <v>44481</v>
      </c>
      <c r="K388" s="5">
        <f>DATEDIF(Tabla_1[[#This Row],[Fecha pedido]],Tabla_1[[#This Row],[Fecha envío]],"D")</f>
        <v>32</v>
      </c>
      <c r="L388" s="3">
        <v>8743</v>
      </c>
      <c r="M388" s="4">
        <v>47.45</v>
      </c>
      <c r="N388" s="4">
        <v>31.79</v>
      </c>
      <c r="O388" s="12">
        <v>414855.35000000003</v>
      </c>
      <c r="P388" s="4">
        <f>Tabla_1[[#This Row],[Precio Unitario]]-Tabla_1[[#This Row],[Coste unitario]]</f>
        <v>15.660000000000004</v>
      </c>
      <c r="Q388" s="12">
        <f>Tabla_1[[#This Row],[Importe venta total]]/1000</f>
        <v>414.85535000000004</v>
      </c>
      <c r="R388" s="4">
        <v>277939.96999999997</v>
      </c>
      <c r="S388" s="12">
        <f>Tabla_1[[#This Row],[Importe Coste total]]/1000</f>
        <v>277.93996999999996</v>
      </c>
      <c r="T388" s="4">
        <f>Tabla_1[[#This Row],[Importe venta total]]-Tabla_1[[#This Row],[Importe Coste total]]</f>
        <v>136915.38000000006</v>
      </c>
      <c r="U388" s="13">
        <f>Tabla_1[[#This Row],[Importe Coste Total (M)]]/Tabla_1[[#This Row],[Importe Ventas Totales (M)]]</f>
        <v>0.66996838777660683</v>
      </c>
      <c r="V388" s="12">
        <f>Tabla_1[[#This Row],[Beneficio Total]]/1000</f>
        <v>136.91538000000006</v>
      </c>
      <c r="W388">
        <f>YEAR(Tabla_1[[#This Row],[Fecha pedido]])</f>
        <v>2021</v>
      </c>
    </row>
    <row r="389" spans="1:23" x14ac:dyDescent="0.3">
      <c r="A389" t="s">
        <v>579</v>
      </c>
      <c r="B389" t="s">
        <v>12</v>
      </c>
      <c r="C389" t="s">
        <v>251</v>
      </c>
      <c r="D389" t="s">
        <v>33</v>
      </c>
      <c r="E389" t="s">
        <v>15</v>
      </c>
      <c r="F389" t="s">
        <v>1119</v>
      </c>
      <c r="G389" s="14">
        <v>44374</v>
      </c>
      <c r="H389" s="20">
        <f>MONTH(Tabla_1[[#This Row],[Fecha pedido]])</f>
        <v>6</v>
      </c>
      <c r="I389">
        <v>345889794</v>
      </c>
      <c r="J389" s="1">
        <v>44402</v>
      </c>
      <c r="K389" s="5">
        <f>DATEDIF(Tabla_1[[#This Row],[Fecha pedido]],Tabla_1[[#This Row],[Fecha envío]],"D")</f>
        <v>28</v>
      </c>
      <c r="L389" s="3">
        <v>5331</v>
      </c>
      <c r="M389" s="4">
        <v>47.45</v>
      </c>
      <c r="N389" s="4">
        <v>31.79</v>
      </c>
      <c r="O389" s="12">
        <v>252955.95</v>
      </c>
      <c r="P389" s="4">
        <f>Tabla_1[[#This Row],[Precio Unitario]]-Tabla_1[[#This Row],[Coste unitario]]</f>
        <v>15.660000000000004</v>
      </c>
      <c r="Q389" s="12">
        <f>Tabla_1[[#This Row],[Importe venta total]]/1000</f>
        <v>252.95595</v>
      </c>
      <c r="R389" s="4">
        <v>169472.49</v>
      </c>
      <c r="S389" s="12">
        <f>Tabla_1[[#This Row],[Importe Coste total]]/1000</f>
        <v>169.47248999999999</v>
      </c>
      <c r="T389" s="4">
        <f>Tabla_1[[#This Row],[Importe venta total]]-Tabla_1[[#This Row],[Importe Coste total]]</f>
        <v>83483.460000000021</v>
      </c>
      <c r="U389" s="13">
        <f>Tabla_1[[#This Row],[Importe Coste Total (M)]]/Tabla_1[[#This Row],[Importe Ventas Totales (M)]]</f>
        <v>0.66996838777660694</v>
      </c>
      <c r="V389" s="12">
        <f>Tabla_1[[#This Row],[Beneficio Total]]/1000</f>
        <v>83.483460000000022</v>
      </c>
      <c r="W389">
        <f>YEAR(Tabla_1[[#This Row],[Fecha pedido]])</f>
        <v>2021</v>
      </c>
    </row>
    <row r="390" spans="1:23" x14ac:dyDescent="0.3">
      <c r="A390" t="s">
        <v>580</v>
      </c>
      <c r="B390" t="s">
        <v>24</v>
      </c>
      <c r="C390" t="s">
        <v>304</v>
      </c>
      <c r="D390" t="s">
        <v>26</v>
      </c>
      <c r="E390" t="s">
        <v>19</v>
      </c>
      <c r="F390" t="s">
        <v>1118</v>
      </c>
      <c r="G390" s="14">
        <v>43936</v>
      </c>
      <c r="H390" s="20">
        <f>MONTH(Tabla_1[[#This Row],[Fecha pedido]])</f>
        <v>4</v>
      </c>
      <c r="I390">
        <v>658513057</v>
      </c>
      <c r="J390" s="1">
        <v>43974</v>
      </c>
      <c r="K390" s="5">
        <f>DATEDIF(Tabla_1[[#This Row],[Fecha pedido]],Tabla_1[[#This Row],[Fecha envío]],"D")</f>
        <v>38</v>
      </c>
      <c r="L390" s="3">
        <v>7502</v>
      </c>
      <c r="M390" s="4">
        <v>9.33</v>
      </c>
      <c r="N390" s="4">
        <v>6.92</v>
      </c>
      <c r="O390" s="12">
        <v>69993.66</v>
      </c>
      <c r="P390" s="4">
        <f>Tabla_1[[#This Row],[Precio Unitario]]-Tabla_1[[#This Row],[Coste unitario]]</f>
        <v>2.41</v>
      </c>
      <c r="Q390" s="12">
        <f>Tabla_1[[#This Row],[Importe venta total]]/1000</f>
        <v>69.993660000000006</v>
      </c>
      <c r="R390" s="4">
        <v>51913.84</v>
      </c>
      <c r="S390" s="12">
        <f>Tabla_1[[#This Row],[Importe Coste total]]/1000</f>
        <v>51.913839999999993</v>
      </c>
      <c r="T390" s="4">
        <f>Tabla_1[[#This Row],[Importe venta total]]-Tabla_1[[#This Row],[Importe Coste total]]</f>
        <v>18079.820000000007</v>
      </c>
      <c r="U390" s="13">
        <f>Tabla_1[[#This Row],[Importe Coste Total (M)]]/Tabla_1[[#This Row],[Importe Ventas Totales (M)]]</f>
        <v>0.74169346195069652</v>
      </c>
      <c r="V390" s="12">
        <f>Tabla_1[[#This Row],[Beneficio Total]]/1000</f>
        <v>18.079820000000009</v>
      </c>
      <c r="W390">
        <f>YEAR(Tabla_1[[#This Row],[Fecha pedido]])</f>
        <v>2020</v>
      </c>
    </row>
    <row r="391" spans="1:23" x14ac:dyDescent="0.3">
      <c r="A391" t="s">
        <v>581</v>
      </c>
      <c r="B391" t="s">
        <v>12</v>
      </c>
      <c r="C391" t="s">
        <v>216</v>
      </c>
      <c r="D391" t="s">
        <v>42</v>
      </c>
      <c r="E391" t="s">
        <v>19</v>
      </c>
      <c r="F391" t="s">
        <v>1120</v>
      </c>
      <c r="G391" s="14">
        <v>44283</v>
      </c>
      <c r="H391" s="20">
        <f>MONTH(Tabla_1[[#This Row],[Fecha pedido]])</f>
        <v>3</v>
      </c>
      <c r="I391">
        <v>528565824</v>
      </c>
      <c r="J391" s="1">
        <v>44289</v>
      </c>
      <c r="K391" s="5">
        <f>DATEDIF(Tabla_1[[#This Row],[Fecha pedido]],Tabla_1[[#This Row],[Fecha envío]],"D")</f>
        <v>6</v>
      </c>
      <c r="L391" s="3">
        <v>3228</v>
      </c>
      <c r="M391" s="4">
        <v>651.21</v>
      </c>
      <c r="N391" s="4">
        <v>524.96</v>
      </c>
      <c r="O391" s="12">
        <v>2102105.88</v>
      </c>
      <c r="P391" s="4">
        <f>Tabla_1[[#This Row],[Precio Unitario]]-Tabla_1[[#This Row],[Coste unitario]]</f>
        <v>126.25</v>
      </c>
      <c r="Q391" s="12">
        <f>Tabla_1[[#This Row],[Importe venta total]]/1000</f>
        <v>2102.1058800000001</v>
      </c>
      <c r="R391" s="4">
        <v>1694570.8800000001</v>
      </c>
      <c r="S391" s="12">
        <f>Tabla_1[[#This Row],[Importe Coste total]]/1000</f>
        <v>1694.5708800000002</v>
      </c>
      <c r="T391" s="4">
        <f>Tabla_1[[#This Row],[Importe venta total]]-Tabla_1[[#This Row],[Importe Coste total]]</f>
        <v>407534.99999999977</v>
      </c>
      <c r="U391" s="13">
        <f>Tabla_1[[#This Row],[Importe Coste Total (M)]]/Tabla_1[[#This Row],[Importe Ventas Totales (M)]]</f>
        <v>0.80613012699436437</v>
      </c>
      <c r="V391" s="12">
        <f>Tabla_1[[#This Row],[Beneficio Total]]/1000</f>
        <v>407.53499999999974</v>
      </c>
      <c r="W391">
        <f>YEAR(Tabla_1[[#This Row],[Fecha pedido]])</f>
        <v>2021</v>
      </c>
    </row>
    <row r="392" spans="1:23" x14ac:dyDescent="0.3">
      <c r="A392" t="s">
        <v>582</v>
      </c>
      <c r="B392" t="s">
        <v>60</v>
      </c>
      <c r="C392" t="s">
        <v>117</v>
      </c>
      <c r="D392" t="s">
        <v>42</v>
      </c>
      <c r="E392" t="s">
        <v>19</v>
      </c>
      <c r="F392" t="s">
        <v>1118</v>
      </c>
      <c r="G392" s="14">
        <v>44102</v>
      </c>
      <c r="H392" s="20">
        <f>MONTH(Tabla_1[[#This Row],[Fecha pedido]])</f>
        <v>9</v>
      </c>
      <c r="I392">
        <v>206096923</v>
      </c>
      <c r="J392" s="1">
        <v>44119</v>
      </c>
      <c r="K392" s="5">
        <f>DATEDIF(Tabla_1[[#This Row],[Fecha pedido]],Tabla_1[[#This Row],[Fecha envío]],"D")</f>
        <v>17</v>
      </c>
      <c r="L392" s="3">
        <v>7514</v>
      </c>
      <c r="M392" s="4">
        <v>651.21</v>
      </c>
      <c r="N392" s="4">
        <v>524.96</v>
      </c>
      <c r="O392" s="12">
        <v>4893191.9400000004</v>
      </c>
      <c r="P392" s="4">
        <f>Tabla_1[[#This Row],[Precio Unitario]]-Tabla_1[[#This Row],[Coste unitario]]</f>
        <v>126.25</v>
      </c>
      <c r="Q392" s="12">
        <f>Tabla_1[[#This Row],[Importe venta total]]/1000</f>
        <v>4893.1919400000006</v>
      </c>
      <c r="R392" s="4">
        <v>3944549.4400000004</v>
      </c>
      <c r="S392" s="12">
        <f>Tabla_1[[#This Row],[Importe Coste total]]/1000</f>
        <v>3944.5494400000002</v>
      </c>
      <c r="T392" s="4">
        <f>Tabla_1[[#This Row],[Importe venta total]]-Tabla_1[[#This Row],[Importe Coste total]]</f>
        <v>948642.5</v>
      </c>
      <c r="U392" s="13">
        <f>Tabla_1[[#This Row],[Importe Coste Total (M)]]/Tabla_1[[#This Row],[Importe Ventas Totales (M)]]</f>
        <v>0.80613012699436426</v>
      </c>
      <c r="V392" s="12">
        <f>Tabla_1[[#This Row],[Beneficio Total]]/1000</f>
        <v>948.64250000000004</v>
      </c>
      <c r="W392">
        <f>YEAR(Tabla_1[[#This Row],[Fecha pedido]])</f>
        <v>2020</v>
      </c>
    </row>
    <row r="393" spans="1:23" x14ac:dyDescent="0.3">
      <c r="A393" t="s">
        <v>583</v>
      </c>
      <c r="B393" t="s">
        <v>21</v>
      </c>
      <c r="C393" t="s">
        <v>399</v>
      </c>
      <c r="D393" t="s">
        <v>70</v>
      </c>
      <c r="E393" t="s">
        <v>19</v>
      </c>
      <c r="F393" t="s">
        <v>1119</v>
      </c>
      <c r="G393" s="14">
        <v>44311</v>
      </c>
      <c r="H393" s="20">
        <f>MONTH(Tabla_1[[#This Row],[Fecha pedido]])</f>
        <v>4</v>
      </c>
      <c r="I393">
        <v>461467683</v>
      </c>
      <c r="J393" s="1">
        <v>44327</v>
      </c>
      <c r="K393" s="5">
        <f>DATEDIF(Tabla_1[[#This Row],[Fecha pedido]],Tabla_1[[#This Row],[Fecha envío]],"D")</f>
        <v>16</v>
      </c>
      <c r="L393" s="3">
        <v>7397</v>
      </c>
      <c r="M393" s="4">
        <v>109.28</v>
      </c>
      <c r="N393" s="4">
        <v>35.840000000000003</v>
      </c>
      <c r="O393" s="12">
        <v>808344.16</v>
      </c>
      <c r="P393" s="4">
        <f>Tabla_1[[#This Row],[Precio Unitario]]-Tabla_1[[#This Row],[Coste unitario]]</f>
        <v>73.44</v>
      </c>
      <c r="Q393" s="12">
        <f>Tabla_1[[#This Row],[Importe venta total]]/1000</f>
        <v>808.34415999999999</v>
      </c>
      <c r="R393" s="4">
        <v>265108.48000000004</v>
      </c>
      <c r="S393" s="12">
        <f>Tabla_1[[#This Row],[Importe Coste total]]/1000</f>
        <v>265.10848000000004</v>
      </c>
      <c r="T393" s="4">
        <f>Tabla_1[[#This Row],[Importe venta total]]-Tabla_1[[#This Row],[Importe Coste total]]</f>
        <v>543235.67999999993</v>
      </c>
      <c r="U393" s="13">
        <f>Tabla_1[[#This Row],[Importe Coste Total (M)]]/Tabla_1[[#This Row],[Importe Ventas Totales (M)]]</f>
        <v>0.32796486090775995</v>
      </c>
      <c r="V393" s="12">
        <f>Tabla_1[[#This Row],[Beneficio Total]]/1000</f>
        <v>543.23567999999989</v>
      </c>
      <c r="W393">
        <f>YEAR(Tabla_1[[#This Row],[Fecha pedido]])</f>
        <v>2021</v>
      </c>
    </row>
    <row r="394" spans="1:23" x14ac:dyDescent="0.3">
      <c r="A394" t="s">
        <v>584</v>
      </c>
      <c r="B394" t="s">
        <v>24</v>
      </c>
      <c r="C394" t="s">
        <v>585</v>
      </c>
      <c r="D394" t="s">
        <v>50</v>
      </c>
      <c r="E394" t="s">
        <v>19</v>
      </c>
      <c r="F394" t="s">
        <v>1120</v>
      </c>
      <c r="G394" s="14">
        <v>44053</v>
      </c>
      <c r="H394" s="20">
        <f>MONTH(Tabla_1[[#This Row],[Fecha pedido]])</f>
        <v>8</v>
      </c>
      <c r="I394">
        <v>288735997</v>
      </c>
      <c r="J394" s="1">
        <v>44088</v>
      </c>
      <c r="K394" s="5">
        <f>DATEDIF(Tabla_1[[#This Row],[Fecha pedido]],Tabla_1[[#This Row],[Fecha envío]],"D")</f>
        <v>35</v>
      </c>
      <c r="L394" s="3">
        <v>2253</v>
      </c>
      <c r="M394" s="4">
        <v>154.06</v>
      </c>
      <c r="N394" s="4">
        <v>90.93</v>
      </c>
      <c r="O394" s="12">
        <v>347097.18</v>
      </c>
      <c r="P394" s="4">
        <f>Tabla_1[[#This Row],[Precio Unitario]]-Tabla_1[[#This Row],[Coste unitario]]</f>
        <v>63.129999999999995</v>
      </c>
      <c r="Q394" s="12">
        <f>Tabla_1[[#This Row],[Importe venta total]]/1000</f>
        <v>347.09717999999998</v>
      </c>
      <c r="R394" s="4">
        <v>204865.29</v>
      </c>
      <c r="S394" s="12">
        <f>Tabla_1[[#This Row],[Importe Coste total]]/1000</f>
        <v>204.86529000000002</v>
      </c>
      <c r="T394" s="4">
        <f>Tabla_1[[#This Row],[Importe venta total]]-Tabla_1[[#This Row],[Importe Coste total]]</f>
        <v>142231.88999999998</v>
      </c>
      <c r="U394" s="13">
        <f>Tabla_1[[#This Row],[Importe Coste Total (M)]]/Tabla_1[[#This Row],[Importe Ventas Totales (M)]]</f>
        <v>0.59022458782292619</v>
      </c>
      <c r="V394" s="12">
        <f>Tabla_1[[#This Row],[Beneficio Total]]/1000</f>
        <v>142.23188999999999</v>
      </c>
      <c r="W394">
        <f>YEAR(Tabla_1[[#This Row],[Fecha pedido]])</f>
        <v>2020</v>
      </c>
    </row>
    <row r="395" spans="1:23" x14ac:dyDescent="0.3">
      <c r="A395" t="s">
        <v>586</v>
      </c>
      <c r="B395" t="s">
        <v>12</v>
      </c>
      <c r="C395" t="s">
        <v>587</v>
      </c>
      <c r="D395" t="s">
        <v>40</v>
      </c>
      <c r="E395" t="s">
        <v>15</v>
      </c>
      <c r="F395" t="s">
        <v>1117</v>
      </c>
      <c r="G395" s="14">
        <v>44595</v>
      </c>
      <c r="H395" s="20">
        <f>MONTH(Tabla_1[[#This Row],[Fecha pedido]])</f>
        <v>2</v>
      </c>
      <c r="I395">
        <v>852918708</v>
      </c>
      <c r="J395" s="1">
        <v>44634</v>
      </c>
      <c r="K395" s="5">
        <f>DATEDIF(Tabla_1[[#This Row],[Fecha pedido]],Tabla_1[[#This Row],[Fecha envío]],"D")</f>
        <v>39</v>
      </c>
      <c r="L395" s="3">
        <v>6454</v>
      </c>
      <c r="M395" s="4">
        <v>81.73</v>
      </c>
      <c r="N395" s="4">
        <v>56.67</v>
      </c>
      <c r="O395" s="12">
        <v>527485.42000000004</v>
      </c>
      <c r="P395" s="4">
        <f>Tabla_1[[#This Row],[Precio Unitario]]-Tabla_1[[#This Row],[Coste unitario]]</f>
        <v>25.060000000000002</v>
      </c>
      <c r="Q395" s="12">
        <f>Tabla_1[[#This Row],[Importe venta total]]/1000</f>
        <v>527.48542000000009</v>
      </c>
      <c r="R395" s="4">
        <v>365748.18</v>
      </c>
      <c r="S395" s="12">
        <f>Tabla_1[[#This Row],[Importe Coste total]]/1000</f>
        <v>365.74817999999999</v>
      </c>
      <c r="T395" s="4">
        <f>Tabla_1[[#This Row],[Importe venta total]]-Tabla_1[[#This Row],[Importe Coste total]]</f>
        <v>161737.24000000005</v>
      </c>
      <c r="U395" s="13">
        <f>Tabla_1[[#This Row],[Importe Coste Total (M)]]/Tabla_1[[#This Row],[Importe Ventas Totales (M)]]</f>
        <v>0.69338064358252771</v>
      </c>
      <c r="V395" s="12">
        <f>Tabla_1[[#This Row],[Beneficio Total]]/1000</f>
        <v>161.73724000000004</v>
      </c>
      <c r="W395">
        <f>YEAR(Tabla_1[[#This Row],[Fecha pedido]])</f>
        <v>2022</v>
      </c>
    </row>
    <row r="396" spans="1:23" x14ac:dyDescent="0.3">
      <c r="A396" t="s">
        <v>588</v>
      </c>
      <c r="B396" t="s">
        <v>24</v>
      </c>
      <c r="C396" t="s">
        <v>447</v>
      </c>
      <c r="D396" t="s">
        <v>14</v>
      </c>
      <c r="E396" t="s">
        <v>15</v>
      </c>
      <c r="F396" t="s">
        <v>1117</v>
      </c>
      <c r="G396" s="14">
        <v>44411</v>
      </c>
      <c r="H396" s="20">
        <f>MONTH(Tabla_1[[#This Row],[Fecha pedido]])</f>
        <v>8</v>
      </c>
      <c r="I396">
        <v>379511392</v>
      </c>
      <c r="J396" s="1">
        <v>44411</v>
      </c>
      <c r="K396" s="5">
        <f>DATEDIF(Tabla_1[[#This Row],[Fecha pedido]],Tabla_1[[#This Row],[Fecha envío]],"D")</f>
        <v>0</v>
      </c>
      <c r="L396" s="3">
        <v>4709</v>
      </c>
      <c r="M396" s="4">
        <v>152.58000000000001</v>
      </c>
      <c r="N396" s="4">
        <v>97.44</v>
      </c>
      <c r="O396" s="12">
        <v>718499.22000000009</v>
      </c>
      <c r="P396" s="4">
        <f>Tabla_1[[#This Row],[Precio Unitario]]-Tabla_1[[#This Row],[Coste unitario]]</f>
        <v>55.140000000000015</v>
      </c>
      <c r="Q396" s="12">
        <f>Tabla_1[[#This Row],[Importe venta total]]/1000</f>
        <v>718.49922000000004</v>
      </c>
      <c r="R396" s="4">
        <v>458844.95999999996</v>
      </c>
      <c r="S396" s="12">
        <f>Tabla_1[[#This Row],[Importe Coste total]]/1000</f>
        <v>458.84495999999996</v>
      </c>
      <c r="T396" s="4">
        <f>Tabla_1[[#This Row],[Importe venta total]]-Tabla_1[[#This Row],[Importe Coste total]]</f>
        <v>259654.26000000013</v>
      </c>
      <c r="U396" s="13">
        <f>Tabla_1[[#This Row],[Importe Coste Total (M)]]/Tabla_1[[#This Row],[Importe Ventas Totales (M)]]</f>
        <v>0.63861580810066843</v>
      </c>
      <c r="V396" s="12">
        <f>Tabla_1[[#This Row],[Beneficio Total]]/1000</f>
        <v>259.65426000000014</v>
      </c>
      <c r="W396">
        <f>YEAR(Tabla_1[[#This Row],[Fecha pedido]])</f>
        <v>2021</v>
      </c>
    </row>
    <row r="397" spans="1:23" x14ac:dyDescent="0.3">
      <c r="A397" t="s">
        <v>589</v>
      </c>
      <c r="B397" t="s">
        <v>12</v>
      </c>
      <c r="C397" t="s">
        <v>590</v>
      </c>
      <c r="D397" t="s">
        <v>26</v>
      </c>
      <c r="E397" t="s">
        <v>15</v>
      </c>
      <c r="F397" t="s">
        <v>1118</v>
      </c>
      <c r="G397" s="14">
        <v>44460</v>
      </c>
      <c r="H397" s="20">
        <f>MONTH(Tabla_1[[#This Row],[Fecha pedido]])</f>
        <v>9</v>
      </c>
      <c r="I397">
        <v>427934491</v>
      </c>
      <c r="J397" s="1">
        <v>44473</v>
      </c>
      <c r="K397" s="5">
        <f>DATEDIF(Tabla_1[[#This Row],[Fecha pedido]],Tabla_1[[#This Row],[Fecha envío]],"D")</f>
        <v>13</v>
      </c>
      <c r="L397" s="3">
        <v>4180</v>
      </c>
      <c r="M397" s="4">
        <v>9.33</v>
      </c>
      <c r="N397" s="4">
        <v>6.92</v>
      </c>
      <c r="O397" s="12">
        <v>38999.4</v>
      </c>
      <c r="P397" s="4">
        <f>Tabla_1[[#This Row],[Precio Unitario]]-Tabla_1[[#This Row],[Coste unitario]]</f>
        <v>2.41</v>
      </c>
      <c r="Q397" s="12">
        <f>Tabla_1[[#This Row],[Importe venta total]]/1000</f>
        <v>38.999400000000001</v>
      </c>
      <c r="R397" s="4">
        <v>28925.599999999999</v>
      </c>
      <c r="S397" s="12">
        <f>Tabla_1[[#This Row],[Importe Coste total]]/1000</f>
        <v>28.925599999999999</v>
      </c>
      <c r="T397" s="4">
        <f>Tabla_1[[#This Row],[Importe venta total]]-Tabla_1[[#This Row],[Importe Coste total]]</f>
        <v>10073.800000000003</v>
      </c>
      <c r="U397" s="13">
        <f>Tabla_1[[#This Row],[Importe Coste Total (M)]]/Tabla_1[[#This Row],[Importe Ventas Totales (M)]]</f>
        <v>0.74169346195069663</v>
      </c>
      <c r="V397" s="12">
        <f>Tabla_1[[#This Row],[Beneficio Total]]/1000</f>
        <v>10.073800000000002</v>
      </c>
      <c r="W397">
        <f>YEAR(Tabla_1[[#This Row],[Fecha pedido]])</f>
        <v>2021</v>
      </c>
    </row>
    <row r="398" spans="1:23" x14ac:dyDescent="0.3">
      <c r="A398" t="s">
        <v>591</v>
      </c>
      <c r="B398" t="s">
        <v>60</v>
      </c>
      <c r="C398" t="s">
        <v>349</v>
      </c>
      <c r="D398" t="s">
        <v>80</v>
      </c>
      <c r="E398" t="s">
        <v>15</v>
      </c>
      <c r="F398" t="s">
        <v>1118</v>
      </c>
      <c r="G398" s="14">
        <v>44786</v>
      </c>
      <c r="H398" s="20">
        <f>MONTH(Tabla_1[[#This Row],[Fecha pedido]])</f>
        <v>8</v>
      </c>
      <c r="I398">
        <v>704550063</v>
      </c>
      <c r="J398" s="1">
        <v>44791</v>
      </c>
      <c r="K398" s="5">
        <f>DATEDIF(Tabla_1[[#This Row],[Fecha pedido]],Tabla_1[[#This Row],[Fecha envío]],"D")</f>
        <v>5</v>
      </c>
      <c r="L398" s="3">
        <v>875</v>
      </c>
      <c r="M398" s="4">
        <v>668.27</v>
      </c>
      <c r="N398" s="4">
        <v>502.54</v>
      </c>
      <c r="O398" s="12">
        <v>584736.25</v>
      </c>
      <c r="P398" s="4">
        <f>Tabla_1[[#This Row],[Precio Unitario]]-Tabla_1[[#This Row],[Coste unitario]]</f>
        <v>165.72999999999996</v>
      </c>
      <c r="Q398" s="12">
        <f>Tabla_1[[#This Row],[Importe venta total]]/1000</f>
        <v>584.73625000000004</v>
      </c>
      <c r="R398" s="4">
        <v>439722.5</v>
      </c>
      <c r="S398" s="12">
        <f>Tabla_1[[#This Row],[Importe Coste total]]/1000</f>
        <v>439.72250000000003</v>
      </c>
      <c r="T398" s="4">
        <f>Tabla_1[[#This Row],[Importe venta total]]-Tabla_1[[#This Row],[Importe Coste total]]</f>
        <v>145013.75</v>
      </c>
      <c r="U398" s="13">
        <f>Tabla_1[[#This Row],[Importe Coste Total (M)]]/Tabla_1[[#This Row],[Importe Ventas Totales (M)]]</f>
        <v>0.75200143654510898</v>
      </c>
      <c r="V398" s="12">
        <f>Tabla_1[[#This Row],[Beneficio Total]]/1000</f>
        <v>145.01374999999999</v>
      </c>
      <c r="W398">
        <f>YEAR(Tabla_1[[#This Row],[Fecha pedido]])</f>
        <v>2022</v>
      </c>
    </row>
    <row r="399" spans="1:23" x14ac:dyDescent="0.3">
      <c r="A399" t="s">
        <v>592</v>
      </c>
      <c r="B399" t="s">
        <v>21</v>
      </c>
      <c r="C399" t="s">
        <v>593</v>
      </c>
      <c r="D399" t="s">
        <v>18</v>
      </c>
      <c r="E399" t="s">
        <v>19</v>
      </c>
      <c r="F399" t="s">
        <v>1117</v>
      </c>
      <c r="G399" s="14">
        <v>44577</v>
      </c>
      <c r="H399" s="20">
        <f>MONTH(Tabla_1[[#This Row],[Fecha pedido]])</f>
        <v>1</v>
      </c>
      <c r="I399">
        <v>353145921</v>
      </c>
      <c r="J399" s="1">
        <v>44615</v>
      </c>
      <c r="K399" s="5">
        <f>DATEDIF(Tabla_1[[#This Row],[Fecha pedido]],Tabla_1[[#This Row],[Fecha envío]],"D")</f>
        <v>38</v>
      </c>
      <c r="L399" s="3">
        <v>2580</v>
      </c>
      <c r="M399" s="4">
        <v>421.89</v>
      </c>
      <c r="N399" s="4">
        <v>364.69</v>
      </c>
      <c r="O399" s="12">
        <v>1088476.2</v>
      </c>
      <c r="P399" s="4">
        <f>Tabla_1[[#This Row],[Precio Unitario]]-Tabla_1[[#This Row],[Coste unitario]]</f>
        <v>57.199999999999989</v>
      </c>
      <c r="Q399" s="12">
        <f>Tabla_1[[#This Row],[Importe venta total]]/1000</f>
        <v>1088.4762000000001</v>
      </c>
      <c r="R399" s="4">
        <v>940900.2</v>
      </c>
      <c r="S399" s="12">
        <f>Tabla_1[[#This Row],[Importe Coste total]]/1000</f>
        <v>940.90019999999993</v>
      </c>
      <c r="T399" s="4">
        <f>Tabla_1[[#This Row],[Importe venta total]]-Tabla_1[[#This Row],[Importe Coste total]]</f>
        <v>147576</v>
      </c>
      <c r="U399" s="13">
        <f>Tabla_1[[#This Row],[Importe Coste Total (M)]]/Tabla_1[[#This Row],[Importe Ventas Totales (M)]]</f>
        <v>0.86441963544999867</v>
      </c>
      <c r="V399" s="12">
        <f>Tabla_1[[#This Row],[Beneficio Total]]/1000</f>
        <v>147.57599999999999</v>
      </c>
      <c r="W399">
        <f>YEAR(Tabla_1[[#This Row],[Fecha pedido]])</f>
        <v>2022</v>
      </c>
    </row>
    <row r="400" spans="1:23" x14ac:dyDescent="0.3">
      <c r="A400" t="s">
        <v>594</v>
      </c>
      <c r="B400" t="s">
        <v>24</v>
      </c>
      <c r="C400" t="s">
        <v>447</v>
      </c>
      <c r="D400" t="s">
        <v>14</v>
      </c>
      <c r="E400" t="s">
        <v>19</v>
      </c>
      <c r="F400" t="s">
        <v>1120</v>
      </c>
      <c r="G400" s="14">
        <v>44509</v>
      </c>
      <c r="H400" s="20">
        <f>MONTH(Tabla_1[[#This Row],[Fecha pedido]])</f>
        <v>11</v>
      </c>
      <c r="I400">
        <v>776895892</v>
      </c>
      <c r="J400" s="1">
        <v>44509</v>
      </c>
      <c r="K400" s="5">
        <f>DATEDIF(Tabla_1[[#This Row],[Fecha pedido]],Tabla_1[[#This Row],[Fecha envío]],"D")</f>
        <v>0</v>
      </c>
      <c r="L400" s="3">
        <v>9614</v>
      </c>
      <c r="M400" s="4">
        <v>152.58000000000001</v>
      </c>
      <c r="N400" s="4">
        <v>97.44</v>
      </c>
      <c r="O400" s="12">
        <v>1466904.12</v>
      </c>
      <c r="P400" s="4">
        <f>Tabla_1[[#This Row],[Precio Unitario]]-Tabla_1[[#This Row],[Coste unitario]]</f>
        <v>55.140000000000015</v>
      </c>
      <c r="Q400" s="12">
        <f>Tabla_1[[#This Row],[Importe venta total]]/1000</f>
        <v>1466.9041200000001</v>
      </c>
      <c r="R400" s="4">
        <v>936788.16</v>
      </c>
      <c r="S400" s="12">
        <f>Tabla_1[[#This Row],[Importe Coste total]]/1000</f>
        <v>936.78816000000006</v>
      </c>
      <c r="T400" s="4">
        <f>Tabla_1[[#This Row],[Importe venta total]]-Tabla_1[[#This Row],[Importe Coste total]]</f>
        <v>530115.96000000008</v>
      </c>
      <c r="U400" s="13">
        <f>Tabla_1[[#This Row],[Importe Coste Total (M)]]/Tabla_1[[#This Row],[Importe Ventas Totales (M)]]</f>
        <v>0.63861580810066843</v>
      </c>
      <c r="V400" s="12">
        <f>Tabla_1[[#This Row],[Beneficio Total]]/1000</f>
        <v>530.11596000000009</v>
      </c>
      <c r="W400">
        <f>YEAR(Tabla_1[[#This Row],[Fecha pedido]])</f>
        <v>2021</v>
      </c>
    </row>
    <row r="401" spans="1:23" x14ac:dyDescent="0.3">
      <c r="A401" t="s">
        <v>595</v>
      </c>
      <c r="B401" t="s">
        <v>28</v>
      </c>
      <c r="C401" t="s">
        <v>29</v>
      </c>
      <c r="D401" t="s">
        <v>50</v>
      </c>
      <c r="E401" t="s">
        <v>19</v>
      </c>
      <c r="F401" t="s">
        <v>1117</v>
      </c>
      <c r="G401" s="14">
        <v>44361</v>
      </c>
      <c r="H401" s="20">
        <f>MONTH(Tabla_1[[#This Row],[Fecha pedido]])</f>
        <v>6</v>
      </c>
      <c r="I401">
        <v>299286305</v>
      </c>
      <c r="J401" s="1">
        <v>44411</v>
      </c>
      <c r="K401" s="5">
        <f>DATEDIF(Tabla_1[[#This Row],[Fecha pedido]],Tabla_1[[#This Row],[Fecha envío]],"D")</f>
        <v>50</v>
      </c>
      <c r="L401" s="3">
        <v>4323</v>
      </c>
      <c r="M401" s="4">
        <v>154.06</v>
      </c>
      <c r="N401" s="4">
        <v>90.93</v>
      </c>
      <c r="O401" s="12">
        <v>666001.38</v>
      </c>
      <c r="P401" s="4">
        <f>Tabla_1[[#This Row],[Precio Unitario]]-Tabla_1[[#This Row],[Coste unitario]]</f>
        <v>63.129999999999995</v>
      </c>
      <c r="Q401" s="12">
        <f>Tabla_1[[#This Row],[Importe venta total]]/1000</f>
        <v>666.00138000000004</v>
      </c>
      <c r="R401" s="4">
        <v>393090.39</v>
      </c>
      <c r="S401" s="12">
        <f>Tabla_1[[#This Row],[Importe Coste total]]/1000</f>
        <v>393.09039000000001</v>
      </c>
      <c r="T401" s="4">
        <f>Tabla_1[[#This Row],[Importe venta total]]-Tabla_1[[#This Row],[Importe Coste total]]</f>
        <v>272910.99</v>
      </c>
      <c r="U401" s="13">
        <f>Tabla_1[[#This Row],[Importe Coste Total (M)]]/Tabla_1[[#This Row],[Importe Ventas Totales (M)]]</f>
        <v>0.59022458782292608</v>
      </c>
      <c r="V401" s="12">
        <f>Tabla_1[[#This Row],[Beneficio Total]]/1000</f>
        <v>272.91098999999997</v>
      </c>
      <c r="W401">
        <f>YEAR(Tabla_1[[#This Row],[Fecha pedido]])</f>
        <v>2021</v>
      </c>
    </row>
    <row r="402" spans="1:23" x14ac:dyDescent="0.3">
      <c r="A402" t="s">
        <v>596</v>
      </c>
      <c r="B402" t="s">
        <v>28</v>
      </c>
      <c r="C402" t="s">
        <v>511</v>
      </c>
      <c r="D402" t="s">
        <v>14</v>
      </c>
      <c r="E402" t="s">
        <v>19</v>
      </c>
      <c r="F402" t="s">
        <v>1118</v>
      </c>
      <c r="G402" s="14">
        <v>44578</v>
      </c>
      <c r="H402" s="20">
        <f>MONTH(Tabla_1[[#This Row],[Fecha pedido]])</f>
        <v>1</v>
      </c>
      <c r="I402">
        <v>914115989</v>
      </c>
      <c r="J402" s="1">
        <v>44604</v>
      </c>
      <c r="K402" s="5">
        <f>DATEDIF(Tabla_1[[#This Row],[Fecha pedido]],Tabla_1[[#This Row],[Fecha envío]],"D")</f>
        <v>26</v>
      </c>
      <c r="L402" s="3">
        <v>6090</v>
      </c>
      <c r="M402" s="4">
        <v>152.58000000000001</v>
      </c>
      <c r="N402" s="4">
        <v>97.44</v>
      </c>
      <c r="O402" s="12">
        <v>929212.20000000007</v>
      </c>
      <c r="P402" s="4">
        <f>Tabla_1[[#This Row],[Precio Unitario]]-Tabla_1[[#This Row],[Coste unitario]]</f>
        <v>55.140000000000015</v>
      </c>
      <c r="Q402" s="12">
        <f>Tabla_1[[#This Row],[Importe venta total]]/1000</f>
        <v>929.21220000000005</v>
      </c>
      <c r="R402" s="4">
        <v>593409.6</v>
      </c>
      <c r="S402" s="12">
        <f>Tabla_1[[#This Row],[Importe Coste total]]/1000</f>
        <v>593.40959999999995</v>
      </c>
      <c r="T402" s="4">
        <f>Tabla_1[[#This Row],[Importe venta total]]-Tabla_1[[#This Row],[Importe Coste total]]</f>
        <v>335802.60000000009</v>
      </c>
      <c r="U402" s="13">
        <f>Tabla_1[[#This Row],[Importe Coste Total (M)]]/Tabla_1[[#This Row],[Importe Ventas Totales (M)]]</f>
        <v>0.63861580810066843</v>
      </c>
      <c r="V402" s="12">
        <f>Tabla_1[[#This Row],[Beneficio Total]]/1000</f>
        <v>335.8026000000001</v>
      </c>
      <c r="W402">
        <f>YEAR(Tabla_1[[#This Row],[Fecha pedido]])</f>
        <v>2022</v>
      </c>
    </row>
    <row r="403" spans="1:23" x14ac:dyDescent="0.3">
      <c r="A403" t="s">
        <v>597</v>
      </c>
      <c r="B403" t="s">
        <v>24</v>
      </c>
      <c r="C403" t="s">
        <v>37</v>
      </c>
      <c r="D403" t="s">
        <v>30</v>
      </c>
      <c r="E403" t="s">
        <v>15</v>
      </c>
      <c r="F403" t="s">
        <v>1117</v>
      </c>
      <c r="G403" s="14">
        <v>44711</v>
      </c>
      <c r="H403" s="20">
        <f>MONTH(Tabla_1[[#This Row],[Fecha pedido]])</f>
        <v>5</v>
      </c>
      <c r="I403">
        <v>635496270</v>
      </c>
      <c r="J403" s="1">
        <v>44747</v>
      </c>
      <c r="K403" s="5">
        <f>DATEDIF(Tabla_1[[#This Row],[Fecha pedido]],Tabla_1[[#This Row],[Fecha envío]],"D")</f>
        <v>36</v>
      </c>
      <c r="L403" s="3">
        <v>6323</v>
      </c>
      <c r="M403" s="4">
        <v>255.28</v>
      </c>
      <c r="N403" s="4">
        <v>159.41999999999999</v>
      </c>
      <c r="O403" s="12">
        <v>1614135.44</v>
      </c>
      <c r="P403" s="4">
        <f>Tabla_1[[#This Row],[Precio Unitario]]-Tabla_1[[#This Row],[Coste unitario]]</f>
        <v>95.860000000000014</v>
      </c>
      <c r="Q403" s="12">
        <f>Tabla_1[[#This Row],[Importe venta total]]/1000</f>
        <v>1614.13544</v>
      </c>
      <c r="R403" s="4">
        <v>1008012.6599999999</v>
      </c>
      <c r="S403" s="12">
        <f>Tabla_1[[#This Row],[Importe Coste total]]/1000</f>
        <v>1008.0126599999999</v>
      </c>
      <c r="T403" s="4">
        <f>Tabla_1[[#This Row],[Importe venta total]]-Tabla_1[[#This Row],[Importe Coste total]]</f>
        <v>606122.78</v>
      </c>
      <c r="U403" s="13">
        <f>Tabla_1[[#This Row],[Importe Coste Total (M)]]/Tabla_1[[#This Row],[Importe Ventas Totales (M)]]</f>
        <v>0.62449075524913811</v>
      </c>
      <c r="V403" s="12">
        <f>Tabla_1[[#This Row],[Beneficio Total]]/1000</f>
        <v>606.12278000000003</v>
      </c>
      <c r="W403">
        <f>YEAR(Tabla_1[[#This Row],[Fecha pedido]])</f>
        <v>2022</v>
      </c>
    </row>
    <row r="404" spans="1:23" x14ac:dyDescent="0.3">
      <c r="A404" t="s">
        <v>598</v>
      </c>
      <c r="B404" t="s">
        <v>24</v>
      </c>
      <c r="C404" t="s">
        <v>113</v>
      </c>
      <c r="D404" t="s">
        <v>18</v>
      </c>
      <c r="E404" t="s">
        <v>15</v>
      </c>
      <c r="F404" t="s">
        <v>1118</v>
      </c>
      <c r="G404" s="14">
        <v>43934</v>
      </c>
      <c r="H404" s="20">
        <f>MONTH(Tabla_1[[#This Row],[Fecha pedido]])</f>
        <v>4</v>
      </c>
      <c r="I404">
        <v>247850978</v>
      </c>
      <c r="J404" s="1">
        <v>43959</v>
      </c>
      <c r="K404" s="5">
        <f>DATEDIF(Tabla_1[[#This Row],[Fecha pedido]],Tabla_1[[#This Row],[Fecha envío]],"D")</f>
        <v>25</v>
      </c>
      <c r="L404" s="3">
        <v>3467</v>
      </c>
      <c r="M404" s="4">
        <v>421.89</v>
      </c>
      <c r="N404" s="4">
        <v>364.69</v>
      </c>
      <c r="O404" s="12">
        <v>1462692.63</v>
      </c>
      <c r="P404" s="4">
        <f>Tabla_1[[#This Row],[Precio Unitario]]-Tabla_1[[#This Row],[Coste unitario]]</f>
        <v>57.199999999999989</v>
      </c>
      <c r="Q404" s="12">
        <f>Tabla_1[[#This Row],[Importe venta total]]/1000</f>
        <v>1462.6926299999998</v>
      </c>
      <c r="R404" s="4">
        <v>1264380.23</v>
      </c>
      <c r="S404" s="12">
        <f>Tabla_1[[#This Row],[Importe Coste total]]/1000</f>
        <v>1264.38023</v>
      </c>
      <c r="T404" s="4">
        <f>Tabla_1[[#This Row],[Importe venta total]]-Tabla_1[[#This Row],[Importe Coste total]]</f>
        <v>198312.39999999991</v>
      </c>
      <c r="U404" s="13">
        <f>Tabla_1[[#This Row],[Importe Coste Total (M)]]/Tabla_1[[#This Row],[Importe Ventas Totales (M)]]</f>
        <v>0.86441963544999889</v>
      </c>
      <c r="V404" s="12">
        <f>Tabla_1[[#This Row],[Beneficio Total]]/1000</f>
        <v>198.31239999999991</v>
      </c>
      <c r="W404">
        <f>YEAR(Tabla_1[[#This Row],[Fecha pedido]])</f>
        <v>2020</v>
      </c>
    </row>
    <row r="405" spans="1:23" x14ac:dyDescent="0.3">
      <c r="A405" t="s">
        <v>599</v>
      </c>
      <c r="B405" t="s">
        <v>12</v>
      </c>
      <c r="C405" t="s">
        <v>187</v>
      </c>
      <c r="D405" t="s">
        <v>50</v>
      </c>
      <c r="E405" t="s">
        <v>15</v>
      </c>
      <c r="F405" t="s">
        <v>1119</v>
      </c>
      <c r="G405" s="14">
        <v>43872</v>
      </c>
      <c r="H405" s="20">
        <f>MONTH(Tabla_1[[#This Row],[Fecha pedido]])</f>
        <v>2</v>
      </c>
      <c r="I405">
        <v>834741485</v>
      </c>
      <c r="J405" s="1">
        <v>43878</v>
      </c>
      <c r="K405" s="5">
        <f>DATEDIF(Tabla_1[[#This Row],[Fecha pedido]],Tabla_1[[#This Row],[Fecha envío]],"D")</f>
        <v>6</v>
      </c>
      <c r="L405" s="3">
        <v>7410</v>
      </c>
      <c r="M405" s="4">
        <v>154.06</v>
      </c>
      <c r="N405" s="4">
        <v>90.93</v>
      </c>
      <c r="O405" s="12">
        <v>1141584.6000000001</v>
      </c>
      <c r="P405" s="4">
        <f>Tabla_1[[#This Row],[Precio Unitario]]-Tabla_1[[#This Row],[Coste unitario]]</f>
        <v>63.129999999999995</v>
      </c>
      <c r="Q405" s="12">
        <f>Tabla_1[[#This Row],[Importe venta total]]/1000</f>
        <v>1141.5846000000001</v>
      </c>
      <c r="R405" s="4">
        <v>673791.3</v>
      </c>
      <c r="S405" s="12">
        <f>Tabla_1[[#This Row],[Importe Coste total]]/1000</f>
        <v>673.79130000000009</v>
      </c>
      <c r="T405" s="4">
        <f>Tabla_1[[#This Row],[Importe venta total]]-Tabla_1[[#This Row],[Importe Coste total]]</f>
        <v>467793.30000000005</v>
      </c>
      <c r="U405" s="13">
        <f>Tabla_1[[#This Row],[Importe Coste Total (M)]]/Tabla_1[[#This Row],[Importe Ventas Totales (M)]]</f>
        <v>0.59022458782292619</v>
      </c>
      <c r="V405" s="12">
        <f>Tabla_1[[#This Row],[Beneficio Total]]/1000</f>
        <v>467.79330000000004</v>
      </c>
      <c r="W405">
        <f>YEAR(Tabla_1[[#This Row],[Fecha pedido]])</f>
        <v>2020</v>
      </c>
    </row>
    <row r="406" spans="1:23" x14ac:dyDescent="0.3">
      <c r="A406" t="s">
        <v>600</v>
      </c>
      <c r="B406" t="s">
        <v>21</v>
      </c>
      <c r="C406" t="s">
        <v>106</v>
      </c>
      <c r="D406" t="s">
        <v>18</v>
      </c>
      <c r="E406" t="s">
        <v>19</v>
      </c>
      <c r="F406" t="s">
        <v>1119</v>
      </c>
      <c r="G406" s="14">
        <v>44714</v>
      </c>
      <c r="H406" s="20">
        <f>MONTH(Tabla_1[[#This Row],[Fecha pedido]])</f>
        <v>6</v>
      </c>
      <c r="I406">
        <v>579687440</v>
      </c>
      <c r="J406" s="1">
        <v>44717</v>
      </c>
      <c r="K406" s="5">
        <f>DATEDIF(Tabla_1[[#This Row],[Fecha pedido]],Tabla_1[[#This Row],[Fecha envío]],"D")</f>
        <v>3</v>
      </c>
      <c r="L406" s="3">
        <v>1250</v>
      </c>
      <c r="M406" s="4">
        <v>421.89</v>
      </c>
      <c r="N406" s="4">
        <v>364.69</v>
      </c>
      <c r="O406" s="12">
        <v>527362.5</v>
      </c>
      <c r="P406" s="4">
        <f>Tabla_1[[#This Row],[Precio Unitario]]-Tabla_1[[#This Row],[Coste unitario]]</f>
        <v>57.199999999999989</v>
      </c>
      <c r="Q406" s="12">
        <f>Tabla_1[[#This Row],[Importe venta total]]/1000</f>
        <v>527.36249999999995</v>
      </c>
      <c r="R406" s="4">
        <v>455862.5</v>
      </c>
      <c r="S406" s="12">
        <f>Tabla_1[[#This Row],[Importe Coste total]]/1000</f>
        <v>455.86250000000001</v>
      </c>
      <c r="T406" s="4">
        <f>Tabla_1[[#This Row],[Importe venta total]]-Tabla_1[[#This Row],[Importe Coste total]]</f>
        <v>71500</v>
      </c>
      <c r="U406" s="13">
        <f>Tabla_1[[#This Row],[Importe Coste Total (M)]]/Tabla_1[[#This Row],[Importe Ventas Totales (M)]]</f>
        <v>0.86441963544999889</v>
      </c>
      <c r="V406" s="12">
        <f>Tabla_1[[#This Row],[Beneficio Total]]/1000</f>
        <v>71.5</v>
      </c>
      <c r="W406">
        <f>YEAR(Tabla_1[[#This Row],[Fecha pedido]])</f>
        <v>2022</v>
      </c>
    </row>
    <row r="407" spans="1:23" x14ac:dyDescent="0.3">
      <c r="A407" t="s">
        <v>601</v>
      </c>
      <c r="B407" t="s">
        <v>24</v>
      </c>
      <c r="C407" t="s">
        <v>46</v>
      </c>
      <c r="D407" t="s">
        <v>40</v>
      </c>
      <c r="E407" t="s">
        <v>19</v>
      </c>
      <c r="F407" t="s">
        <v>1118</v>
      </c>
      <c r="G407" s="14">
        <v>43857</v>
      </c>
      <c r="H407" s="20">
        <f>MONTH(Tabla_1[[#This Row],[Fecha pedido]])</f>
        <v>1</v>
      </c>
      <c r="I407">
        <v>456428134</v>
      </c>
      <c r="J407" s="1">
        <v>43896</v>
      </c>
      <c r="K407" s="5">
        <f>DATEDIF(Tabla_1[[#This Row],[Fecha pedido]],Tabla_1[[#This Row],[Fecha envío]],"D")</f>
        <v>39</v>
      </c>
      <c r="L407" s="3">
        <v>6083</v>
      </c>
      <c r="M407" s="4">
        <v>81.73</v>
      </c>
      <c r="N407" s="4">
        <v>56.67</v>
      </c>
      <c r="O407" s="12">
        <v>497163.59</v>
      </c>
      <c r="P407" s="4">
        <f>Tabla_1[[#This Row],[Precio Unitario]]-Tabla_1[[#This Row],[Coste unitario]]</f>
        <v>25.060000000000002</v>
      </c>
      <c r="Q407" s="12">
        <f>Tabla_1[[#This Row],[Importe venta total]]/1000</f>
        <v>497.16359</v>
      </c>
      <c r="R407" s="4">
        <v>344723.61</v>
      </c>
      <c r="S407" s="12">
        <f>Tabla_1[[#This Row],[Importe Coste total]]/1000</f>
        <v>344.72361000000001</v>
      </c>
      <c r="T407" s="4">
        <f>Tabla_1[[#This Row],[Importe venta total]]-Tabla_1[[#This Row],[Importe Coste total]]</f>
        <v>152439.98000000004</v>
      </c>
      <c r="U407" s="13">
        <f>Tabla_1[[#This Row],[Importe Coste Total (M)]]/Tabla_1[[#This Row],[Importe Ventas Totales (M)]]</f>
        <v>0.69338064358252782</v>
      </c>
      <c r="V407" s="12">
        <f>Tabla_1[[#This Row],[Beneficio Total]]/1000</f>
        <v>152.43998000000005</v>
      </c>
      <c r="W407">
        <f>YEAR(Tabla_1[[#This Row],[Fecha pedido]])</f>
        <v>2020</v>
      </c>
    </row>
    <row r="408" spans="1:23" x14ac:dyDescent="0.3">
      <c r="A408" t="s">
        <v>602</v>
      </c>
      <c r="B408" t="s">
        <v>24</v>
      </c>
      <c r="C408" t="s">
        <v>388</v>
      </c>
      <c r="D408" t="s">
        <v>14</v>
      </c>
      <c r="E408" t="s">
        <v>15</v>
      </c>
      <c r="F408" t="s">
        <v>1120</v>
      </c>
      <c r="G408" s="14">
        <v>44343</v>
      </c>
      <c r="H408" s="20">
        <f>MONTH(Tabla_1[[#This Row],[Fecha pedido]])</f>
        <v>5</v>
      </c>
      <c r="I408">
        <v>250949895</v>
      </c>
      <c r="J408" s="1">
        <v>44366</v>
      </c>
      <c r="K408" s="5">
        <f>DATEDIF(Tabla_1[[#This Row],[Fecha pedido]],Tabla_1[[#This Row],[Fecha envío]],"D")</f>
        <v>23</v>
      </c>
      <c r="L408" s="3">
        <v>505</v>
      </c>
      <c r="M408" s="4">
        <v>152.58000000000001</v>
      </c>
      <c r="N408" s="4">
        <v>97.44</v>
      </c>
      <c r="O408" s="12">
        <v>77052.900000000009</v>
      </c>
      <c r="P408" s="4">
        <f>Tabla_1[[#This Row],[Precio Unitario]]-Tabla_1[[#This Row],[Coste unitario]]</f>
        <v>55.140000000000015</v>
      </c>
      <c r="Q408" s="12">
        <f>Tabla_1[[#This Row],[Importe venta total]]/1000</f>
        <v>77.052900000000008</v>
      </c>
      <c r="R408" s="4">
        <v>49207.199999999997</v>
      </c>
      <c r="S408" s="12">
        <f>Tabla_1[[#This Row],[Importe Coste total]]/1000</f>
        <v>49.2072</v>
      </c>
      <c r="T408" s="4">
        <f>Tabla_1[[#This Row],[Importe venta total]]-Tabla_1[[#This Row],[Importe Coste total]]</f>
        <v>27845.700000000012</v>
      </c>
      <c r="U408" s="13">
        <f>Tabla_1[[#This Row],[Importe Coste Total (M)]]/Tabla_1[[#This Row],[Importe Ventas Totales (M)]]</f>
        <v>0.63861580810066843</v>
      </c>
      <c r="V408" s="12">
        <f>Tabla_1[[#This Row],[Beneficio Total]]/1000</f>
        <v>27.845700000000011</v>
      </c>
      <c r="W408">
        <f>YEAR(Tabla_1[[#This Row],[Fecha pedido]])</f>
        <v>2021</v>
      </c>
    </row>
    <row r="409" spans="1:23" x14ac:dyDescent="0.3">
      <c r="A409" t="s">
        <v>603</v>
      </c>
      <c r="B409" t="s">
        <v>28</v>
      </c>
      <c r="C409" t="s">
        <v>558</v>
      </c>
      <c r="D409" t="s">
        <v>50</v>
      </c>
      <c r="E409" t="s">
        <v>19</v>
      </c>
      <c r="F409" t="s">
        <v>1119</v>
      </c>
      <c r="G409" s="14">
        <v>44660</v>
      </c>
      <c r="H409" s="20">
        <f>MONTH(Tabla_1[[#This Row],[Fecha pedido]])</f>
        <v>4</v>
      </c>
      <c r="I409">
        <v>719551551</v>
      </c>
      <c r="J409" s="1">
        <v>44665</v>
      </c>
      <c r="K409" s="5">
        <f>DATEDIF(Tabla_1[[#This Row],[Fecha pedido]],Tabla_1[[#This Row],[Fecha envío]],"D")</f>
        <v>5</v>
      </c>
      <c r="L409" s="3">
        <v>149</v>
      </c>
      <c r="M409" s="4">
        <v>154.06</v>
      </c>
      <c r="N409" s="4">
        <v>90.93</v>
      </c>
      <c r="O409" s="12">
        <v>22954.94</v>
      </c>
      <c r="P409" s="4">
        <f>Tabla_1[[#This Row],[Precio Unitario]]-Tabla_1[[#This Row],[Coste unitario]]</f>
        <v>63.129999999999995</v>
      </c>
      <c r="Q409" s="12">
        <f>Tabla_1[[#This Row],[Importe venta total]]/1000</f>
        <v>22.954939999999997</v>
      </c>
      <c r="R409" s="4">
        <v>13548.570000000002</v>
      </c>
      <c r="S409" s="12">
        <f>Tabla_1[[#This Row],[Importe Coste total]]/1000</f>
        <v>13.548570000000002</v>
      </c>
      <c r="T409" s="4">
        <f>Tabla_1[[#This Row],[Importe venta total]]-Tabla_1[[#This Row],[Importe Coste total]]</f>
        <v>9406.3699999999972</v>
      </c>
      <c r="U409" s="13">
        <f>Tabla_1[[#This Row],[Importe Coste Total (M)]]/Tabla_1[[#This Row],[Importe Ventas Totales (M)]]</f>
        <v>0.59022458782292631</v>
      </c>
      <c r="V409" s="12">
        <f>Tabla_1[[#This Row],[Beneficio Total]]/1000</f>
        <v>9.4063699999999972</v>
      </c>
      <c r="W409">
        <f>YEAR(Tabla_1[[#This Row],[Fecha pedido]])</f>
        <v>2022</v>
      </c>
    </row>
    <row r="410" spans="1:23" x14ac:dyDescent="0.3">
      <c r="A410" t="s">
        <v>604</v>
      </c>
      <c r="B410" t="s">
        <v>12</v>
      </c>
      <c r="C410" t="s">
        <v>354</v>
      </c>
      <c r="D410" t="s">
        <v>38</v>
      </c>
      <c r="E410" t="s">
        <v>19</v>
      </c>
      <c r="F410" t="s">
        <v>1117</v>
      </c>
      <c r="G410" s="14">
        <v>44489</v>
      </c>
      <c r="H410" s="20">
        <f>MONTH(Tabla_1[[#This Row],[Fecha pedido]])</f>
        <v>10</v>
      </c>
      <c r="I410">
        <v>438844430</v>
      </c>
      <c r="J410" s="1">
        <v>44537</v>
      </c>
      <c r="K410" s="5">
        <f>DATEDIF(Tabla_1[[#This Row],[Fecha pedido]],Tabla_1[[#This Row],[Fecha envío]],"D")</f>
        <v>48</v>
      </c>
      <c r="L410" s="3">
        <v>2674</v>
      </c>
      <c r="M410" s="4">
        <v>437.2</v>
      </c>
      <c r="N410" s="4">
        <v>263.33</v>
      </c>
      <c r="O410" s="12">
        <v>1169072.8</v>
      </c>
      <c r="P410" s="4">
        <f>Tabla_1[[#This Row],[Precio Unitario]]-Tabla_1[[#This Row],[Coste unitario]]</f>
        <v>173.87</v>
      </c>
      <c r="Q410" s="12">
        <f>Tabla_1[[#This Row],[Importe venta total]]/1000</f>
        <v>1169.0728000000001</v>
      </c>
      <c r="R410" s="4">
        <v>704144.41999999993</v>
      </c>
      <c r="S410" s="12">
        <f>Tabla_1[[#This Row],[Importe Coste total]]/1000</f>
        <v>704.14441999999997</v>
      </c>
      <c r="T410" s="4">
        <f>Tabla_1[[#This Row],[Importe venta total]]-Tabla_1[[#This Row],[Importe Coste total]]</f>
        <v>464928.38000000012</v>
      </c>
      <c r="U410" s="13">
        <f>Tabla_1[[#This Row],[Importe Coste Total (M)]]/Tabla_1[[#This Row],[Importe Ventas Totales (M)]]</f>
        <v>0.60231015553522405</v>
      </c>
      <c r="V410" s="12">
        <f>Tabla_1[[#This Row],[Beneficio Total]]/1000</f>
        <v>464.92838000000012</v>
      </c>
      <c r="W410">
        <f>YEAR(Tabla_1[[#This Row],[Fecha pedido]])</f>
        <v>2021</v>
      </c>
    </row>
    <row r="411" spans="1:23" x14ac:dyDescent="0.3">
      <c r="A411" t="s">
        <v>605</v>
      </c>
      <c r="B411" t="s">
        <v>24</v>
      </c>
      <c r="C411" t="s">
        <v>48</v>
      </c>
      <c r="D411" t="s">
        <v>50</v>
      </c>
      <c r="E411" t="s">
        <v>19</v>
      </c>
      <c r="F411" t="s">
        <v>1117</v>
      </c>
      <c r="G411" s="14">
        <v>44180</v>
      </c>
      <c r="H411" s="20">
        <f>MONTH(Tabla_1[[#This Row],[Fecha pedido]])</f>
        <v>12</v>
      </c>
      <c r="I411">
        <v>755752360</v>
      </c>
      <c r="J411" s="1">
        <v>44230</v>
      </c>
      <c r="K411" s="5">
        <f>DATEDIF(Tabla_1[[#This Row],[Fecha pedido]],Tabla_1[[#This Row],[Fecha envío]],"D")</f>
        <v>50</v>
      </c>
      <c r="L411" s="3">
        <v>2773</v>
      </c>
      <c r="M411" s="4">
        <v>154.06</v>
      </c>
      <c r="N411" s="4">
        <v>90.93</v>
      </c>
      <c r="O411" s="12">
        <v>427208.38</v>
      </c>
      <c r="P411" s="4">
        <f>Tabla_1[[#This Row],[Precio Unitario]]-Tabla_1[[#This Row],[Coste unitario]]</f>
        <v>63.129999999999995</v>
      </c>
      <c r="Q411" s="12">
        <f>Tabla_1[[#This Row],[Importe venta total]]/1000</f>
        <v>427.20837999999998</v>
      </c>
      <c r="R411" s="4">
        <v>252148.89</v>
      </c>
      <c r="S411" s="12">
        <f>Tabla_1[[#This Row],[Importe Coste total]]/1000</f>
        <v>252.14889000000002</v>
      </c>
      <c r="T411" s="4">
        <f>Tabla_1[[#This Row],[Importe venta total]]-Tabla_1[[#This Row],[Importe Coste total]]</f>
        <v>175059.49</v>
      </c>
      <c r="U411" s="13">
        <f>Tabla_1[[#This Row],[Importe Coste Total (M)]]/Tabla_1[[#This Row],[Importe Ventas Totales (M)]]</f>
        <v>0.59022458782292619</v>
      </c>
      <c r="V411" s="12">
        <f>Tabla_1[[#This Row],[Beneficio Total]]/1000</f>
        <v>175.05948999999998</v>
      </c>
      <c r="W411">
        <f>YEAR(Tabla_1[[#This Row],[Fecha pedido]])</f>
        <v>2020</v>
      </c>
    </row>
    <row r="412" spans="1:23" x14ac:dyDescent="0.3">
      <c r="A412" t="s">
        <v>606</v>
      </c>
      <c r="B412" t="s">
        <v>24</v>
      </c>
      <c r="C412" t="s">
        <v>177</v>
      </c>
      <c r="D412" t="s">
        <v>70</v>
      </c>
      <c r="E412" t="s">
        <v>19</v>
      </c>
      <c r="F412" t="s">
        <v>1117</v>
      </c>
      <c r="G412" s="14">
        <v>44228</v>
      </c>
      <c r="H412" s="20">
        <f>MONTH(Tabla_1[[#This Row],[Fecha pedido]])</f>
        <v>2</v>
      </c>
      <c r="I412">
        <v>837511670</v>
      </c>
      <c r="J412" s="1">
        <v>44255</v>
      </c>
      <c r="K412" s="5">
        <f>DATEDIF(Tabla_1[[#This Row],[Fecha pedido]],Tabla_1[[#This Row],[Fecha envío]],"D")</f>
        <v>27</v>
      </c>
      <c r="L412" s="3">
        <v>7169</v>
      </c>
      <c r="M412" s="4">
        <v>109.28</v>
      </c>
      <c r="N412" s="4">
        <v>35.840000000000003</v>
      </c>
      <c r="O412" s="12">
        <v>783428.32000000007</v>
      </c>
      <c r="P412" s="4">
        <f>Tabla_1[[#This Row],[Precio Unitario]]-Tabla_1[[#This Row],[Coste unitario]]</f>
        <v>73.44</v>
      </c>
      <c r="Q412" s="12">
        <f>Tabla_1[[#This Row],[Importe venta total]]/1000</f>
        <v>783.4283200000001</v>
      </c>
      <c r="R412" s="4">
        <v>256936.96000000002</v>
      </c>
      <c r="S412" s="12">
        <f>Tabla_1[[#This Row],[Importe Coste total]]/1000</f>
        <v>256.93696</v>
      </c>
      <c r="T412" s="4">
        <f>Tabla_1[[#This Row],[Importe venta total]]-Tabla_1[[#This Row],[Importe Coste total]]</f>
        <v>526491.3600000001</v>
      </c>
      <c r="U412" s="13">
        <f>Tabla_1[[#This Row],[Importe Coste Total (M)]]/Tabla_1[[#This Row],[Importe Ventas Totales (M)]]</f>
        <v>0.32796486090775984</v>
      </c>
      <c r="V412" s="12">
        <f>Tabla_1[[#This Row],[Beneficio Total]]/1000</f>
        <v>526.4913600000001</v>
      </c>
      <c r="W412">
        <f>YEAR(Tabla_1[[#This Row],[Fecha pedido]])</f>
        <v>2021</v>
      </c>
    </row>
    <row r="413" spans="1:23" x14ac:dyDescent="0.3">
      <c r="A413" t="s">
        <v>607</v>
      </c>
      <c r="B413" t="s">
        <v>24</v>
      </c>
      <c r="C413" t="s">
        <v>177</v>
      </c>
      <c r="D413" t="s">
        <v>38</v>
      </c>
      <c r="E413" t="s">
        <v>15</v>
      </c>
      <c r="F413" t="s">
        <v>1120</v>
      </c>
      <c r="G413" s="14">
        <v>44754</v>
      </c>
      <c r="H413" s="20">
        <f>MONTH(Tabla_1[[#This Row],[Fecha pedido]])</f>
        <v>7</v>
      </c>
      <c r="I413">
        <v>821671187</v>
      </c>
      <c r="J413" s="1">
        <v>44784</v>
      </c>
      <c r="K413" s="5">
        <f>DATEDIF(Tabla_1[[#This Row],[Fecha pedido]],Tabla_1[[#This Row],[Fecha envío]],"D")</f>
        <v>30</v>
      </c>
      <c r="L413" s="3">
        <v>9619</v>
      </c>
      <c r="M413" s="4">
        <v>437.2</v>
      </c>
      <c r="N413" s="4">
        <v>263.33</v>
      </c>
      <c r="O413" s="12">
        <v>4205426.8</v>
      </c>
      <c r="P413" s="4">
        <f>Tabla_1[[#This Row],[Precio Unitario]]-Tabla_1[[#This Row],[Coste unitario]]</f>
        <v>173.87</v>
      </c>
      <c r="Q413" s="12">
        <f>Tabla_1[[#This Row],[Importe venta total]]/1000</f>
        <v>4205.4268000000002</v>
      </c>
      <c r="R413" s="4">
        <v>2532971.27</v>
      </c>
      <c r="S413" s="12">
        <f>Tabla_1[[#This Row],[Importe Coste total]]/1000</f>
        <v>2532.97127</v>
      </c>
      <c r="T413" s="4">
        <f>Tabla_1[[#This Row],[Importe venta total]]-Tabla_1[[#This Row],[Importe Coste total]]</f>
        <v>1672455.5299999998</v>
      </c>
      <c r="U413" s="13">
        <f>Tabla_1[[#This Row],[Importe Coste Total (M)]]/Tabla_1[[#This Row],[Importe Ventas Totales (M)]]</f>
        <v>0.60231015553522416</v>
      </c>
      <c r="V413" s="12">
        <f>Tabla_1[[#This Row],[Beneficio Total]]/1000</f>
        <v>1672.4555299999997</v>
      </c>
      <c r="W413">
        <f>YEAR(Tabla_1[[#This Row],[Fecha pedido]])</f>
        <v>2022</v>
      </c>
    </row>
    <row r="414" spans="1:23" x14ac:dyDescent="0.3">
      <c r="A414" t="s">
        <v>608</v>
      </c>
      <c r="B414" t="s">
        <v>12</v>
      </c>
      <c r="C414" t="s">
        <v>216</v>
      </c>
      <c r="D414" t="s">
        <v>50</v>
      </c>
      <c r="E414" t="s">
        <v>19</v>
      </c>
      <c r="F414" t="s">
        <v>1120</v>
      </c>
      <c r="G414" s="14">
        <v>43938</v>
      </c>
      <c r="H414" s="20">
        <f>MONTH(Tabla_1[[#This Row],[Fecha pedido]])</f>
        <v>4</v>
      </c>
      <c r="I414">
        <v>466092240</v>
      </c>
      <c r="J414" s="1">
        <v>43964</v>
      </c>
      <c r="K414" s="5">
        <f>DATEDIF(Tabla_1[[#This Row],[Fecha pedido]],Tabla_1[[#This Row],[Fecha envío]],"D")</f>
        <v>26</v>
      </c>
      <c r="L414" s="3">
        <v>5906</v>
      </c>
      <c r="M414" s="4">
        <v>154.06</v>
      </c>
      <c r="N414" s="4">
        <v>90.93</v>
      </c>
      <c r="O414" s="12">
        <v>909878.36</v>
      </c>
      <c r="P414" s="4">
        <f>Tabla_1[[#This Row],[Precio Unitario]]-Tabla_1[[#This Row],[Coste unitario]]</f>
        <v>63.129999999999995</v>
      </c>
      <c r="Q414" s="12">
        <f>Tabla_1[[#This Row],[Importe venta total]]/1000</f>
        <v>909.87835999999993</v>
      </c>
      <c r="R414" s="4">
        <v>537032.58000000007</v>
      </c>
      <c r="S414" s="12">
        <f>Tabla_1[[#This Row],[Importe Coste total]]/1000</f>
        <v>537.03258000000005</v>
      </c>
      <c r="T414" s="4">
        <f>Tabla_1[[#This Row],[Importe venta total]]-Tabla_1[[#This Row],[Importe Coste total]]</f>
        <v>372845.77999999991</v>
      </c>
      <c r="U414" s="13">
        <f>Tabla_1[[#This Row],[Importe Coste Total (M)]]/Tabla_1[[#This Row],[Importe Ventas Totales (M)]]</f>
        <v>0.59022458782292619</v>
      </c>
      <c r="V414" s="12">
        <f>Tabla_1[[#This Row],[Beneficio Total]]/1000</f>
        <v>372.84577999999993</v>
      </c>
      <c r="W414">
        <f>YEAR(Tabla_1[[#This Row],[Fecha pedido]])</f>
        <v>2020</v>
      </c>
    </row>
    <row r="415" spans="1:23" x14ac:dyDescent="0.3">
      <c r="A415" t="s">
        <v>609</v>
      </c>
      <c r="B415" t="s">
        <v>24</v>
      </c>
      <c r="C415" t="s">
        <v>211</v>
      </c>
      <c r="D415" t="s">
        <v>30</v>
      </c>
      <c r="E415" t="s">
        <v>15</v>
      </c>
      <c r="F415" t="s">
        <v>1120</v>
      </c>
      <c r="G415" s="14">
        <v>44804</v>
      </c>
      <c r="H415" s="20">
        <f>MONTH(Tabla_1[[#This Row],[Fecha pedido]])</f>
        <v>8</v>
      </c>
      <c r="I415">
        <v>498948657</v>
      </c>
      <c r="J415" s="1">
        <v>44820</v>
      </c>
      <c r="K415" s="5">
        <f>DATEDIF(Tabla_1[[#This Row],[Fecha pedido]],Tabla_1[[#This Row],[Fecha envío]],"D")</f>
        <v>16</v>
      </c>
      <c r="L415" s="3">
        <v>8850</v>
      </c>
      <c r="M415" s="4">
        <v>255.28</v>
      </c>
      <c r="N415" s="4">
        <v>159.41999999999999</v>
      </c>
      <c r="O415" s="12">
        <v>2259228</v>
      </c>
      <c r="P415" s="4">
        <f>Tabla_1[[#This Row],[Precio Unitario]]-Tabla_1[[#This Row],[Coste unitario]]</f>
        <v>95.860000000000014</v>
      </c>
      <c r="Q415" s="12">
        <f>Tabla_1[[#This Row],[Importe venta total]]/1000</f>
        <v>2259.2280000000001</v>
      </c>
      <c r="R415" s="4">
        <v>1410867</v>
      </c>
      <c r="S415" s="12">
        <f>Tabla_1[[#This Row],[Importe Coste total]]/1000</f>
        <v>1410.867</v>
      </c>
      <c r="T415" s="4">
        <f>Tabla_1[[#This Row],[Importe venta total]]-Tabla_1[[#This Row],[Importe Coste total]]</f>
        <v>848361</v>
      </c>
      <c r="U415" s="13">
        <f>Tabla_1[[#This Row],[Importe Coste Total (M)]]/Tabla_1[[#This Row],[Importe Ventas Totales (M)]]</f>
        <v>0.62449075524913822</v>
      </c>
      <c r="V415" s="12">
        <f>Tabla_1[[#This Row],[Beneficio Total]]/1000</f>
        <v>848.36099999999999</v>
      </c>
      <c r="W415">
        <f>YEAR(Tabla_1[[#This Row],[Fecha pedido]])</f>
        <v>2022</v>
      </c>
    </row>
    <row r="416" spans="1:23" x14ac:dyDescent="0.3">
      <c r="A416" t="s">
        <v>610</v>
      </c>
      <c r="B416" t="s">
        <v>21</v>
      </c>
      <c r="C416" t="s">
        <v>35</v>
      </c>
      <c r="D416" t="s">
        <v>70</v>
      </c>
      <c r="E416" t="s">
        <v>19</v>
      </c>
      <c r="F416" t="s">
        <v>1120</v>
      </c>
      <c r="G416" s="14">
        <v>44589</v>
      </c>
      <c r="H416" s="20">
        <f>MONTH(Tabla_1[[#This Row],[Fecha pedido]])</f>
        <v>1</v>
      </c>
      <c r="I416">
        <v>839142024</v>
      </c>
      <c r="J416" s="1">
        <v>44635</v>
      </c>
      <c r="K416" s="5">
        <f>DATEDIF(Tabla_1[[#This Row],[Fecha pedido]],Tabla_1[[#This Row],[Fecha envío]],"D")</f>
        <v>46</v>
      </c>
      <c r="L416" s="3">
        <v>9627</v>
      </c>
      <c r="M416" s="4">
        <v>109.28</v>
      </c>
      <c r="N416" s="4">
        <v>35.840000000000003</v>
      </c>
      <c r="O416" s="12">
        <v>1052038.56</v>
      </c>
      <c r="P416" s="4">
        <f>Tabla_1[[#This Row],[Precio Unitario]]-Tabla_1[[#This Row],[Coste unitario]]</f>
        <v>73.44</v>
      </c>
      <c r="Q416" s="12">
        <f>Tabla_1[[#This Row],[Importe venta total]]/1000</f>
        <v>1052.03856</v>
      </c>
      <c r="R416" s="4">
        <v>345031.68000000005</v>
      </c>
      <c r="S416" s="12">
        <f>Tabla_1[[#This Row],[Importe Coste total]]/1000</f>
        <v>345.03168000000005</v>
      </c>
      <c r="T416" s="4">
        <f>Tabla_1[[#This Row],[Importe venta total]]-Tabla_1[[#This Row],[Importe Coste total]]</f>
        <v>707006.88</v>
      </c>
      <c r="U416" s="13">
        <f>Tabla_1[[#This Row],[Importe Coste Total (M)]]/Tabla_1[[#This Row],[Importe Ventas Totales (M)]]</f>
        <v>0.32796486090775995</v>
      </c>
      <c r="V416" s="12">
        <f>Tabla_1[[#This Row],[Beneficio Total]]/1000</f>
        <v>707.00688000000002</v>
      </c>
      <c r="W416">
        <f>YEAR(Tabla_1[[#This Row],[Fecha pedido]])</f>
        <v>2022</v>
      </c>
    </row>
    <row r="417" spans="1:23" x14ac:dyDescent="0.3">
      <c r="A417" t="s">
        <v>611</v>
      </c>
      <c r="B417" t="s">
        <v>44</v>
      </c>
      <c r="C417" t="s">
        <v>491</v>
      </c>
      <c r="D417" t="s">
        <v>33</v>
      </c>
      <c r="E417" t="s">
        <v>19</v>
      </c>
      <c r="F417" t="s">
        <v>1120</v>
      </c>
      <c r="G417" s="14">
        <v>44342</v>
      </c>
      <c r="H417" s="20">
        <f>MONTH(Tabla_1[[#This Row],[Fecha pedido]])</f>
        <v>5</v>
      </c>
      <c r="I417">
        <v>897720181</v>
      </c>
      <c r="J417" s="1">
        <v>44349</v>
      </c>
      <c r="K417" s="5">
        <f>DATEDIF(Tabla_1[[#This Row],[Fecha pedido]],Tabla_1[[#This Row],[Fecha envío]],"D")</f>
        <v>7</v>
      </c>
      <c r="L417" s="3">
        <v>4206</v>
      </c>
      <c r="M417" s="4">
        <v>47.45</v>
      </c>
      <c r="N417" s="4">
        <v>31.79</v>
      </c>
      <c r="O417" s="12">
        <v>199574.7</v>
      </c>
      <c r="P417" s="4">
        <f>Tabla_1[[#This Row],[Precio Unitario]]-Tabla_1[[#This Row],[Coste unitario]]</f>
        <v>15.660000000000004</v>
      </c>
      <c r="Q417" s="12">
        <f>Tabla_1[[#This Row],[Importe venta total]]/1000</f>
        <v>199.57470000000001</v>
      </c>
      <c r="R417" s="4">
        <v>133708.74</v>
      </c>
      <c r="S417" s="12">
        <f>Tabla_1[[#This Row],[Importe Coste total]]/1000</f>
        <v>133.70873999999998</v>
      </c>
      <c r="T417" s="4">
        <f>Tabla_1[[#This Row],[Importe venta total]]-Tabla_1[[#This Row],[Importe Coste total]]</f>
        <v>65865.960000000021</v>
      </c>
      <c r="U417" s="13">
        <f>Tabla_1[[#This Row],[Importe Coste Total (M)]]/Tabla_1[[#This Row],[Importe Ventas Totales (M)]]</f>
        <v>0.66996838777660683</v>
      </c>
      <c r="V417" s="12">
        <f>Tabla_1[[#This Row],[Beneficio Total]]/1000</f>
        <v>65.865960000000015</v>
      </c>
      <c r="W417">
        <f>YEAR(Tabla_1[[#This Row],[Fecha pedido]])</f>
        <v>2021</v>
      </c>
    </row>
    <row r="418" spans="1:23" x14ac:dyDescent="0.3">
      <c r="A418" t="s">
        <v>612</v>
      </c>
      <c r="B418" t="s">
        <v>60</v>
      </c>
      <c r="C418" t="s">
        <v>360</v>
      </c>
      <c r="D418" t="s">
        <v>33</v>
      </c>
      <c r="E418" t="s">
        <v>15</v>
      </c>
      <c r="F418" t="s">
        <v>1117</v>
      </c>
      <c r="G418" s="14">
        <v>44560</v>
      </c>
      <c r="H418" s="20">
        <f>MONTH(Tabla_1[[#This Row],[Fecha pedido]])</f>
        <v>12</v>
      </c>
      <c r="I418">
        <v>890339171</v>
      </c>
      <c r="J418" s="1">
        <v>44601</v>
      </c>
      <c r="K418" s="5">
        <f>DATEDIF(Tabla_1[[#This Row],[Fecha pedido]],Tabla_1[[#This Row],[Fecha envío]],"D")</f>
        <v>41</v>
      </c>
      <c r="L418" s="3">
        <v>1</v>
      </c>
      <c r="M418" s="4">
        <v>47.45</v>
      </c>
      <c r="N418" s="4">
        <v>31.79</v>
      </c>
      <c r="O418" s="12">
        <v>47.45</v>
      </c>
      <c r="P418" s="4">
        <f>Tabla_1[[#This Row],[Precio Unitario]]-Tabla_1[[#This Row],[Coste unitario]]</f>
        <v>15.660000000000004</v>
      </c>
      <c r="Q418" s="12">
        <f>Tabla_1[[#This Row],[Importe venta total]]/1000</f>
        <v>4.7450000000000006E-2</v>
      </c>
      <c r="R418" s="4">
        <v>31.79</v>
      </c>
      <c r="S418" s="12">
        <f>Tabla_1[[#This Row],[Importe Coste total]]/1000</f>
        <v>3.1789999999999999E-2</v>
      </c>
      <c r="T418" s="4">
        <f>Tabla_1[[#This Row],[Importe venta total]]-Tabla_1[[#This Row],[Importe Coste total]]</f>
        <v>15.660000000000004</v>
      </c>
      <c r="U418" s="13">
        <f>Tabla_1[[#This Row],[Importe Coste Total (M)]]/Tabla_1[[#This Row],[Importe Ventas Totales (M)]]</f>
        <v>0.66996838777660683</v>
      </c>
      <c r="V418" s="12">
        <f>Tabla_1[[#This Row],[Beneficio Total]]/1000</f>
        <v>1.5660000000000004E-2</v>
      </c>
      <c r="W418">
        <f>YEAR(Tabla_1[[#This Row],[Fecha pedido]])</f>
        <v>2021</v>
      </c>
    </row>
    <row r="419" spans="1:23" x14ac:dyDescent="0.3">
      <c r="A419" t="s">
        <v>613</v>
      </c>
      <c r="B419" t="s">
        <v>60</v>
      </c>
      <c r="C419" t="s">
        <v>246</v>
      </c>
      <c r="D419" t="s">
        <v>14</v>
      </c>
      <c r="E419" t="s">
        <v>15</v>
      </c>
      <c r="F419" t="s">
        <v>1119</v>
      </c>
      <c r="G419" s="14">
        <v>44599</v>
      </c>
      <c r="H419" s="20">
        <f>MONTH(Tabla_1[[#This Row],[Fecha pedido]])</f>
        <v>2</v>
      </c>
      <c r="I419">
        <v>237360322</v>
      </c>
      <c r="J419" s="1">
        <v>44616</v>
      </c>
      <c r="K419" s="5">
        <f>DATEDIF(Tabla_1[[#This Row],[Fecha pedido]],Tabla_1[[#This Row],[Fecha envío]],"D")</f>
        <v>17</v>
      </c>
      <c r="L419" s="3">
        <v>9049</v>
      </c>
      <c r="M419" s="4">
        <v>152.58000000000001</v>
      </c>
      <c r="N419" s="4">
        <v>97.44</v>
      </c>
      <c r="O419" s="12">
        <v>1380696.4200000002</v>
      </c>
      <c r="P419" s="4">
        <f>Tabla_1[[#This Row],[Precio Unitario]]-Tabla_1[[#This Row],[Coste unitario]]</f>
        <v>55.140000000000015</v>
      </c>
      <c r="Q419" s="12">
        <f>Tabla_1[[#This Row],[Importe venta total]]/1000</f>
        <v>1380.6964200000002</v>
      </c>
      <c r="R419" s="4">
        <v>881734.55999999994</v>
      </c>
      <c r="S419" s="12">
        <f>Tabla_1[[#This Row],[Importe Coste total]]/1000</f>
        <v>881.73455999999999</v>
      </c>
      <c r="T419" s="4">
        <f>Tabla_1[[#This Row],[Importe venta total]]-Tabla_1[[#This Row],[Importe Coste total]]</f>
        <v>498961.86000000022</v>
      </c>
      <c r="U419" s="13">
        <f>Tabla_1[[#This Row],[Importe Coste Total (M)]]/Tabla_1[[#This Row],[Importe Ventas Totales (M)]]</f>
        <v>0.63861580810066843</v>
      </c>
      <c r="V419" s="12">
        <f>Tabla_1[[#This Row],[Beneficio Total]]/1000</f>
        <v>498.96186000000023</v>
      </c>
      <c r="W419">
        <f>YEAR(Tabla_1[[#This Row],[Fecha pedido]])</f>
        <v>2022</v>
      </c>
    </row>
    <row r="420" spans="1:23" x14ac:dyDescent="0.3">
      <c r="A420" t="s">
        <v>614</v>
      </c>
      <c r="B420" t="s">
        <v>12</v>
      </c>
      <c r="C420" t="s">
        <v>615</v>
      </c>
      <c r="D420" t="s">
        <v>70</v>
      </c>
      <c r="E420" t="s">
        <v>19</v>
      </c>
      <c r="F420" t="s">
        <v>1118</v>
      </c>
      <c r="G420" s="14">
        <v>44480</v>
      </c>
      <c r="H420" s="20">
        <f>MONTH(Tabla_1[[#This Row],[Fecha pedido]])</f>
        <v>10</v>
      </c>
      <c r="I420">
        <v>229457461</v>
      </c>
      <c r="J420" s="1">
        <v>44526</v>
      </c>
      <c r="K420" s="5">
        <f>DATEDIF(Tabla_1[[#This Row],[Fecha pedido]],Tabla_1[[#This Row],[Fecha envío]],"D")</f>
        <v>46</v>
      </c>
      <c r="L420" s="3">
        <v>417</v>
      </c>
      <c r="M420" s="4">
        <v>109.28</v>
      </c>
      <c r="N420" s="4">
        <v>35.840000000000003</v>
      </c>
      <c r="O420" s="12">
        <v>45569.760000000002</v>
      </c>
      <c r="P420" s="4">
        <f>Tabla_1[[#This Row],[Precio Unitario]]-Tabla_1[[#This Row],[Coste unitario]]</f>
        <v>73.44</v>
      </c>
      <c r="Q420" s="12">
        <f>Tabla_1[[#This Row],[Importe venta total]]/1000</f>
        <v>45.569760000000002</v>
      </c>
      <c r="R420" s="4">
        <v>14945.28</v>
      </c>
      <c r="S420" s="12">
        <f>Tabla_1[[#This Row],[Importe Coste total]]/1000</f>
        <v>14.94528</v>
      </c>
      <c r="T420" s="4">
        <f>Tabla_1[[#This Row],[Importe venta total]]-Tabla_1[[#This Row],[Importe Coste total]]</f>
        <v>30624.480000000003</v>
      </c>
      <c r="U420" s="13">
        <f>Tabla_1[[#This Row],[Importe Coste Total (M)]]/Tabla_1[[#This Row],[Importe Ventas Totales (M)]]</f>
        <v>0.32796486090775989</v>
      </c>
      <c r="V420" s="12">
        <f>Tabla_1[[#This Row],[Beneficio Total]]/1000</f>
        <v>30.624480000000002</v>
      </c>
      <c r="W420">
        <f>YEAR(Tabla_1[[#This Row],[Fecha pedido]])</f>
        <v>2021</v>
      </c>
    </row>
    <row r="421" spans="1:23" x14ac:dyDescent="0.3">
      <c r="A421" t="s">
        <v>616</v>
      </c>
      <c r="B421" t="s">
        <v>60</v>
      </c>
      <c r="C421" t="s">
        <v>91</v>
      </c>
      <c r="D421" t="s">
        <v>40</v>
      </c>
      <c r="E421" t="s">
        <v>19</v>
      </c>
      <c r="F421" t="s">
        <v>1120</v>
      </c>
      <c r="G421" s="14">
        <v>44375</v>
      </c>
      <c r="H421" s="20">
        <f>MONTH(Tabla_1[[#This Row],[Fecha pedido]])</f>
        <v>6</v>
      </c>
      <c r="I421">
        <v>877616918</v>
      </c>
      <c r="J421" s="1">
        <v>44375</v>
      </c>
      <c r="K421" s="5">
        <f>DATEDIF(Tabla_1[[#This Row],[Fecha pedido]],Tabla_1[[#This Row],[Fecha envío]],"D")</f>
        <v>0</v>
      </c>
      <c r="L421" s="3">
        <v>5203</v>
      </c>
      <c r="M421" s="4">
        <v>81.73</v>
      </c>
      <c r="N421" s="4">
        <v>56.67</v>
      </c>
      <c r="O421" s="12">
        <v>425241.19</v>
      </c>
      <c r="P421" s="4">
        <f>Tabla_1[[#This Row],[Precio Unitario]]-Tabla_1[[#This Row],[Coste unitario]]</f>
        <v>25.060000000000002</v>
      </c>
      <c r="Q421" s="12">
        <f>Tabla_1[[#This Row],[Importe venta total]]/1000</f>
        <v>425.24119000000002</v>
      </c>
      <c r="R421" s="4">
        <v>294854.01</v>
      </c>
      <c r="S421" s="12">
        <f>Tabla_1[[#This Row],[Importe Coste total]]/1000</f>
        <v>294.85401000000002</v>
      </c>
      <c r="T421" s="4">
        <f>Tabla_1[[#This Row],[Importe venta total]]-Tabla_1[[#This Row],[Importe Coste total]]</f>
        <v>130387.18</v>
      </c>
      <c r="U421" s="13">
        <f>Tabla_1[[#This Row],[Importe Coste Total (M)]]/Tabla_1[[#This Row],[Importe Ventas Totales (M)]]</f>
        <v>0.69338064358252782</v>
      </c>
      <c r="V421" s="12">
        <f>Tabla_1[[#This Row],[Beneficio Total]]/1000</f>
        <v>130.38718</v>
      </c>
      <c r="W421">
        <f>YEAR(Tabla_1[[#This Row],[Fecha pedido]])</f>
        <v>2021</v>
      </c>
    </row>
    <row r="422" spans="1:23" x14ac:dyDescent="0.3">
      <c r="A422" t="s">
        <v>617</v>
      </c>
      <c r="B422" t="s">
        <v>24</v>
      </c>
      <c r="C422" t="s">
        <v>618</v>
      </c>
      <c r="D422" t="s">
        <v>50</v>
      </c>
      <c r="E422" t="s">
        <v>15</v>
      </c>
      <c r="F422" t="s">
        <v>1119</v>
      </c>
      <c r="G422" s="14">
        <v>44076</v>
      </c>
      <c r="H422" s="20">
        <f>MONTH(Tabla_1[[#This Row],[Fecha pedido]])</f>
        <v>9</v>
      </c>
      <c r="I422">
        <v>463137519</v>
      </c>
      <c r="J422" s="1">
        <v>44118</v>
      </c>
      <c r="K422" s="5">
        <f>DATEDIF(Tabla_1[[#This Row],[Fecha pedido]],Tabla_1[[#This Row],[Fecha envío]],"D")</f>
        <v>42</v>
      </c>
      <c r="L422" s="3">
        <v>1539</v>
      </c>
      <c r="M422" s="4">
        <v>154.06</v>
      </c>
      <c r="N422" s="4">
        <v>90.93</v>
      </c>
      <c r="O422" s="12">
        <v>237098.34</v>
      </c>
      <c r="P422" s="4">
        <f>Tabla_1[[#This Row],[Precio Unitario]]-Tabla_1[[#This Row],[Coste unitario]]</f>
        <v>63.129999999999995</v>
      </c>
      <c r="Q422" s="12">
        <f>Tabla_1[[#This Row],[Importe venta total]]/1000</f>
        <v>237.09834000000001</v>
      </c>
      <c r="R422" s="4">
        <v>139941.27000000002</v>
      </c>
      <c r="S422" s="12">
        <f>Tabla_1[[#This Row],[Importe Coste total]]/1000</f>
        <v>139.94127000000003</v>
      </c>
      <c r="T422" s="4">
        <f>Tabla_1[[#This Row],[Importe venta total]]-Tabla_1[[#This Row],[Importe Coste total]]</f>
        <v>97157.069999999978</v>
      </c>
      <c r="U422" s="13">
        <f>Tabla_1[[#This Row],[Importe Coste Total (M)]]/Tabla_1[[#This Row],[Importe Ventas Totales (M)]]</f>
        <v>0.59022458782292619</v>
      </c>
      <c r="V422" s="12">
        <f>Tabla_1[[#This Row],[Beneficio Total]]/1000</f>
        <v>97.157069999999976</v>
      </c>
      <c r="W422">
        <f>YEAR(Tabla_1[[#This Row],[Fecha pedido]])</f>
        <v>2020</v>
      </c>
    </row>
    <row r="423" spans="1:23" x14ac:dyDescent="0.3">
      <c r="A423" t="s">
        <v>619</v>
      </c>
      <c r="B423" t="s">
        <v>60</v>
      </c>
      <c r="C423" t="s">
        <v>91</v>
      </c>
      <c r="D423" t="s">
        <v>40</v>
      </c>
      <c r="E423" t="s">
        <v>19</v>
      </c>
      <c r="F423" t="s">
        <v>1117</v>
      </c>
      <c r="G423" s="14">
        <v>44571</v>
      </c>
      <c r="H423" s="20">
        <f>MONTH(Tabla_1[[#This Row],[Fecha pedido]])</f>
        <v>1</v>
      </c>
      <c r="I423">
        <v>487630593</v>
      </c>
      <c r="J423" s="1">
        <v>44617</v>
      </c>
      <c r="K423" s="5">
        <f>DATEDIF(Tabla_1[[#This Row],[Fecha pedido]],Tabla_1[[#This Row],[Fecha envío]],"D")</f>
        <v>46</v>
      </c>
      <c r="L423" s="3">
        <v>9584</v>
      </c>
      <c r="M423" s="4">
        <v>81.73</v>
      </c>
      <c r="N423" s="4">
        <v>56.67</v>
      </c>
      <c r="O423" s="12">
        <v>783300.32000000007</v>
      </c>
      <c r="P423" s="4">
        <f>Tabla_1[[#This Row],[Precio Unitario]]-Tabla_1[[#This Row],[Coste unitario]]</f>
        <v>25.060000000000002</v>
      </c>
      <c r="Q423" s="12">
        <f>Tabla_1[[#This Row],[Importe venta total]]/1000</f>
        <v>783.30032000000006</v>
      </c>
      <c r="R423" s="4">
        <v>543125.28</v>
      </c>
      <c r="S423" s="12">
        <f>Tabla_1[[#This Row],[Importe Coste total]]/1000</f>
        <v>543.12527999999998</v>
      </c>
      <c r="T423" s="4">
        <f>Tabla_1[[#This Row],[Importe venta total]]-Tabla_1[[#This Row],[Importe Coste total]]</f>
        <v>240175.04000000004</v>
      </c>
      <c r="U423" s="13">
        <f>Tabla_1[[#This Row],[Importe Coste Total (M)]]/Tabla_1[[#This Row],[Importe Ventas Totales (M)]]</f>
        <v>0.69338064358252771</v>
      </c>
      <c r="V423" s="12">
        <f>Tabla_1[[#This Row],[Beneficio Total]]/1000</f>
        <v>240.17504000000002</v>
      </c>
      <c r="W423">
        <f>YEAR(Tabla_1[[#This Row],[Fecha pedido]])</f>
        <v>2022</v>
      </c>
    </row>
    <row r="424" spans="1:23" x14ac:dyDescent="0.3">
      <c r="A424" t="s">
        <v>620</v>
      </c>
      <c r="B424" t="s">
        <v>60</v>
      </c>
      <c r="C424" t="s">
        <v>159</v>
      </c>
      <c r="D424" t="s">
        <v>50</v>
      </c>
      <c r="E424" t="s">
        <v>19</v>
      </c>
      <c r="F424" t="s">
        <v>1117</v>
      </c>
      <c r="G424" s="14">
        <v>44380</v>
      </c>
      <c r="H424" s="20">
        <f>MONTH(Tabla_1[[#This Row],[Fecha pedido]])</f>
        <v>7</v>
      </c>
      <c r="I424">
        <v>723019969</v>
      </c>
      <c r="J424" s="1">
        <v>44404</v>
      </c>
      <c r="K424" s="5">
        <f>DATEDIF(Tabla_1[[#This Row],[Fecha pedido]],Tabla_1[[#This Row],[Fecha envío]],"D")</f>
        <v>24</v>
      </c>
      <c r="L424" s="3">
        <v>6531</v>
      </c>
      <c r="M424" s="4">
        <v>154.06</v>
      </c>
      <c r="N424" s="4">
        <v>90.93</v>
      </c>
      <c r="O424" s="12">
        <v>1006165.86</v>
      </c>
      <c r="P424" s="4">
        <f>Tabla_1[[#This Row],[Precio Unitario]]-Tabla_1[[#This Row],[Coste unitario]]</f>
        <v>63.129999999999995</v>
      </c>
      <c r="Q424" s="12">
        <f>Tabla_1[[#This Row],[Importe venta total]]/1000</f>
        <v>1006.16586</v>
      </c>
      <c r="R424" s="4">
        <v>593863.83000000007</v>
      </c>
      <c r="S424" s="12">
        <f>Tabla_1[[#This Row],[Importe Coste total]]/1000</f>
        <v>593.86383000000012</v>
      </c>
      <c r="T424" s="4">
        <f>Tabla_1[[#This Row],[Importe venta total]]-Tabla_1[[#This Row],[Importe Coste total]]</f>
        <v>412302.02999999991</v>
      </c>
      <c r="U424" s="13">
        <f>Tabla_1[[#This Row],[Importe Coste Total (M)]]/Tabla_1[[#This Row],[Importe Ventas Totales (M)]]</f>
        <v>0.59022458782292631</v>
      </c>
      <c r="V424" s="12">
        <f>Tabla_1[[#This Row],[Beneficio Total]]/1000</f>
        <v>412.30202999999989</v>
      </c>
      <c r="W424">
        <f>YEAR(Tabla_1[[#This Row],[Fecha pedido]])</f>
        <v>2021</v>
      </c>
    </row>
    <row r="425" spans="1:23" x14ac:dyDescent="0.3">
      <c r="A425" t="s">
        <v>621</v>
      </c>
      <c r="B425" t="s">
        <v>24</v>
      </c>
      <c r="C425" t="s">
        <v>585</v>
      </c>
      <c r="D425" t="s">
        <v>30</v>
      </c>
      <c r="E425" t="s">
        <v>19</v>
      </c>
      <c r="F425" t="s">
        <v>1120</v>
      </c>
      <c r="G425" s="14">
        <v>44261</v>
      </c>
      <c r="H425" s="20">
        <f>MONTH(Tabla_1[[#This Row],[Fecha pedido]])</f>
        <v>3</v>
      </c>
      <c r="I425">
        <v>561541974</v>
      </c>
      <c r="J425" s="1">
        <v>44265</v>
      </c>
      <c r="K425" s="5">
        <f>DATEDIF(Tabla_1[[#This Row],[Fecha pedido]],Tabla_1[[#This Row],[Fecha envío]],"D")</f>
        <v>4</v>
      </c>
      <c r="L425" s="3">
        <v>1604</v>
      </c>
      <c r="M425" s="4">
        <v>255.28</v>
      </c>
      <c r="N425" s="4">
        <v>159.41999999999999</v>
      </c>
      <c r="O425" s="12">
        <v>409469.12</v>
      </c>
      <c r="P425" s="4">
        <f>Tabla_1[[#This Row],[Precio Unitario]]-Tabla_1[[#This Row],[Coste unitario]]</f>
        <v>95.860000000000014</v>
      </c>
      <c r="Q425" s="12">
        <f>Tabla_1[[#This Row],[Importe venta total]]/1000</f>
        <v>409.46911999999998</v>
      </c>
      <c r="R425" s="4">
        <v>255709.68</v>
      </c>
      <c r="S425" s="12">
        <f>Tabla_1[[#This Row],[Importe Coste total]]/1000</f>
        <v>255.70967999999999</v>
      </c>
      <c r="T425" s="4">
        <f>Tabla_1[[#This Row],[Importe venta total]]-Tabla_1[[#This Row],[Importe Coste total]]</f>
        <v>153759.44</v>
      </c>
      <c r="U425" s="13">
        <f>Tabla_1[[#This Row],[Importe Coste Total (M)]]/Tabla_1[[#This Row],[Importe Ventas Totales (M)]]</f>
        <v>0.62449075524913822</v>
      </c>
      <c r="V425" s="12">
        <f>Tabla_1[[#This Row],[Beneficio Total]]/1000</f>
        <v>153.75944000000001</v>
      </c>
      <c r="W425">
        <f>YEAR(Tabla_1[[#This Row],[Fecha pedido]])</f>
        <v>2021</v>
      </c>
    </row>
    <row r="426" spans="1:23" x14ac:dyDescent="0.3">
      <c r="A426" t="s">
        <v>622</v>
      </c>
      <c r="B426" t="s">
        <v>24</v>
      </c>
      <c r="C426" t="s">
        <v>135</v>
      </c>
      <c r="D426" t="s">
        <v>50</v>
      </c>
      <c r="E426" t="s">
        <v>19</v>
      </c>
      <c r="F426" t="s">
        <v>1118</v>
      </c>
      <c r="G426" s="14">
        <v>44596</v>
      </c>
      <c r="H426" s="20">
        <f>MONTH(Tabla_1[[#This Row],[Fecha pedido]])</f>
        <v>2</v>
      </c>
      <c r="I426">
        <v>365745437</v>
      </c>
      <c r="J426" s="1">
        <v>44596</v>
      </c>
      <c r="K426" s="5">
        <f>DATEDIF(Tabla_1[[#This Row],[Fecha pedido]],Tabla_1[[#This Row],[Fecha envío]],"D")</f>
        <v>0</v>
      </c>
      <c r="L426" s="3">
        <v>1057</v>
      </c>
      <c r="M426" s="4">
        <v>154.06</v>
      </c>
      <c r="N426" s="4">
        <v>90.93</v>
      </c>
      <c r="O426" s="12">
        <v>162841.42000000001</v>
      </c>
      <c r="P426" s="4">
        <f>Tabla_1[[#This Row],[Precio Unitario]]-Tabla_1[[#This Row],[Coste unitario]]</f>
        <v>63.129999999999995</v>
      </c>
      <c r="Q426" s="12">
        <f>Tabla_1[[#This Row],[Importe venta total]]/1000</f>
        <v>162.84142</v>
      </c>
      <c r="R426" s="4">
        <v>96113.010000000009</v>
      </c>
      <c r="S426" s="12">
        <f>Tabla_1[[#This Row],[Importe Coste total]]/1000</f>
        <v>96.113010000000003</v>
      </c>
      <c r="T426" s="4">
        <f>Tabla_1[[#This Row],[Importe venta total]]-Tabla_1[[#This Row],[Importe Coste total]]</f>
        <v>66728.41</v>
      </c>
      <c r="U426" s="13">
        <f>Tabla_1[[#This Row],[Importe Coste Total (M)]]/Tabla_1[[#This Row],[Importe Ventas Totales (M)]]</f>
        <v>0.59022458782292619</v>
      </c>
      <c r="V426" s="12">
        <f>Tabla_1[[#This Row],[Beneficio Total]]/1000</f>
        <v>66.728409999999997</v>
      </c>
      <c r="W426">
        <f>YEAR(Tabla_1[[#This Row],[Fecha pedido]])</f>
        <v>2022</v>
      </c>
    </row>
    <row r="427" spans="1:23" x14ac:dyDescent="0.3">
      <c r="A427" t="s">
        <v>623</v>
      </c>
      <c r="B427" t="s">
        <v>24</v>
      </c>
      <c r="C427" t="s">
        <v>120</v>
      </c>
      <c r="D427" t="s">
        <v>80</v>
      </c>
      <c r="E427" t="s">
        <v>19</v>
      </c>
      <c r="F427" t="s">
        <v>1118</v>
      </c>
      <c r="G427" s="14">
        <v>44190</v>
      </c>
      <c r="H427" s="20">
        <f>MONTH(Tabla_1[[#This Row],[Fecha pedido]])</f>
        <v>12</v>
      </c>
      <c r="I427">
        <v>772954547</v>
      </c>
      <c r="J427" s="1">
        <v>44230</v>
      </c>
      <c r="K427" s="5">
        <f>DATEDIF(Tabla_1[[#This Row],[Fecha pedido]],Tabla_1[[#This Row],[Fecha envío]],"D")</f>
        <v>40</v>
      </c>
      <c r="L427" s="3">
        <v>3282</v>
      </c>
      <c r="M427" s="4">
        <v>668.27</v>
      </c>
      <c r="N427" s="4">
        <v>502.54</v>
      </c>
      <c r="O427" s="12">
        <v>2193262.14</v>
      </c>
      <c r="P427" s="4">
        <f>Tabla_1[[#This Row],[Precio Unitario]]-Tabla_1[[#This Row],[Coste unitario]]</f>
        <v>165.72999999999996</v>
      </c>
      <c r="Q427" s="12">
        <f>Tabla_1[[#This Row],[Importe venta total]]/1000</f>
        <v>2193.2621400000003</v>
      </c>
      <c r="R427" s="4">
        <v>1649336.28</v>
      </c>
      <c r="S427" s="12">
        <f>Tabla_1[[#This Row],[Importe Coste total]]/1000</f>
        <v>1649.33628</v>
      </c>
      <c r="T427" s="4">
        <f>Tabla_1[[#This Row],[Importe venta total]]-Tabla_1[[#This Row],[Importe Coste total]]</f>
        <v>543925.8600000001</v>
      </c>
      <c r="U427" s="13">
        <f>Tabla_1[[#This Row],[Importe Coste Total (M)]]/Tabla_1[[#This Row],[Importe Ventas Totales (M)]]</f>
        <v>0.75200143654510887</v>
      </c>
      <c r="V427" s="12">
        <f>Tabla_1[[#This Row],[Beneficio Total]]/1000</f>
        <v>543.92586000000006</v>
      </c>
      <c r="W427">
        <f>YEAR(Tabla_1[[#This Row],[Fecha pedido]])</f>
        <v>2020</v>
      </c>
    </row>
    <row r="428" spans="1:23" x14ac:dyDescent="0.3">
      <c r="A428" t="s">
        <v>624</v>
      </c>
      <c r="B428" t="s">
        <v>12</v>
      </c>
      <c r="C428" t="s">
        <v>201</v>
      </c>
      <c r="D428" t="s">
        <v>50</v>
      </c>
      <c r="E428" t="s">
        <v>19</v>
      </c>
      <c r="F428" t="s">
        <v>1120</v>
      </c>
      <c r="G428" s="14">
        <v>43903</v>
      </c>
      <c r="H428" s="20">
        <f>MONTH(Tabla_1[[#This Row],[Fecha pedido]])</f>
        <v>3</v>
      </c>
      <c r="I428">
        <v>202620351</v>
      </c>
      <c r="J428" s="1">
        <v>43932</v>
      </c>
      <c r="K428" s="5">
        <f>DATEDIF(Tabla_1[[#This Row],[Fecha pedido]],Tabla_1[[#This Row],[Fecha envío]],"D")</f>
        <v>29</v>
      </c>
      <c r="L428" s="3">
        <v>8719</v>
      </c>
      <c r="M428" s="4">
        <v>154.06</v>
      </c>
      <c r="N428" s="4">
        <v>90.93</v>
      </c>
      <c r="O428" s="12">
        <v>1343249.1400000001</v>
      </c>
      <c r="P428" s="4">
        <f>Tabla_1[[#This Row],[Precio Unitario]]-Tabla_1[[#This Row],[Coste unitario]]</f>
        <v>63.129999999999995</v>
      </c>
      <c r="Q428" s="12">
        <f>Tabla_1[[#This Row],[Importe venta total]]/1000</f>
        <v>1343.2491400000001</v>
      </c>
      <c r="R428" s="4">
        <v>792818.67</v>
      </c>
      <c r="S428" s="12">
        <f>Tabla_1[[#This Row],[Importe Coste total]]/1000</f>
        <v>792.81867</v>
      </c>
      <c r="T428" s="4">
        <f>Tabla_1[[#This Row],[Importe venta total]]-Tabla_1[[#This Row],[Importe Coste total]]</f>
        <v>550430.47000000009</v>
      </c>
      <c r="U428" s="13">
        <f>Tabla_1[[#This Row],[Importe Coste Total (M)]]/Tabla_1[[#This Row],[Importe Ventas Totales (M)]]</f>
        <v>0.59022458782292608</v>
      </c>
      <c r="V428" s="12">
        <f>Tabla_1[[#This Row],[Beneficio Total]]/1000</f>
        <v>550.43047000000013</v>
      </c>
      <c r="W428">
        <f>YEAR(Tabla_1[[#This Row],[Fecha pedido]])</f>
        <v>2020</v>
      </c>
    </row>
    <row r="429" spans="1:23" x14ac:dyDescent="0.3">
      <c r="A429" t="s">
        <v>625</v>
      </c>
      <c r="B429" t="s">
        <v>28</v>
      </c>
      <c r="C429" t="s">
        <v>626</v>
      </c>
      <c r="D429" t="s">
        <v>26</v>
      </c>
      <c r="E429" t="s">
        <v>15</v>
      </c>
      <c r="F429" t="s">
        <v>1119</v>
      </c>
      <c r="G429" s="14">
        <v>43933</v>
      </c>
      <c r="H429" s="20">
        <f>MONTH(Tabla_1[[#This Row],[Fecha pedido]])</f>
        <v>4</v>
      </c>
      <c r="I429">
        <v>851287925</v>
      </c>
      <c r="J429" s="1">
        <v>43957</v>
      </c>
      <c r="K429" s="5">
        <f>DATEDIF(Tabla_1[[#This Row],[Fecha pedido]],Tabla_1[[#This Row],[Fecha envío]],"D")</f>
        <v>24</v>
      </c>
      <c r="L429" s="3">
        <v>3869</v>
      </c>
      <c r="M429" s="4">
        <v>9.33</v>
      </c>
      <c r="N429" s="4">
        <v>6.92</v>
      </c>
      <c r="O429" s="12">
        <v>36097.769999999997</v>
      </c>
      <c r="P429" s="4">
        <f>Tabla_1[[#This Row],[Precio Unitario]]-Tabla_1[[#This Row],[Coste unitario]]</f>
        <v>2.41</v>
      </c>
      <c r="Q429" s="12">
        <f>Tabla_1[[#This Row],[Importe venta total]]/1000</f>
        <v>36.097769999999997</v>
      </c>
      <c r="R429" s="4">
        <v>26773.48</v>
      </c>
      <c r="S429" s="12">
        <f>Tabla_1[[#This Row],[Importe Coste total]]/1000</f>
        <v>26.773479999999999</v>
      </c>
      <c r="T429" s="4">
        <f>Tabla_1[[#This Row],[Importe venta total]]-Tabla_1[[#This Row],[Importe Coste total]]</f>
        <v>9324.2899999999972</v>
      </c>
      <c r="U429" s="13">
        <f>Tabla_1[[#This Row],[Importe Coste Total (M)]]/Tabla_1[[#This Row],[Importe Ventas Totales (M)]]</f>
        <v>0.74169346195069674</v>
      </c>
      <c r="V429" s="12">
        <f>Tabla_1[[#This Row],[Beneficio Total]]/1000</f>
        <v>9.3242899999999977</v>
      </c>
      <c r="W429">
        <f>YEAR(Tabla_1[[#This Row],[Fecha pedido]])</f>
        <v>2020</v>
      </c>
    </row>
    <row r="430" spans="1:23" x14ac:dyDescent="0.3">
      <c r="A430" t="s">
        <v>627</v>
      </c>
      <c r="B430" t="s">
        <v>24</v>
      </c>
      <c r="C430" t="s">
        <v>72</v>
      </c>
      <c r="D430" t="s">
        <v>50</v>
      </c>
      <c r="E430" t="s">
        <v>15</v>
      </c>
      <c r="F430" t="s">
        <v>1117</v>
      </c>
      <c r="G430" s="14">
        <v>44352</v>
      </c>
      <c r="H430" s="20">
        <f>MONTH(Tabla_1[[#This Row],[Fecha pedido]])</f>
        <v>6</v>
      </c>
      <c r="I430">
        <v>283068597</v>
      </c>
      <c r="J430" s="1">
        <v>44360</v>
      </c>
      <c r="K430" s="5">
        <f>DATEDIF(Tabla_1[[#This Row],[Fecha pedido]],Tabla_1[[#This Row],[Fecha envío]],"D")</f>
        <v>8</v>
      </c>
      <c r="L430" s="3">
        <v>5143</v>
      </c>
      <c r="M430" s="4">
        <v>154.06</v>
      </c>
      <c r="N430" s="4">
        <v>90.93</v>
      </c>
      <c r="O430" s="12">
        <v>792330.58</v>
      </c>
      <c r="P430" s="4">
        <f>Tabla_1[[#This Row],[Precio Unitario]]-Tabla_1[[#This Row],[Coste unitario]]</f>
        <v>63.129999999999995</v>
      </c>
      <c r="Q430" s="12">
        <f>Tabla_1[[#This Row],[Importe venta total]]/1000</f>
        <v>792.33057999999994</v>
      </c>
      <c r="R430" s="4">
        <v>467652.99000000005</v>
      </c>
      <c r="S430" s="12">
        <f>Tabla_1[[#This Row],[Importe Coste total]]/1000</f>
        <v>467.65299000000005</v>
      </c>
      <c r="T430" s="4">
        <f>Tabla_1[[#This Row],[Importe venta total]]-Tabla_1[[#This Row],[Importe Coste total]]</f>
        <v>324677.58999999991</v>
      </c>
      <c r="U430" s="13">
        <f>Tabla_1[[#This Row],[Importe Coste Total (M)]]/Tabla_1[[#This Row],[Importe Ventas Totales (M)]]</f>
        <v>0.59022458782292619</v>
      </c>
      <c r="V430" s="12">
        <f>Tabla_1[[#This Row],[Beneficio Total]]/1000</f>
        <v>324.6775899999999</v>
      </c>
      <c r="W430">
        <f>YEAR(Tabla_1[[#This Row],[Fecha pedido]])</f>
        <v>2021</v>
      </c>
    </row>
    <row r="431" spans="1:23" x14ac:dyDescent="0.3">
      <c r="A431" t="s">
        <v>628</v>
      </c>
      <c r="B431" t="s">
        <v>12</v>
      </c>
      <c r="C431" t="s">
        <v>231</v>
      </c>
      <c r="D431" t="s">
        <v>33</v>
      </c>
      <c r="E431" t="s">
        <v>15</v>
      </c>
      <c r="F431" t="s">
        <v>1120</v>
      </c>
      <c r="G431" s="14">
        <v>44857</v>
      </c>
      <c r="H431" s="20">
        <f>MONTH(Tabla_1[[#This Row],[Fecha pedido]])</f>
        <v>10</v>
      </c>
      <c r="I431">
        <v>632386195</v>
      </c>
      <c r="J431" s="1">
        <v>44907</v>
      </c>
      <c r="K431" s="5">
        <f>DATEDIF(Tabla_1[[#This Row],[Fecha pedido]],Tabla_1[[#This Row],[Fecha envío]],"D")</f>
        <v>50</v>
      </c>
      <c r="L431" s="3">
        <v>5983</v>
      </c>
      <c r="M431" s="4">
        <v>47.45</v>
      </c>
      <c r="N431" s="4">
        <v>31.79</v>
      </c>
      <c r="O431" s="12">
        <v>283893.35000000003</v>
      </c>
      <c r="P431" s="4">
        <f>Tabla_1[[#This Row],[Precio Unitario]]-Tabla_1[[#This Row],[Coste unitario]]</f>
        <v>15.660000000000004</v>
      </c>
      <c r="Q431" s="12">
        <f>Tabla_1[[#This Row],[Importe venta total]]/1000</f>
        <v>283.89335000000005</v>
      </c>
      <c r="R431" s="4">
        <v>190199.57</v>
      </c>
      <c r="S431" s="12">
        <f>Tabla_1[[#This Row],[Importe Coste total]]/1000</f>
        <v>190.19956999999999</v>
      </c>
      <c r="T431" s="4">
        <f>Tabla_1[[#This Row],[Importe venta total]]-Tabla_1[[#This Row],[Importe Coste total]]</f>
        <v>93693.780000000028</v>
      </c>
      <c r="U431" s="13">
        <f>Tabla_1[[#This Row],[Importe Coste Total (M)]]/Tabla_1[[#This Row],[Importe Ventas Totales (M)]]</f>
        <v>0.66996838777660683</v>
      </c>
      <c r="V431" s="12">
        <f>Tabla_1[[#This Row],[Beneficio Total]]/1000</f>
        <v>93.693780000000032</v>
      </c>
      <c r="W431">
        <f>YEAR(Tabla_1[[#This Row],[Fecha pedido]])</f>
        <v>2022</v>
      </c>
    </row>
    <row r="432" spans="1:23" x14ac:dyDescent="0.3">
      <c r="A432" t="s">
        <v>629</v>
      </c>
      <c r="B432" t="s">
        <v>60</v>
      </c>
      <c r="C432" t="s">
        <v>403</v>
      </c>
      <c r="D432" t="s">
        <v>14</v>
      </c>
      <c r="E432" t="s">
        <v>19</v>
      </c>
      <c r="F432" t="s">
        <v>1117</v>
      </c>
      <c r="G432" s="14">
        <v>44247</v>
      </c>
      <c r="H432" s="20">
        <f>MONTH(Tabla_1[[#This Row],[Fecha pedido]])</f>
        <v>2</v>
      </c>
      <c r="I432">
        <v>953977048</v>
      </c>
      <c r="J432" s="1">
        <v>44277</v>
      </c>
      <c r="K432" s="5">
        <f>DATEDIF(Tabla_1[[#This Row],[Fecha pedido]],Tabla_1[[#This Row],[Fecha envío]],"D")</f>
        <v>30</v>
      </c>
      <c r="L432" s="3">
        <v>1863</v>
      </c>
      <c r="M432" s="4">
        <v>152.58000000000001</v>
      </c>
      <c r="N432" s="4">
        <v>97.44</v>
      </c>
      <c r="O432" s="12">
        <v>284256.54000000004</v>
      </c>
      <c r="P432" s="4">
        <f>Tabla_1[[#This Row],[Precio Unitario]]-Tabla_1[[#This Row],[Coste unitario]]</f>
        <v>55.140000000000015</v>
      </c>
      <c r="Q432" s="12">
        <f>Tabla_1[[#This Row],[Importe venta total]]/1000</f>
        <v>284.25654000000003</v>
      </c>
      <c r="R432" s="4">
        <v>181530.72</v>
      </c>
      <c r="S432" s="12">
        <f>Tabla_1[[#This Row],[Importe Coste total]]/1000</f>
        <v>181.53072</v>
      </c>
      <c r="T432" s="4">
        <f>Tabla_1[[#This Row],[Importe venta total]]-Tabla_1[[#This Row],[Importe Coste total]]</f>
        <v>102725.82000000004</v>
      </c>
      <c r="U432" s="13">
        <f>Tabla_1[[#This Row],[Importe Coste Total (M)]]/Tabla_1[[#This Row],[Importe Ventas Totales (M)]]</f>
        <v>0.63861580810066843</v>
      </c>
      <c r="V432" s="12">
        <f>Tabla_1[[#This Row],[Beneficio Total]]/1000</f>
        <v>102.72582000000004</v>
      </c>
      <c r="W432">
        <f>YEAR(Tabla_1[[#This Row],[Fecha pedido]])</f>
        <v>2021</v>
      </c>
    </row>
    <row r="433" spans="1:23" x14ac:dyDescent="0.3">
      <c r="A433" t="s">
        <v>630</v>
      </c>
      <c r="B433" t="s">
        <v>12</v>
      </c>
      <c r="C433" t="s">
        <v>131</v>
      </c>
      <c r="D433" t="s">
        <v>38</v>
      </c>
      <c r="E433" t="s">
        <v>19</v>
      </c>
      <c r="F433" t="s">
        <v>1119</v>
      </c>
      <c r="G433" s="14">
        <v>44078</v>
      </c>
      <c r="H433" s="20">
        <f>MONTH(Tabla_1[[#This Row],[Fecha pedido]])</f>
        <v>9</v>
      </c>
      <c r="I433">
        <v>372889983</v>
      </c>
      <c r="J433" s="1">
        <v>44099</v>
      </c>
      <c r="K433" s="5">
        <f>DATEDIF(Tabla_1[[#This Row],[Fecha pedido]],Tabla_1[[#This Row],[Fecha envío]],"D")</f>
        <v>21</v>
      </c>
      <c r="L433" s="3">
        <v>5287</v>
      </c>
      <c r="M433" s="4">
        <v>437.2</v>
      </c>
      <c r="N433" s="4">
        <v>263.33</v>
      </c>
      <c r="O433" s="12">
        <v>2311476.4</v>
      </c>
      <c r="P433" s="4">
        <f>Tabla_1[[#This Row],[Precio Unitario]]-Tabla_1[[#This Row],[Coste unitario]]</f>
        <v>173.87</v>
      </c>
      <c r="Q433" s="12">
        <f>Tabla_1[[#This Row],[Importe venta total]]/1000</f>
        <v>2311.4764</v>
      </c>
      <c r="R433" s="4">
        <v>1392225.71</v>
      </c>
      <c r="S433" s="12">
        <f>Tabla_1[[#This Row],[Importe Coste total]]/1000</f>
        <v>1392.2257099999999</v>
      </c>
      <c r="T433" s="4">
        <f>Tabla_1[[#This Row],[Importe venta total]]-Tabla_1[[#This Row],[Importe Coste total]]</f>
        <v>919250.69</v>
      </c>
      <c r="U433" s="13">
        <f>Tabla_1[[#This Row],[Importe Coste Total (M)]]/Tabla_1[[#This Row],[Importe Ventas Totales (M)]]</f>
        <v>0.60231015553522416</v>
      </c>
      <c r="V433" s="12">
        <f>Tabla_1[[#This Row],[Beneficio Total]]/1000</f>
        <v>919.25068999999996</v>
      </c>
      <c r="W433">
        <f>YEAR(Tabla_1[[#This Row],[Fecha pedido]])</f>
        <v>2020</v>
      </c>
    </row>
    <row r="434" spans="1:23" x14ac:dyDescent="0.3">
      <c r="A434" t="s">
        <v>631</v>
      </c>
      <c r="B434" t="s">
        <v>12</v>
      </c>
      <c r="C434" t="s">
        <v>632</v>
      </c>
      <c r="D434" t="s">
        <v>70</v>
      </c>
      <c r="E434" t="s">
        <v>15</v>
      </c>
      <c r="F434" t="s">
        <v>1120</v>
      </c>
      <c r="G434" s="14">
        <v>43966</v>
      </c>
      <c r="H434" s="20">
        <f>MONTH(Tabla_1[[#This Row],[Fecha pedido]])</f>
        <v>5</v>
      </c>
      <c r="I434">
        <v>334486329</v>
      </c>
      <c r="J434" s="1">
        <v>43973</v>
      </c>
      <c r="K434" s="5">
        <f>DATEDIF(Tabla_1[[#This Row],[Fecha pedido]],Tabla_1[[#This Row],[Fecha envío]],"D")</f>
        <v>7</v>
      </c>
      <c r="L434" s="3">
        <v>793</v>
      </c>
      <c r="M434" s="4">
        <v>109.28</v>
      </c>
      <c r="N434" s="4">
        <v>35.840000000000003</v>
      </c>
      <c r="O434" s="12">
        <v>86659.040000000008</v>
      </c>
      <c r="P434" s="4">
        <f>Tabla_1[[#This Row],[Precio Unitario]]-Tabla_1[[#This Row],[Coste unitario]]</f>
        <v>73.44</v>
      </c>
      <c r="Q434" s="12">
        <f>Tabla_1[[#This Row],[Importe venta total]]/1000</f>
        <v>86.659040000000005</v>
      </c>
      <c r="R434" s="4">
        <v>28421.120000000003</v>
      </c>
      <c r="S434" s="12">
        <f>Tabla_1[[#This Row],[Importe Coste total]]/1000</f>
        <v>28.421120000000002</v>
      </c>
      <c r="T434" s="4">
        <f>Tabla_1[[#This Row],[Importe venta total]]-Tabla_1[[#This Row],[Importe Coste total]]</f>
        <v>58237.920000000006</v>
      </c>
      <c r="U434" s="13">
        <f>Tabla_1[[#This Row],[Importe Coste Total (M)]]/Tabla_1[[#This Row],[Importe Ventas Totales (M)]]</f>
        <v>0.32796486090775989</v>
      </c>
      <c r="V434" s="12">
        <f>Tabla_1[[#This Row],[Beneficio Total]]/1000</f>
        <v>58.237920000000003</v>
      </c>
      <c r="W434">
        <f>YEAR(Tabla_1[[#This Row],[Fecha pedido]])</f>
        <v>2020</v>
      </c>
    </row>
    <row r="435" spans="1:23" x14ac:dyDescent="0.3">
      <c r="A435" t="s">
        <v>633</v>
      </c>
      <c r="B435" t="s">
        <v>24</v>
      </c>
      <c r="C435" t="s">
        <v>104</v>
      </c>
      <c r="D435" t="s">
        <v>50</v>
      </c>
      <c r="E435" t="s">
        <v>15</v>
      </c>
      <c r="F435" t="s">
        <v>1120</v>
      </c>
      <c r="G435" s="14">
        <v>44194</v>
      </c>
      <c r="H435" s="20">
        <f>MONTH(Tabla_1[[#This Row],[Fecha pedido]])</f>
        <v>12</v>
      </c>
      <c r="I435">
        <v>554439914</v>
      </c>
      <c r="J435" s="1">
        <v>44204</v>
      </c>
      <c r="K435" s="5">
        <f>DATEDIF(Tabla_1[[#This Row],[Fecha pedido]],Tabla_1[[#This Row],[Fecha envío]],"D")</f>
        <v>10</v>
      </c>
      <c r="L435" s="3">
        <v>9946</v>
      </c>
      <c r="M435" s="4">
        <v>154.06</v>
      </c>
      <c r="N435" s="4">
        <v>90.93</v>
      </c>
      <c r="O435" s="12">
        <v>1532280.76</v>
      </c>
      <c r="P435" s="4">
        <f>Tabla_1[[#This Row],[Precio Unitario]]-Tabla_1[[#This Row],[Coste unitario]]</f>
        <v>63.129999999999995</v>
      </c>
      <c r="Q435" s="12">
        <f>Tabla_1[[#This Row],[Importe venta total]]/1000</f>
        <v>1532.2807600000001</v>
      </c>
      <c r="R435" s="4">
        <v>904389.78</v>
      </c>
      <c r="S435" s="12">
        <f>Tabla_1[[#This Row],[Importe Coste total]]/1000</f>
        <v>904.38977999999997</v>
      </c>
      <c r="T435" s="4">
        <f>Tabla_1[[#This Row],[Importe venta total]]-Tabla_1[[#This Row],[Importe Coste total]]</f>
        <v>627890.98</v>
      </c>
      <c r="U435" s="13">
        <f>Tabla_1[[#This Row],[Importe Coste Total (M)]]/Tabla_1[[#This Row],[Importe Ventas Totales (M)]]</f>
        <v>0.59022458782292608</v>
      </c>
      <c r="V435" s="12">
        <f>Tabla_1[[#This Row],[Beneficio Total]]/1000</f>
        <v>627.89098000000001</v>
      </c>
      <c r="W435">
        <f>YEAR(Tabla_1[[#This Row],[Fecha pedido]])</f>
        <v>2020</v>
      </c>
    </row>
    <row r="436" spans="1:23" x14ac:dyDescent="0.3">
      <c r="A436" t="s">
        <v>634</v>
      </c>
      <c r="B436" t="s">
        <v>24</v>
      </c>
      <c r="C436" t="s">
        <v>99</v>
      </c>
      <c r="D436" t="s">
        <v>42</v>
      </c>
      <c r="E436" t="s">
        <v>19</v>
      </c>
      <c r="F436" t="s">
        <v>1119</v>
      </c>
      <c r="G436" s="14">
        <v>43889</v>
      </c>
      <c r="H436" s="20">
        <f>MONTH(Tabla_1[[#This Row],[Fecha pedido]])</f>
        <v>2</v>
      </c>
      <c r="I436">
        <v>983676612</v>
      </c>
      <c r="J436" s="1">
        <v>43939</v>
      </c>
      <c r="K436" s="5">
        <f>DATEDIF(Tabla_1[[#This Row],[Fecha pedido]],Tabla_1[[#This Row],[Fecha envío]],"D")</f>
        <v>50</v>
      </c>
      <c r="L436" s="3">
        <v>624</v>
      </c>
      <c r="M436" s="4">
        <v>651.21</v>
      </c>
      <c r="N436" s="4">
        <v>524.96</v>
      </c>
      <c r="O436" s="12">
        <v>406355.04000000004</v>
      </c>
      <c r="P436" s="4">
        <f>Tabla_1[[#This Row],[Precio Unitario]]-Tabla_1[[#This Row],[Coste unitario]]</f>
        <v>126.25</v>
      </c>
      <c r="Q436" s="12">
        <f>Tabla_1[[#This Row],[Importe venta total]]/1000</f>
        <v>406.35504000000003</v>
      </c>
      <c r="R436" s="4">
        <v>327575.04000000004</v>
      </c>
      <c r="S436" s="12">
        <f>Tabla_1[[#This Row],[Importe Coste total]]/1000</f>
        <v>327.57504000000006</v>
      </c>
      <c r="T436" s="4">
        <f>Tabla_1[[#This Row],[Importe venta total]]-Tabla_1[[#This Row],[Importe Coste total]]</f>
        <v>78780</v>
      </c>
      <c r="U436" s="13">
        <f>Tabla_1[[#This Row],[Importe Coste Total (M)]]/Tabla_1[[#This Row],[Importe Ventas Totales (M)]]</f>
        <v>0.80613012699436437</v>
      </c>
      <c r="V436" s="12">
        <f>Tabla_1[[#This Row],[Beneficio Total]]/1000</f>
        <v>78.78</v>
      </c>
      <c r="W436">
        <f>YEAR(Tabla_1[[#This Row],[Fecha pedido]])</f>
        <v>2020</v>
      </c>
    </row>
    <row r="437" spans="1:23" x14ac:dyDescent="0.3">
      <c r="A437" t="s">
        <v>635</v>
      </c>
      <c r="B437" t="s">
        <v>24</v>
      </c>
      <c r="C437" t="s">
        <v>37</v>
      </c>
      <c r="D437" t="s">
        <v>23</v>
      </c>
      <c r="E437" t="s">
        <v>19</v>
      </c>
      <c r="F437" t="s">
        <v>1120</v>
      </c>
      <c r="G437" s="14">
        <v>44657</v>
      </c>
      <c r="H437" s="20">
        <f>MONTH(Tabla_1[[#This Row],[Fecha pedido]])</f>
        <v>4</v>
      </c>
      <c r="I437">
        <v>525869882</v>
      </c>
      <c r="J437" s="1">
        <v>44703</v>
      </c>
      <c r="K437" s="5">
        <f>DATEDIF(Tabla_1[[#This Row],[Fecha pedido]],Tabla_1[[#This Row],[Fecha envío]],"D")</f>
        <v>46</v>
      </c>
      <c r="L437" s="3">
        <v>5439</v>
      </c>
      <c r="M437" s="4">
        <v>205.7</v>
      </c>
      <c r="N437" s="4">
        <v>117.11</v>
      </c>
      <c r="O437" s="12">
        <v>1118802.3</v>
      </c>
      <c r="P437" s="4">
        <f>Tabla_1[[#This Row],[Precio Unitario]]-Tabla_1[[#This Row],[Coste unitario]]</f>
        <v>88.589999999999989</v>
      </c>
      <c r="Q437" s="12">
        <f>Tabla_1[[#This Row],[Importe venta total]]/1000</f>
        <v>1118.8023000000001</v>
      </c>
      <c r="R437" s="4">
        <v>636961.29</v>
      </c>
      <c r="S437" s="12">
        <f>Tabla_1[[#This Row],[Importe Coste total]]/1000</f>
        <v>636.96129000000008</v>
      </c>
      <c r="T437" s="4">
        <f>Tabla_1[[#This Row],[Importe venta total]]-Tabla_1[[#This Row],[Importe Coste total]]</f>
        <v>481841.01</v>
      </c>
      <c r="U437" s="13">
        <f>Tabla_1[[#This Row],[Importe Coste Total (M)]]/Tabla_1[[#This Row],[Importe Ventas Totales (M)]]</f>
        <v>0.56932425862907154</v>
      </c>
      <c r="V437" s="12">
        <f>Tabla_1[[#This Row],[Beneficio Total]]/1000</f>
        <v>481.84100999999998</v>
      </c>
      <c r="W437">
        <f>YEAR(Tabla_1[[#This Row],[Fecha pedido]])</f>
        <v>2022</v>
      </c>
    </row>
    <row r="438" spans="1:23" x14ac:dyDescent="0.3">
      <c r="A438" t="s">
        <v>636</v>
      </c>
      <c r="B438" t="s">
        <v>12</v>
      </c>
      <c r="C438" t="s">
        <v>161</v>
      </c>
      <c r="D438" t="s">
        <v>26</v>
      </c>
      <c r="E438" t="s">
        <v>15</v>
      </c>
      <c r="F438" t="s">
        <v>1118</v>
      </c>
      <c r="G438" s="14">
        <v>44193</v>
      </c>
      <c r="H438" s="20">
        <f>MONTH(Tabla_1[[#This Row],[Fecha pedido]])</f>
        <v>12</v>
      </c>
      <c r="I438">
        <v>792240703</v>
      </c>
      <c r="J438" s="1">
        <v>44225</v>
      </c>
      <c r="K438" s="5">
        <f>DATEDIF(Tabla_1[[#This Row],[Fecha pedido]],Tabla_1[[#This Row],[Fecha envío]],"D")</f>
        <v>32</v>
      </c>
      <c r="L438" s="3">
        <v>484</v>
      </c>
      <c r="M438" s="4">
        <v>9.33</v>
      </c>
      <c r="N438" s="4">
        <v>6.92</v>
      </c>
      <c r="O438" s="12">
        <v>4515.72</v>
      </c>
      <c r="P438" s="4">
        <f>Tabla_1[[#This Row],[Precio Unitario]]-Tabla_1[[#This Row],[Coste unitario]]</f>
        <v>2.41</v>
      </c>
      <c r="Q438" s="12">
        <f>Tabla_1[[#This Row],[Importe venta total]]/1000</f>
        <v>4.51572</v>
      </c>
      <c r="R438" s="4">
        <v>3349.2799999999997</v>
      </c>
      <c r="S438" s="12">
        <f>Tabla_1[[#This Row],[Importe Coste total]]/1000</f>
        <v>3.3492799999999998</v>
      </c>
      <c r="T438" s="4">
        <f>Tabla_1[[#This Row],[Importe venta total]]-Tabla_1[[#This Row],[Importe Coste total]]</f>
        <v>1166.4400000000005</v>
      </c>
      <c r="U438" s="13">
        <f>Tabla_1[[#This Row],[Importe Coste Total (M)]]/Tabla_1[[#This Row],[Importe Ventas Totales (M)]]</f>
        <v>0.74169346195069663</v>
      </c>
      <c r="V438" s="12">
        <f>Tabla_1[[#This Row],[Beneficio Total]]/1000</f>
        <v>1.1664400000000006</v>
      </c>
      <c r="W438">
        <f>YEAR(Tabla_1[[#This Row],[Fecha pedido]])</f>
        <v>2020</v>
      </c>
    </row>
    <row r="439" spans="1:23" x14ac:dyDescent="0.3">
      <c r="A439" t="s">
        <v>637</v>
      </c>
      <c r="B439" t="s">
        <v>12</v>
      </c>
      <c r="C439" t="s">
        <v>179</v>
      </c>
      <c r="D439" t="s">
        <v>23</v>
      </c>
      <c r="E439" t="s">
        <v>15</v>
      </c>
      <c r="F439" t="s">
        <v>1118</v>
      </c>
      <c r="G439" s="14">
        <v>44560</v>
      </c>
      <c r="H439" s="20">
        <f>MONTH(Tabla_1[[#This Row],[Fecha pedido]])</f>
        <v>12</v>
      </c>
      <c r="I439">
        <v>500025403</v>
      </c>
      <c r="J439" s="1">
        <v>44607</v>
      </c>
      <c r="K439" s="5">
        <f>DATEDIF(Tabla_1[[#This Row],[Fecha pedido]],Tabla_1[[#This Row],[Fecha envío]],"D")</f>
        <v>47</v>
      </c>
      <c r="L439" s="3">
        <v>7483</v>
      </c>
      <c r="M439" s="4">
        <v>205.7</v>
      </c>
      <c r="N439" s="4">
        <v>117.11</v>
      </c>
      <c r="O439" s="12">
        <v>1539253.0999999999</v>
      </c>
      <c r="P439" s="4">
        <f>Tabla_1[[#This Row],[Precio Unitario]]-Tabla_1[[#This Row],[Coste unitario]]</f>
        <v>88.589999999999989</v>
      </c>
      <c r="Q439" s="12">
        <f>Tabla_1[[#This Row],[Importe venta total]]/1000</f>
        <v>1539.2530999999999</v>
      </c>
      <c r="R439" s="4">
        <v>876334.13</v>
      </c>
      <c r="S439" s="12">
        <f>Tabla_1[[#This Row],[Importe Coste total]]/1000</f>
        <v>876.33412999999996</v>
      </c>
      <c r="T439" s="4">
        <f>Tabla_1[[#This Row],[Importe venta total]]-Tabla_1[[#This Row],[Importe Coste total]]</f>
        <v>662918.96999999986</v>
      </c>
      <c r="U439" s="13">
        <f>Tabla_1[[#This Row],[Importe Coste Total (M)]]/Tabla_1[[#This Row],[Importe Ventas Totales (M)]]</f>
        <v>0.56932425862907143</v>
      </c>
      <c r="V439" s="12">
        <f>Tabla_1[[#This Row],[Beneficio Total]]/1000</f>
        <v>662.91896999999983</v>
      </c>
      <c r="W439">
        <f>YEAR(Tabla_1[[#This Row],[Fecha pedido]])</f>
        <v>2021</v>
      </c>
    </row>
    <row r="440" spans="1:23" x14ac:dyDescent="0.3">
      <c r="A440" t="s">
        <v>638</v>
      </c>
      <c r="B440" t="s">
        <v>24</v>
      </c>
      <c r="C440" t="s">
        <v>52</v>
      </c>
      <c r="D440" t="s">
        <v>26</v>
      </c>
      <c r="E440" t="s">
        <v>19</v>
      </c>
      <c r="F440" t="s">
        <v>1119</v>
      </c>
      <c r="G440" s="14">
        <v>44311</v>
      </c>
      <c r="H440" s="20">
        <f>MONTH(Tabla_1[[#This Row],[Fecha pedido]])</f>
        <v>4</v>
      </c>
      <c r="I440">
        <v>236772811</v>
      </c>
      <c r="J440" s="1">
        <v>44327</v>
      </c>
      <c r="K440" s="5">
        <f>DATEDIF(Tabla_1[[#This Row],[Fecha pedido]],Tabla_1[[#This Row],[Fecha envío]],"D")</f>
        <v>16</v>
      </c>
      <c r="L440" s="3">
        <v>5191</v>
      </c>
      <c r="M440" s="4">
        <v>9.33</v>
      </c>
      <c r="N440" s="4">
        <v>6.92</v>
      </c>
      <c r="O440" s="12">
        <v>48432.03</v>
      </c>
      <c r="P440" s="4">
        <f>Tabla_1[[#This Row],[Precio Unitario]]-Tabla_1[[#This Row],[Coste unitario]]</f>
        <v>2.41</v>
      </c>
      <c r="Q440" s="12">
        <f>Tabla_1[[#This Row],[Importe venta total]]/1000</f>
        <v>48.432029999999997</v>
      </c>
      <c r="R440" s="4">
        <v>35921.72</v>
      </c>
      <c r="S440" s="12">
        <f>Tabla_1[[#This Row],[Importe Coste total]]/1000</f>
        <v>35.921720000000001</v>
      </c>
      <c r="T440" s="4">
        <f>Tabla_1[[#This Row],[Importe venta total]]-Tabla_1[[#This Row],[Importe Coste total]]</f>
        <v>12510.309999999998</v>
      </c>
      <c r="U440" s="13">
        <f>Tabla_1[[#This Row],[Importe Coste Total (M)]]/Tabla_1[[#This Row],[Importe Ventas Totales (M)]]</f>
        <v>0.74169346195069674</v>
      </c>
      <c r="V440" s="12">
        <f>Tabla_1[[#This Row],[Beneficio Total]]/1000</f>
        <v>12.510309999999997</v>
      </c>
      <c r="W440">
        <f>YEAR(Tabla_1[[#This Row],[Fecha pedido]])</f>
        <v>2021</v>
      </c>
    </row>
    <row r="441" spans="1:23" x14ac:dyDescent="0.3">
      <c r="A441" t="s">
        <v>639</v>
      </c>
      <c r="B441" t="s">
        <v>12</v>
      </c>
      <c r="C441" t="s">
        <v>632</v>
      </c>
      <c r="D441" t="s">
        <v>80</v>
      </c>
      <c r="E441" t="s">
        <v>19</v>
      </c>
      <c r="F441" t="s">
        <v>1120</v>
      </c>
      <c r="G441" s="14">
        <v>44238</v>
      </c>
      <c r="H441" s="20">
        <f>MONTH(Tabla_1[[#This Row],[Fecha pedido]])</f>
        <v>2</v>
      </c>
      <c r="I441">
        <v>210344254</v>
      </c>
      <c r="J441" s="1">
        <v>44270</v>
      </c>
      <c r="K441" s="5">
        <f>DATEDIF(Tabla_1[[#This Row],[Fecha pedido]],Tabla_1[[#This Row],[Fecha envío]],"D")</f>
        <v>32</v>
      </c>
      <c r="L441" s="3">
        <v>4394</v>
      </c>
      <c r="M441" s="4">
        <v>668.27</v>
      </c>
      <c r="N441" s="4">
        <v>502.54</v>
      </c>
      <c r="O441" s="12">
        <v>2936378.38</v>
      </c>
      <c r="P441" s="4">
        <f>Tabla_1[[#This Row],[Precio Unitario]]-Tabla_1[[#This Row],[Coste unitario]]</f>
        <v>165.72999999999996</v>
      </c>
      <c r="Q441" s="12">
        <f>Tabla_1[[#This Row],[Importe venta total]]/1000</f>
        <v>2936.3783800000001</v>
      </c>
      <c r="R441" s="4">
        <v>2208160.7600000002</v>
      </c>
      <c r="S441" s="12">
        <f>Tabla_1[[#This Row],[Importe Coste total]]/1000</f>
        <v>2208.1607600000002</v>
      </c>
      <c r="T441" s="4">
        <f>Tabla_1[[#This Row],[Importe venta total]]-Tabla_1[[#This Row],[Importe Coste total]]</f>
        <v>728217.61999999965</v>
      </c>
      <c r="U441" s="13">
        <f>Tabla_1[[#This Row],[Importe Coste Total (M)]]/Tabla_1[[#This Row],[Importe Ventas Totales (M)]]</f>
        <v>0.75200143654510909</v>
      </c>
      <c r="V441" s="12">
        <f>Tabla_1[[#This Row],[Beneficio Total]]/1000</f>
        <v>728.21761999999967</v>
      </c>
      <c r="W441">
        <f>YEAR(Tabla_1[[#This Row],[Fecha pedido]])</f>
        <v>2021</v>
      </c>
    </row>
    <row r="442" spans="1:23" x14ac:dyDescent="0.3">
      <c r="A442" t="s">
        <v>640</v>
      </c>
      <c r="B442" t="s">
        <v>24</v>
      </c>
      <c r="C442" t="s">
        <v>368</v>
      </c>
      <c r="D442" t="s">
        <v>70</v>
      </c>
      <c r="E442" t="s">
        <v>19</v>
      </c>
      <c r="F442" t="s">
        <v>1117</v>
      </c>
      <c r="G442" s="14">
        <v>44754</v>
      </c>
      <c r="H442" s="20">
        <f>MONTH(Tabla_1[[#This Row],[Fecha pedido]])</f>
        <v>7</v>
      </c>
      <c r="I442">
        <v>698913562</v>
      </c>
      <c r="J442" s="1">
        <v>44775</v>
      </c>
      <c r="K442" s="5">
        <f>DATEDIF(Tabla_1[[#This Row],[Fecha pedido]],Tabla_1[[#This Row],[Fecha envío]],"D")</f>
        <v>21</v>
      </c>
      <c r="L442" s="3">
        <v>2909</v>
      </c>
      <c r="M442" s="4">
        <v>109.28</v>
      </c>
      <c r="N442" s="4">
        <v>35.840000000000003</v>
      </c>
      <c r="O442" s="12">
        <v>317895.52</v>
      </c>
      <c r="P442" s="4">
        <f>Tabla_1[[#This Row],[Precio Unitario]]-Tabla_1[[#This Row],[Coste unitario]]</f>
        <v>73.44</v>
      </c>
      <c r="Q442" s="12">
        <f>Tabla_1[[#This Row],[Importe venta total]]/1000</f>
        <v>317.89552000000003</v>
      </c>
      <c r="R442" s="4">
        <v>104258.56000000001</v>
      </c>
      <c r="S442" s="12">
        <f>Tabla_1[[#This Row],[Importe Coste total]]/1000</f>
        <v>104.25856000000002</v>
      </c>
      <c r="T442" s="4">
        <f>Tabla_1[[#This Row],[Importe venta total]]-Tabla_1[[#This Row],[Importe Coste total]]</f>
        <v>213636.96000000002</v>
      </c>
      <c r="U442" s="13">
        <f>Tabla_1[[#This Row],[Importe Coste Total (M)]]/Tabla_1[[#This Row],[Importe Ventas Totales (M)]]</f>
        <v>0.32796486090775989</v>
      </c>
      <c r="V442" s="12">
        <f>Tabla_1[[#This Row],[Beneficio Total]]/1000</f>
        <v>213.63696000000002</v>
      </c>
      <c r="W442">
        <f>YEAR(Tabla_1[[#This Row],[Fecha pedido]])</f>
        <v>2022</v>
      </c>
    </row>
    <row r="443" spans="1:23" x14ac:dyDescent="0.3">
      <c r="A443" t="s">
        <v>641</v>
      </c>
      <c r="B443" t="s">
        <v>21</v>
      </c>
      <c r="C443" t="s">
        <v>593</v>
      </c>
      <c r="D443" t="s">
        <v>50</v>
      </c>
      <c r="E443" t="s">
        <v>19</v>
      </c>
      <c r="F443" t="s">
        <v>1120</v>
      </c>
      <c r="G443" s="14">
        <v>44333</v>
      </c>
      <c r="H443" s="20">
        <f>MONTH(Tabla_1[[#This Row],[Fecha pedido]])</f>
        <v>5</v>
      </c>
      <c r="I443">
        <v>700967061</v>
      </c>
      <c r="J443" s="1">
        <v>44360</v>
      </c>
      <c r="K443" s="5">
        <f>DATEDIF(Tabla_1[[#This Row],[Fecha pedido]],Tabla_1[[#This Row],[Fecha envío]],"D")</f>
        <v>27</v>
      </c>
      <c r="L443" s="3">
        <v>585</v>
      </c>
      <c r="M443" s="4">
        <v>154.06</v>
      </c>
      <c r="N443" s="4">
        <v>90.93</v>
      </c>
      <c r="O443" s="12">
        <v>90125.1</v>
      </c>
      <c r="P443" s="4">
        <f>Tabla_1[[#This Row],[Precio Unitario]]-Tabla_1[[#This Row],[Coste unitario]]</f>
        <v>63.129999999999995</v>
      </c>
      <c r="Q443" s="12">
        <f>Tabla_1[[#This Row],[Importe venta total]]/1000</f>
        <v>90.125100000000003</v>
      </c>
      <c r="R443" s="4">
        <v>53194.05</v>
      </c>
      <c r="S443" s="12">
        <f>Tabla_1[[#This Row],[Importe Coste total]]/1000</f>
        <v>53.194050000000004</v>
      </c>
      <c r="T443" s="4">
        <f>Tabla_1[[#This Row],[Importe venta total]]-Tabla_1[[#This Row],[Importe Coste total]]</f>
        <v>36931.050000000003</v>
      </c>
      <c r="U443" s="13">
        <f>Tabla_1[[#This Row],[Importe Coste Total (M)]]/Tabla_1[[#This Row],[Importe Ventas Totales (M)]]</f>
        <v>0.59022458782292619</v>
      </c>
      <c r="V443" s="12">
        <f>Tabla_1[[#This Row],[Beneficio Total]]/1000</f>
        <v>36.931050000000006</v>
      </c>
      <c r="W443">
        <f>YEAR(Tabla_1[[#This Row],[Fecha pedido]])</f>
        <v>2021</v>
      </c>
    </row>
    <row r="444" spans="1:23" x14ac:dyDescent="0.3">
      <c r="A444" t="s">
        <v>642</v>
      </c>
      <c r="B444" t="s">
        <v>24</v>
      </c>
      <c r="C444" t="s">
        <v>49</v>
      </c>
      <c r="D444" t="s">
        <v>70</v>
      </c>
      <c r="E444" t="s">
        <v>15</v>
      </c>
      <c r="F444" t="s">
        <v>1119</v>
      </c>
      <c r="G444" s="14">
        <v>44204</v>
      </c>
      <c r="H444" s="20">
        <f>MONTH(Tabla_1[[#This Row],[Fecha pedido]])</f>
        <v>1</v>
      </c>
      <c r="I444">
        <v>185303580</v>
      </c>
      <c r="J444" s="1">
        <v>44234</v>
      </c>
      <c r="K444" s="5">
        <f>DATEDIF(Tabla_1[[#This Row],[Fecha pedido]],Tabla_1[[#This Row],[Fecha envío]],"D")</f>
        <v>30</v>
      </c>
      <c r="L444" s="3">
        <v>4302</v>
      </c>
      <c r="M444" s="4">
        <v>109.28</v>
      </c>
      <c r="N444" s="4">
        <v>35.840000000000003</v>
      </c>
      <c r="O444" s="12">
        <v>470122.56</v>
      </c>
      <c r="P444" s="4">
        <f>Tabla_1[[#This Row],[Precio Unitario]]-Tabla_1[[#This Row],[Coste unitario]]</f>
        <v>73.44</v>
      </c>
      <c r="Q444" s="12">
        <f>Tabla_1[[#This Row],[Importe venta total]]/1000</f>
        <v>470.12256000000002</v>
      </c>
      <c r="R444" s="4">
        <v>154183.68000000002</v>
      </c>
      <c r="S444" s="12">
        <f>Tabla_1[[#This Row],[Importe Coste total]]/1000</f>
        <v>154.18368000000001</v>
      </c>
      <c r="T444" s="4">
        <f>Tabla_1[[#This Row],[Importe venta total]]-Tabla_1[[#This Row],[Importe Coste total]]</f>
        <v>315938.88</v>
      </c>
      <c r="U444" s="13">
        <f>Tabla_1[[#This Row],[Importe Coste Total (M)]]/Tabla_1[[#This Row],[Importe Ventas Totales (M)]]</f>
        <v>0.32796486090775989</v>
      </c>
      <c r="V444" s="12">
        <f>Tabla_1[[#This Row],[Beneficio Total]]/1000</f>
        <v>315.93887999999998</v>
      </c>
      <c r="W444">
        <f>YEAR(Tabla_1[[#This Row],[Fecha pedido]])</f>
        <v>2021</v>
      </c>
    </row>
    <row r="445" spans="1:23" x14ac:dyDescent="0.3">
      <c r="A445" t="s">
        <v>643</v>
      </c>
      <c r="B445" t="s">
        <v>28</v>
      </c>
      <c r="C445" t="s">
        <v>142</v>
      </c>
      <c r="D445" t="s">
        <v>40</v>
      </c>
      <c r="E445" t="s">
        <v>19</v>
      </c>
      <c r="F445" t="s">
        <v>1118</v>
      </c>
      <c r="G445" s="14">
        <v>44701</v>
      </c>
      <c r="H445" s="20">
        <f>MONTH(Tabla_1[[#This Row],[Fecha pedido]])</f>
        <v>5</v>
      </c>
      <c r="I445">
        <v>541034448</v>
      </c>
      <c r="J445" s="1">
        <v>44723</v>
      </c>
      <c r="K445" s="5">
        <f>DATEDIF(Tabla_1[[#This Row],[Fecha pedido]],Tabla_1[[#This Row],[Fecha envío]],"D")</f>
        <v>22</v>
      </c>
      <c r="L445" s="3">
        <v>2971</v>
      </c>
      <c r="M445" s="4">
        <v>81.73</v>
      </c>
      <c r="N445" s="4">
        <v>56.67</v>
      </c>
      <c r="O445" s="12">
        <v>242819.83000000002</v>
      </c>
      <c r="P445" s="4">
        <f>Tabla_1[[#This Row],[Precio Unitario]]-Tabla_1[[#This Row],[Coste unitario]]</f>
        <v>25.060000000000002</v>
      </c>
      <c r="Q445" s="12">
        <f>Tabla_1[[#This Row],[Importe venta total]]/1000</f>
        <v>242.81983000000002</v>
      </c>
      <c r="R445" s="4">
        <v>168366.57</v>
      </c>
      <c r="S445" s="12">
        <f>Tabla_1[[#This Row],[Importe Coste total]]/1000</f>
        <v>168.36657</v>
      </c>
      <c r="T445" s="4">
        <f>Tabla_1[[#This Row],[Importe venta total]]-Tabla_1[[#This Row],[Importe Coste total]]</f>
        <v>74453.260000000009</v>
      </c>
      <c r="U445" s="13">
        <f>Tabla_1[[#This Row],[Importe Coste Total (M)]]/Tabla_1[[#This Row],[Importe Ventas Totales (M)]]</f>
        <v>0.69338064358252771</v>
      </c>
      <c r="V445" s="12">
        <f>Tabla_1[[#This Row],[Beneficio Total]]/1000</f>
        <v>74.453260000000014</v>
      </c>
      <c r="W445">
        <f>YEAR(Tabla_1[[#This Row],[Fecha pedido]])</f>
        <v>2022</v>
      </c>
    </row>
    <row r="446" spans="1:23" x14ac:dyDescent="0.3">
      <c r="A446" t="s">
        <v>644</v>
      </c>
      <c r="B446" t="s">
        <v>12</v>
      </c>
      <c r="C446" t="s">
        <v>165</v>
      </c>
      <c r="D446" t="s">
        <v>30</v>
      </c>
      <c r="E446" t="s">
        <v>15</v>
      </c>
      <c r="F446" t="s">
        <v>1119</v>
      </c>
      <c r="G446" s="14">
        <v>44737</v>
      </c>
      <c r="H446" s="20">
        <f>MONTH(Tabla_1[[#This Row],[Fecha pedido]])</f>
        <v>6</v>
      </c>
      <c r="I446">
        <v>527583491</v>
      </c>
      <c r="J446" s="1">
        <v>44773</v>
      </c>
      <c r="K446" s="5">
        <f>DATEDIF(Tabla_1[[#This Row],[Fecha pedido]],Tabla_1[[#This Row],[Fecha envío]],"D")</f>
        <v>36</v>
      </c>
      <c r="L446" s="3">
        <v>2534</v>
      </c>
      <c r="M446" s="4">
        <v>255.28</v>
      </c>
      <c r="N446" s="4">
        <v>159.41999999999999</v>
      </c>
      <c r="O446" s="12">
        <v>646879.52</v>
      </c>
      <c r="P446" s="4">
        <f>Tabla_1[[#This Row],[Precio Unitario]]-Tabla_1[[#This Row],[Coste unitario]]</f>
        <v>95.860000000000014</v>
      </c>
      <c r="Q446" s="12">
        <f>Tabla_1[[#This Row],[Importe venta total]]/1000</f>
        <v>646.87952000000007</v>
      </c>
      <c r="R446" s="4">
        <v>403970.27999999997</v>
      </c>
      <c r="S446" s="12">
        <f>Tabla_1[[#This Row],[Importe Coste total]]/1000</f>
        <v>403.97027999999995</v>
      </c>
      <c r="T446" s="4">
        <f>Tabla_1[[#This Row],[Importe venta total]]-Tabla_1[[#This Row],[Importe Coste total]]</f>
        <v>242909.24000000005</v>
      </c>
      <c r="U446" s="13">
        <f>Tabla_1[[#This Row],[Importe Coste Total (M)]]/Tabla_1[[#This Row],[Importe Ventas Totales (M)]]</f>
        <v>0.624490755249138</v>
      </c>
      <c r="V446" s="12">
        <f>Tabla_1[[#This Row],[Beneficio Total]]/1000</f>
        <v>242.90924000000004</v>
      </c>
      <c r="W446">
        <f>YEAR(Tabla_1[[#This Row],[Fecha pedido]])</f>
        <v>2022</v>
      </c>
    </row>
    <row r="447" spans="1:23" x14ac:dyDescent="0.3">
      <c r="A447" t="s">
        <v>645</v>
      </c>
      <c r="B447" t="s">
        <v>28</v>
      </c>
      <c r="C447" t="s">
        <v>108</v>
      </c>
      <c r="D447" t="s">
        <v>40</v>
      </c>
      <c r="E447" t="s">
        <v>15</v>
      </c>
      <c r="F447" t="s">
        <v>1117</v>
      </c>
      <c r="G447" s="14">
        <v>44417</v>
      </c>
      <c r="H447" s="20">
        <f>MONTH(Tabla_1[[#This Row],[Fecha pedido]])</f>
        <v>8</v>
      </c>
      <c r="I447">
        <v>324687039</v>
      </c>
      <c r="J447" s="1">
        <v>44433</v>
      </c>
      <c r="K447" s="5">
        <f>DATEDIF(Tabla_1[[#This Row],[Fecha pedido]],Tabla_1[[#This Row],[Fecha envío]],"D")</f>
        <v>16</v>
      </c>
      <c r="L447" s="3">
        <v>965</v>
      </c>
      <c r="M447" s="4">
        <v>81.73</v>
      </c>
      <c r="N447" s="4">
        <v>56.67</v>
      </c>
      <c r="O447" s="12">
        <v>78869.45</v>
      </c>
      <c r="P447" s="4">
        <f>Tabla_1[[#This Row],[Precio Unitario]]-Tabla_1[[#This Row],[Coste unitario]]</f>
        <v>25.060000000000002</v>
      </c>
      <c r="Q447" s="12">
        <f>Tabla_1[[#This Row],[Importe venta total]]/1000</f>
        <v>78.869450000000001</v>
      </c>
      <c r="R447" s="4">
        <v>54686.55</v>
      </c>
      <c r="S447" s="12">
        <f>Tabla_1[[#This Row],[Importe Coste total]]/1000</f>
        <v>54.686550000000004</v>
      </c>
      <c r="T447" s="4">
        <f>Tabla_1[[#This Row],[Importe venta total]]-Tabla_1[[#This Row],[Importe Coste total]]</f>
        <v>24182.899999999994</v>
      </c>
      <c r="U447" s="13">
        <f>Tabla_1[[#This Row],[Importe Coste Total (M)]]/Tabla_1[[#This Row],[Importe Ventas Totales (M)]]</f>
        <v>0.69338064358252793</v>
      </c>
      <c r="V447" s="12">
        <f>Tabla_1[[#This Row],[Beneficio Total]]/1000</f>
        <v>24.182899999999993</v>
      </c>
      <c r="W447">
        <f>YEAR(Tabla_1[[#This Row],[Fecha pedido]])</f>
        <v>2021</v>
      </c>
    </row>
    <row r="448" spans="1:23" x14ac:dyDescent="0.3">
      <c r="A448" t="s">
        <v>646</v>
      </c>
      <c r="B448" t="s">
        <v>12</v>
      </c>
      <c r="C448" t="s">
        <v>161</v>
      </c>
      <c r="D448" t="s">
        <v>38</v>
      </c>
      <c r="E448" t="s">
        <v>19</v>
      </c>
      <c r="F448" t="s">
        <v>1120</v>
      </c>
      <c r="G448" s="14">
        <v>44513</v>
      </c>
      <c r="H448" s="20">
        <f>MONTH(Tabla_1[[#This Row],[Fecha pedido]])</f>
        <v>11</v>
      </c>
      <c r="I448">
        <v>182393920</v>
      </c>
      <c r="J448" s="1">
        <v>44561</v>
      </c>
      <c r="K448" s="5">
        <f>DATEDIF(Tabla_1[[#This Row],[Fecha pedido]],Tabla_1[[#This Row],[Fecha envío]],"D")</f>
        <v>48</v>
      </c>
      <c r="L448" s="3">
        <v>3269</v>
      </c>
      <c r="M448" s="4">
        <v>437.2</v>
      </c>
      <c r="N448" s="4">
        <v>263.33</v>
      </c>
      <c r="O448" s="12">
        <v>1429206.8</v>
      </c>
      <c r="P448" s="4">
        <f>Tabla_1[[#This Row],[Precio Unitario]]-Tabla_1[[#This Row],[Coste unitario]]</f>
        <v>173.87</v>
      </c>
      <c r="Q448" s="12">
        <f>Tabla_1[[#This Row],[Importe venta total]]/1000</f>
        <v>1429.2068000000002</v>
      </c>
      <c r="R448" s="4">
        <v>860825.7699999999</v>
      </c>
      <c r="S448" s="12">
        <f>Tabla_1[[#This Row],[Importe Coste total]]/1000</f>
        <v>860.82576999999992</v>
      </c>
      <c r="T448" s="4">
        <f>Tabla_1[[#This Row],[Importe venta total]]-Tabla_1[[#This Row],[Importe Coste total]]</f>
        <v>568381.03000000014</v>
      </c>
      <c r="U448" s="13">
        <f>Tabla_1[[#This Row],[Importe Coste Total (M)]]/Tabla_1[[#This Row],[Importe Ventas Totales (M)]]</f>
        <v>0.60231015553522405</v>
      </c>
      <c r="V448" s="12">
        <f>Tabla_1[[#This Row],[Beneficio Total]]/1000</f>
        <v>568.38103000000012</v>
      </c>
      <c r="W448">
        <f>YEAR(Tabla_1[[#This Row],[Fecha pedido]])</f>
        <v>2021</v>
      </c>
    </row>
    <row r="449" spans="1:23" x14ac:dyDescent="0.3">
      <c r="A449" t="s">
        <v>647</v>
      </c>
      <c r="B449" t="s">
        <v>60</v>
      </c>
      <c r="C449" t="s">
        <v>139</v>
      </c>
      <c r="D449" t="s">
        <v>26</v>
      </c>
      <c r="E449" t="s">
        <v>15</v>
      </c>
      <c r="F449" t="s">
        <v>1117</v>
      </c>
      <c r="G449" s="14">
        <v>43859</v>
      </c>
      <c r="H449" s="20">
        <f>MONTH(Tabla_1[[#This Row],[Fecha pedido]])</f>
        <v>1</v>
      </c>
      <c r="I449">
        <v>871065461</v>
      </c>
      <c r="J449" s="1">
        <v>43884</v>
      </c>
      <c r="K449" s="5">
        <f>DATEDIF(Tabla_1[[#This Row],[Fecha pedido]],Tabla_1[[#This Row],[Fecha envío]],"D")</f>
        <v>25</v>
      </c>
      <c r="L449" s="3">
        <v>6482</v>
      </c>
      <c r="M449" s="4">
        <v>9.33</v>
      </c>
      <c r="N449" s="4">
        <v>6.92</v>
      </c>
      <c r="O449" s="12">
        <v>60477.06</v>
      </c>
      <c r="P449" s="4">
        <f>Tabla_1[[#This Row],[Precio Unitario]]-Tabla_1[[#This Row],[Coste unitario]]</f>
        <v>2.41</v>
      </c>
      <c r="Q449" s="12">
        <f>Tabla_1[[#This Row],[Importe venta total]]/1000</f>
        <v>60.477059999999994</v>
      </c>
      <c r="R449" s="4">
        <v>44855.44</v>
      </c>
      <c r="S449" s="12">
        <f>Tabla_1[[#This Row],[Importe Coste total]]/1000</f>
        <v>44.855440000000002</v>
      </c>
      <c r="T449" s="4">
        <f>Tabla_1[[#This Row],[Importe venta total]]-Tabla_1[[#This Row],[Importe Coste total]]</f>
        <v>15621.619999999995</v>
      </c>
      <c r="U449" s="13">
        <f>Tabla_1[[#This Row],[Importe Coste Total (M)]]/Tabla_1[[#This Row],[Importe Ventas Totales (M)]]</f>
        <v>0.74169346195069674</v>
      </c>
      <c r="V449" s="12">
        <f>Tabla_1[[#This Row],[Beneficio Total]]/1000</f>
        <v>15.621619999999995</v>
      </c>
      <c r="W449">
        <f>YEAR(Tabla_1[[#This Row],[Fecha pedido]])</f>
        <v>2020</v>
      </c>
    </row>
    <row r="450" spans="1:23" x14ac:dyDescent="0.3">
      <c r="A450" t="s">
        <v>648</v>
      </c>
      <c r="B450" t="s">
        <v>24</v>
      </c>
      <c r="C450" t="s">
        <v>299</v>
      </c>
      <c r="D450" t="s">
        <v>42</v>
      </c>
      <c r="E450" t="s">
        <v>15</v>
      </c>
      <c r="F450" t="s">
        <v>1118</v>
      </c>
      <c r="G450" s="14">
        <v>44043</v>
      </c>
      <c r="H450" s="20">
        <f>MONTH(Tabla_1[[#This Row],[Fecha pedido]])</f>
        <v>7</v>
      </c>
      <c r="I450">
        <v>531375491</v>
      </c>
      <c r="J450" s="1">
        <v>44077</v>
      </c>
      <c r="K450" s="5">
        <f>DATEDIF(Tabla_1[[#This Row],[Fecha pedido]],Tabla_1[[#This Row],[Fecha envío]],"D")</f>
        <v>34</v>
      </c>
      <c r="L450" s="3">
        <v>4671</v>
      </c>
      <c r="M450" s="4">
        <v>651.21</v>
      </c>
      <c r="N450" s="4">
        <v>524.96</v>
      </c>
      <c r="O450" s="12">
        <v>3041801.91</v>
      </c>
      <c r="P450" s="4">
        <f>Tabla_1[[#This Row],[Precio Unitario]]-Tabla_1[[#This Row],[Coste unitario]]</f>
        <v>126.25</v>
      </c>
      <c r="Q450" s="12">
        <f>Tabla_1[[#This Row],[Importe venta total]]/1000</f>
        <v>3041.8019100000001</v>
      </c>
      <c r="R450" s="4">
        <v>2452088.16</v>
      </c>
      <c r="S450" s="12">
        <f>Tabla_1[[#This Row],[Importe Coste total]]/1000</f>
        <v>2452.0881600000002</v>
      </c>
      <c r="T450" s="4">
        <f>Tabla_1[[#This Row],[Importe venta total]]-Tabla_1[[#This Row],[Importe Coste total]]</f>
        <v>589713.75</v>
      </c>
      <c r="U450" s="13">
        <f>Tabla_1[[#This Row],[Importe Coste Total (M)]]/Tabla_1[[#This Row],[Importe Ventas Totales (M)]]</f>
        <v>0.80613012699436437</v>
      </c>
      <c r="V450" s="12">
        <f>Tabla_1[[#This Row],[Beneficio Total]]/1000</f>
        <v>589.71375</v>
      </c>
      <c r="W450">
        <f>YEAR(Tabla_1[[#This Row],[Fecha pedido]])</f>
        <v>2020</v>
      </c>
    </row>
    <row r="451" spans="1:23" x14ac:dyDescent="0.3">
      <c r="A451" t="s">
        <v>649</v>
      </c>
      <c r="B451" t="s">
        <v>28</v>
      </c>
      <c r="C451" t="s">
        <v>626</v>
      </c>
      <c r="D451" t="s">
        <v>23</v>
      </c>
      <c r="E451" t="s">
        <v>15</v>
      </c>
      <c r="F451" t="s">
        <v>1119</v>
      </c>
      <c r="G451" s="14">
        <v>44713</v>
      </c>
      <c r="H451" s="20">
        <f>MONTH(Tabla_1[[#This Row],[Fecha pedido]])</f>
        <v>6</v>
      </c>
      <c r="I451">
        <v>524310338</v>
      </c>
      <c r="J451" s="1">
        <v>44735</v>
      </c>
      <c r="K451" s="5">
        <f>DATEDIF(Tabla_1[[#This Row],[Fecha pedido]],Tabla_1[[#This Row],[Fecha envío]],"D")</f>
        <v>22</v>
      </c>
      <c r="L451" s="3">
        <v>3935</v>
      </c>
      <c r="M451" s="4">
        <v>205.7</v>
      </c>
      <c r="N451" s="4">
        <v>117.11</v>
      </c>
      <c r="O451" s="12">
        <v>809429.5</v>
      </c>
      <c r="P451" s="4">
        <f>Tabla_1[[#This Row],[Precio Unitario]]-Tabla_1[[#This Row],[Coste unitario]]</f>
        <v>88.589999999999989</v>
      </c>
      <c r="Q451" s="12">
        <f>Tabla_1[[#This Row],[Importe venta total]]/1000</f>
        <v>809.42949999999996</v>
      </c>
      <c r="R451" s="4">
        <v>460827.85</v>
      </c>
      <c r="S451" s="12">
        <f>Tabla_1[[#This Row],[Importe Coste total]]/1000</f>
        <v>460.82784999999996</v>
      </c>
      <c r="T451" s="4">
        <f>Tabla_1[[#This Row],[Importe venta total]]-Tabla_1[[#This Row],[Importe Coste total]]</f>
        <v>348601.65</v>
      </c>
      <c r="U451" s="13">
        <f>Tabla_1[[#This Row],[Importe Coste Total (M)]]/Tabla_1[[#This Row],[Importe Ventas Totales (M)]]</f>
        <v>0.56932425862907143</v>
      </c>
      <c r="V451" s="12">
        <f>Tabla_1[[#This Row],[Beneficio Total]]/1000</f>
        <v>348.60165000000001</v>
      </c>
      <c r="W451">
        <f>YEAR(Tabla_1[[#This Row],[Fecha pedido]])</f>
        <v>2022</v>
      </c>
    </row>
    <row r="452" spans="1:23" x14ac:dyDescent="0.3">
      <c r="A452" t="s">
        <v>650</v>
      </c>
      <c r="B452" t="s">
        <v>28</v>
      </c>
      <c r="C452" t="s">
        <v>142</v>
      </c>
      <c r="D452" t="s">
        <v>14</v>
      </c>
      <c r="E452" t="s">
        <v>15</v>
      </c>
      <c r="F452" t="s">
        <v>1118</v>
      </c>
      <c r="G452" s="14">
        <v>44097</v>
      </c>
      <c r="H452" s="20">
        <f>MONTH(Tabla_1[[#This Row],[Fecha pedido]])</f>
        <v>9</v>
      </c>
      <c r="I452">
        <v>481168830</v>
      </c>
      <c r="J452" s="1">
        <v>44124</v>
      </c>
      <c r="K452" s="5">
        <f>DATEDIF(Tabla_1[[#This Row],[Fecha pedido]],Tabla_1[[#This Row],[Fecha envío]],"D")</f>
        <v>27</v>
      </c>
      <c r="L452" s="3">
        <v>7404</v>
      </c>
      <c r="M452" s="4">
        <v>152.58000000000001</v>
      </c>
      <c r="N452" s="4">
        <v>97.44</v>
      </c>
      <c r="O452" s="12">
        <v>1129702.32</v>
      </c>
      <c r="P452" s="4">
        <f>Tabla_1[[#This Row],[Precio Unitario]]-Tabla_1[[#This Row],[Coste unitario]]</f>
        <v>55.140000000000015</v>
      </c>
      <c r="Q452" s="12">
        <f>Tabla_1[[#This Row],[Importe venta total]]/1000</f>
        <v>1129.7023200000001</v>
      </c>
      <c r="R452" s="4">
        <v>721445.76</v>
      </c>
      <c r="S452" s="12">
        <f>Tabla_1[[#This Row],[Importe Coste total]]/1000</f>
        <v>721.44576000000006</v>
      </c>
      <c r="T452" s="4">
        <f>Tabla_1[[#This Row],[Importe venta total]]-Tabla_1[[#This Row],[Importe Coste total]]</f>
        <v>408256.56000000006</v>
      </c>
      <c r="U452" s="13">
        <f>Tabla_1[[#This Row],[Importe Coste Total (M)]]/Tabla_1[[#This Row],[Importe Ventas Totales (M)]]</f>
        <v>0.63861580810066854</v>
      </c>
      <c r="V452" s="12">
        <f>Tabla_1[[#This Row],[Beneficio Total]]/1000</f>
        <v>408.25656000000004</v>
      </c>
      <c r="W452">
        <f>YEAR(Tabla_1[[#This Row],[Fecha pedido]])</f>
        <v>2020</v>
      </c>
    </row>
    <row r="453" spans="1:23" x14ac:dyDescent="0.3">
      <c r="A453" t="s">
        <v>651</v>
      </c>
      <c r="B453" t="s">
        <v>24</v>
      </c>
      <c r="C453" t="s">
        <v>281</v>
      </c>
      <c r="D453" t="s">
        <v>80</v>
      </c>
      <c r="E453" t="s">
        <v>19</v>
      </c>
      <c r="F453" t="s">
        <v>1120</v>
      </c>
      <c r="G453" s="14">
        <v>44747</v>
      </c>
      <c r="H453" s="20">
        <f>MONTH(Tabla_1[[#This Row],[Fecha pedido]])</f>
        <v>7</v>
      </c>
      <c r="I453">
        <v>553562295</v>
      </c>
      <c r="J453" s="1">
        <v>44795</v>
      </c>
      <c r="K453" s="5">
        <f>DATEDIF(Tabla_1[[#This Row],[Fecha pedido]],Tabla_1[[#This Row],[Fecha envío]],"D")</f>
        <v>48</v>
      </c>
      <c r="L453" s="3">
        <v>239</v>
      </c>
      <c r="M453" s="4">
        <v>668.27</v>
      </c>
      <c r="N453" s="4">
        <v>502.54</v>
      </c>
      <c r="O453" s="12">
        <v>159716.53</v>
      </c>
      <c r="P453" s="4">
        <f>Tabla_1[[#This Row],[Precio Unitario]]-Tabla_1[[#This Row],[Coste unitario]]</f>
        <v>165.72999999999996</v>
      </c>
      <c r="Q453" s="12">
        <f>Tabla_1[[#This Row],[Importe venta total]]/1000</f>
        <v>159.71653000000001</v>
      </c>
      <c r="R453" s="4">
        <v>120107.06</v>
      </c>
      <c r="S453" s="12">
        <f>Tabla_1[[#This Row],[Importe Coste total]]/1000</f>
        <v>120.10706</v>
      </c>
      <c r="T453" s="4">
        <f>Tabla_1[[#This Row],[Importe venta total]]-Tabla_1[[#This Row],[Importe Coste total]]</f>
        <v>39609.47</v>
      </c>
      <c r="U453" s="13">
        <f>Tabla_1[[#This Row],[Importe Coste Total (M)]]/Tabla_1[[#This Row],[Importe Ventas Totales (M)]]</f>
        <v>0.75200143654510898</v>
      </c>
      <c r="V453" s="12">
        <f>Tabla_1[[#This Row],[Beneficio Total]]/1000</f>
        <v>39.609470000000002</v>
      </c>
      <c r="W453">
        <f>YEAR(Tabla_1[[#This Row],[Fecha pedido]])</f>
        <v>2022</v>
      </c>
    </row>
    <row r="454" spans="1:23" x14ac:dyDescent="0.3">
      <c r="A454" t="s">
        <v>652</v>
      </c>
      <c r="B454" t="s">
        <v>24</v>
      </c>
      <c r="C454" t="s">
        <v>291</v>
      </c>
      <c r="D454" t="s">
        <v>23</v>
      </c>
      <c r="E454" t="s">
        <v>15</v>
      </c>
      <c r="F454" t="s">
        <v>1117</v>
      </c>
      <c r="G454" s="14">
        <v>44662</v>
      </c>
      <c r="H454" s="20">
        <f>MONTH(Tabla_1[[#This Row],[Fecha pedido]])</f>
        <v>4</v>
      </c>
      <c r="I454">
        <v>963414561</v>
      </c>
      <c r="J454" s="1">
        <v>44685</v>
      </c>
      <c r="K454" s="5">
        <f>DATEDIF(Tabla_1[[#This Row],[Fecha pedido]],Tabla_1[[#This Row],[Fecha envío]],"D")</f>
        <v>23</v>
      </c>
      <c r="L454" s="3">
        <v>4633</v>
      </c>
      <c r="M454" s="4">
        <v>205.7</v>
      </c>
      <c r="N454" s="4">
        <v>117.11</v>
      </c>
      <c r="O454" s="12">
        <v>953008.1</v>
      </c>
      <c r="P454" s="4">
        <f>Tabla_1[[#This Row],[Precio Unitario]]-Tabla_1[[#This Row],[Coste unitario]]</f>
        <v>88.589999999999989</v>
      </c>
      <c r="Q454" s="12">
        <f>Tabla_1[[#This Row],[Importe venta total]]/1000</f>
        <v>953.00810000000001</v>
      </c>
      <c r="R454" s="4">
        <v>542570.63</v>
      </c>
      <c r="S454" s="12">
        <f>Tabla_1[[#This Row],[Importe Coste total]]/1000</f>
        <v>542.57063000000005</v>
      </c>
      <c r="T454" s="4">
        <f>Tabla_1[[#This Row],[Importe venta total]]-Tabla_1[[#This Row],[Importe Coste total]]</f>
        <v>410437.47</v>
      </c>
      <c r="U454" s="13">
        <f>Tabla_1[[#This Row],[Importe Coste Total (M)]]/Tabla_1[[#This Row],[Importe Ventas Totales (M)]]</f>
        <v>0.56932425862907154</v>
      </c>
      <c r="V454" s="12">
        <f>Tabla_1[[#This Row],[Beneficio Total]]/1000</f>
        <v>410.43746999999996</v>
      </c>
      <c r="W454">
        <f>YEAR(Tabla_1[[#This Row],[Fecha pedido]])</f>
        <v>2022</v>
      </c>
    </row>
    <row r="455" spans="1:23" x14ac:dyDescent="0.3">
      <c r="A455" t="s">
        <v>653</v>
      </c>
      <c r="B455" t="s">
        <v>28</v>
      </c>
      <c r="C455" t="s">
        <v>626</v>
      </c>
      <c r="D455" t="s">
        <v>23</v>
      </c>
      <c r="E455" t="s">
        <v>19</v>
      </c>
      <c r="F455" t="s">
        <v>1119</v>
      </c>
      <c r="G455" s="14">
        <v>44079</v>
      </c>
      <c r="H455" s="20">
        <f>MONTH(Tabla_1[[#This Row],[Fecha pedido]])</f>
        <v>9</v>
      </c>
      <c r="I455">
        <v>652961957</v>
      </c>
      <c r="J455" s="1">
        <v>44081</v>
      </c>
      <c r="K455" s="5">
        <f>DATEDIF(Tabla_1[[#This Row],[Fecha pedido]],Tabla_1[[#This Row],[Fecha envío]],"D")</f>
        <v>2</v>
      </c>
      <c r="L455" s="3">
        <v>4808</v>
      </c>
      <c r="M455" s="4">
        <v>205.7</v>
      </c>
      <c r="N455" s="4">
        <v>117.11</v>
      </c>
      <c r="O455" s="12">
        <v>989005.6</v>
      </c>
      <c r="P455" s="4">
        <f>Tabla_1[[#This Row],[Precio Unitario]]-Tabla_1[[#This Row],[Coste unitario]]</f>
        <v>88.589999999999989</v>
      </c>
      <c r="Q455" s="12">
        <f>Tabla_1[[#This Row],[Importe venta total]]/1000</f>
        <v>989.00559999999996</v>
      </c>
      <c r="R455" s="4">
        <v>563064.88</v>
      </c>
      <c r="S455" s="12">
        <f>Tabla_1[[#This Row],[Importe Coste total]]/1000</f>
        <v>563.06488000000002</v>
      </c>
      <c r="T455" s="4">
        <f>Tabla_1[[#This Row],[Importe venta total]]-Tabla_1[[#This Row],[Importe Coste total]]</f>
        <v>425940.72</v>
      </c>
      <c r="U455" s="13">
        <f>Tabla_1[[#This Row],[Importe Coste Total (M)]]/Tabla_1[[#This Row],[Importe Ventas Totales (M)]]</f>
        <v>0.56932425862907154</v>
      </c>
      <c r="V455" s="12">
        <f>Tabla_1[[#This Row],[Beneficio Total]]/1000</f>
        <v>425.94072</v>
      </c>
      <c r="W455">
        <f>YEAR(Tabla_1[[#This Row],[Fecha pedido]])</f>
        <v>2020</v>
      </c>
    </row>
    <row r="456" spans="1:23" x14ac:dyDescent="0.3">
      <c r="A456" t="s">
        <v>654</v>
      </c>
      <c r="B456" t="s">
        <v>24</v>
      </c>
      <c r="C456" t="s">
        <v>46</v>
      </c>
      <c r="D456" t="s">
        <v>14</v>
      </c>
      <c r="E456" t="s">
        <v>19</v>
      </c>
      <c r="F456" t="s">
        <v>1117</v>
      </c>
      <c r="G456" s="14">
        <v>43901</v>
      </c>
      <c r="H456" s="20">
        <f>MONTH(Tabla_1[[#This Row],[Fecha pedido]])</f>
        <v>3</v>
      </c>
      <c r="I456">
        <v>434753310</v>
      </c>
      <c r="J456" s="1">
        <v>43928</v>
      </c>
      <c r="K456" s="5">
        <f>DATEDIF(Tabla_1[[#This Row],[Fecha pedido]],Tabla_1[[#This Row],[Fecha envío]],"D")</f>
        <v>27</v>
      </c>
      <c r="L456" s="3">
        <v>2021</v>
      </c>
      <c r="M456" s="4">
        <v>152.58000000000001</v>
      </c>
      <c r="N456" s="4">
        <v>97.44</v>
      </c>
      <c r="O456" s="12">
        <v>308364.18000000005</v>
      </c>
      <c r="P456" s="4">
        <f>Tabla_1[[#This Row],[Precio Unitario]]-Tabla_1[[#This Row],[Coste unitario]]</f>
        <v>55.140000000000015</v>
      </c>
      <c r="Q456" s="12">
        <f>Tabla_1[[#This Row],[Importe venta total]]/1000</f>
        <v>308.36418000000003</v>
      </c>
      <c r="R456" s="4">
        <v>196926.24</v>
      </c>
      <c r="S456" s="12">
        <f>Tabla_1[[#This Row],[Importe Coste total]]/1000</f>
        <v>196.92623999999998</v>
      </c>
      <c r="T456" s="4">
        <f>Tabla_1[[#This Row],[Importe venta total]]-Tabla_1[[#This Row],[Importe Coste total]]</f>
        <v>111437.94000000006</v>
      </c>
      <c r="U456" s="13">
        <f>Tabla_1[[#This Row],[Importe Coste Total (M)]]/Tabla_1[[#This Row],[Importe Ventas Totales (M)]]</f>
        <v>0.63861580810066831</v>
      </c>
      <c r="V456" s="12">
        <f>Tabla_1[[#This Row],[Beneficio Total]]/1000</f>
        <v>111.43794000000005</v>
      </c>
      <c r="W456">
        <f>YEAR(Tabla_1[[#This Row],[Fecha pedido]])</f>
        <v>2020</v>
      </c>
    </row>
    <row r="457" spans="1:23" x14ac:dyDescent="0.3">
      <c r="A457" t="s">
        <v>655</v>
      </c>
      <c r="B457" t="s">
        <v>12</v>
      </c>
      <c r="C457" t="s">
        <v>375</v>
      </c>
      <c r="D457" t="s">
        <v>38</v>
      </c>
      <c r="E457" t="s">
        <v>19</v>
      </c>
      <c r="F457" t="s">
        <v>1119</v>
      </c>
      <c r="G457" s="14">
        <v>44133</v>
      </c>
      <c r="H457" s="20">
        <f>MONTH(Tabla_1[[#This Row],[Fecha pedido]])</f>
        <v>10</v>
      </c>
      <c r="I457">
        <v>741649949</v>
      </c>
      <c r="J457" s="1">
        <v>44183</v>
      </c>
      <c r="K457" s="5">
        <f>DATEDIF(Tabla_1[[#This Row],[Fecha pedido]],Tabla_1[[#This Row],[Fecha envío]],"D")</f>
        <v>50</v>
      </c>
      <c r="L457" s="3">
        <v>9556</v>
      </c>
      <c r="M457" s="4">
        <v>437.2</v>
      </c>
      <c r="N457" s="4">
        <v>263.33</v>
      </c>
      <c r="O457" s="12">
        <v>4177883.1999999997</v>
      </c>
      <c r="P457" s="4">
        <f>Tabla_1[[#This Row],[Precio Unitario]]-Tabla_1[[#This Row],[Coste unitario]]</f>
        <v>173.87</v>
      </c>
      <c r="Q457" s="12">
        <f>Tabla_1[[#This Row],[Importe venta total]]/1000</f>
        <v>4177.8831999999993</v>
      </c>
      <c r="R457" s="4">
        <v>2516381.48</v>
      </c>
      <c r="S457" s="12">
        <f>Tabla_1[[#This Row],[Importe Coste total]]/1000</f>
        <v>2516.38148</v>
      </c>
      <c r="T457" s="4">
        <f>Tabla_1[[#This Row],[Importe venta total]]-Tabla_1[[#This Row],[Importe Coste total]]</f>
        <v>1661501.7199999997</v>
      </c>
      <c r="U457" s="13">
        <f>Tabla_1[[#This Row],[Importe Coste Total (M)]]/Tabla_1[[#This Row],[Importe Ventas Totales (M)]]</f>
        <v>0.60231015553522427</v>
      </c>
      <c r="V457" s="12">
        <f>Tabla_1[[#This Row],[Beneficio Total]]/1000</f>
        <v>1661.5017199999998</v>
      </c>
      <c r="W457">
        <f>YEAR(Tabla_1[[#This Row],[Fecha pedido]])</f>
        <v>2020</v>
      </c>
    </row>
    <row r="458" spans="1:23" x14ac:dyDescent="0.3">
      <c r="A458" t="s">
        <v>656</v>
      </c>
      <c r="B458" t="s">
        <v>12</v>
      </c>
      <c r="C458" t="s">
        <v>137</v>
      </c>
      <c r="D458" t="s">
        <v>26</v>
      </c>
      <c r="E458" t="s">
        <v>15</v>
      </c>
      <c r="F458" t="s">
        <v>1119</v>
      </c>
      <c r="G458" s="14">
        <v>44409</v>
      </c>
      <c r="H458" s="20">
        <f>MONTH(Tabla_1[[#This Row],[Fecha pedido]])</f>
        <v>8</v>
      </c>
      <c r="I458">
        <v>276825702</v>
      </c>
      <c r="J458" s="1">
        <v>44419</v>
      </c>
      <c r="K458" s="5">
        <f>DATEDIF(Tabla_1[[#This Row],[Fecha pedido]],Tabla_1[[#This Row],[Fecha envío]],"D")</f>
        <v>10</v>
      </c>
      <c r="L458" s="3">
        <v>7732</v>
      </c>
      <c r="M458" s="4">
        <v>9.33</v>
      </c>
      <c r="N458" s="4">
        <v>6.92</v>
      </c>
      <c r="O458" s="12">
        <v>72139.56</v>
      </c>
      <c r="P458" s="4">
        <f>Tabla_1[[#This Row],[Precio Unitario]]-Tabla_1[[#This Row],[Coste unitario]]</f>
        <v>2.41</v>
      </c>
      <c r="Q458" s="12">
        <f>Tabla_1[[#This Row],[Importe venta total]]/1000</f>
        <v>72.139560000000003</v>
      </c>
      <c r="R458" s="4">
        <v>53505.440000000002</v>
      </c>
      <c r="S458" s="12">
        <f>Tabla_1[[#This Row],[Importe Coste total]]/1000</f>
        <v>53.50544</v>
      </c>
      <c r="T458" s="4">
        <f>Tabla_1[[#This Row],[Importe venta total]]-Tabla_1[[#This Row],[Importe Coste total]]</f>
        <v>18634.119999999995</v>
      </c>
      <c r="U458" s="13">
        <f>Tabla_1[[#This Row],[Importe Coste Total (M)]]/Tabla_1[[#This Row],[Importe Ventas Totales (M)]]</f>
        <v>0.74169346195069663</v>
      </c>
      <c r="V458" s="12">
        <f>Tabla_1[[#This Row],[Beneficio Total]]/1000</f>
        <v>18.634119999999996</v>
      </c>
      <c r="W458">
        <f>YEAR(Tabla_1[[#This Row],[Fecha pedido]])</f>
        <v>2021</v>
      </c>
    </row>
    <row r="459" spans="1:23" x14ac:dyDescent="0.3">
      <c r="A459" t="s">
        <v>657</v>
      </c>
      <c r="B459" t="s">
        <v>21</v>
      </c>
      <c r="C459" t="s">
        <v>593</v>
      </c>
      <c r="D459" t="s">
        <v>80</v>
      </c>
      <c r="E459" t="s">
        <v>19</v>
      </c>
      <c r="F459" t="s">
        <v>1120</v>
      </c>
      <c r="G459" s="14">
        <v>44506</v>
      </c>
      <c r="H459" s="20">
        <f>MONTH(Tabla_1[[#This Row],[Fecha pedido]])</f>
        <v>11</v>
      </c>
      <c r="I459">
        <v>963766896</v>
      </c>
      <c r="J459" s="1">
        <v>44521</v>
      </c>
      <c r="K459" s="5">
        <f>DATEDIF(Tabla_1[[#This Row],[Fecha pedido]],Tabla_1[[#This Row],[Fecha envío]],"D")</f>
        <v>15</v>
      </c>
      <c r="L459" s="3">
        <v>8896</v>
      </c>
      <c r="M459" s="4">
        <v>668.27</v>
      </c>
      <c r="N459" s="4">
        <v>502.54</v>
      </c>
      <c r="O459" s="12">
        <v>5944929.9199999999</v>
      </c>
      <c r="P459" s="4">
        <f>Tabla_1[[#This Row],[Precio Unitario]]-Tabla_1[[#This Row],[Coste unitario]]</f>
        <v>165.72999999999996</v>
      </c>
      <c r="Q459" s="12">
        <f>Tabla_1[[#This Row],[Importe venta total]]/1000</f>
        <v>5944.9299199999996</v>
      </c>
      <c r="R459" s="4">
        <v>4470595.84</v>
      </c>
      <c r="S459" s="12">
        <f>Tabla_1[[#This Row],[Importe Coste total]]/1000</f>
        <v>4470.59584</v>
      </c>
      <c r="T459" s="4">
        <f>Tabla_1[[#This Row],[Importe venta total]]-Tabla_1[[#This Row],[Importe Coste total]]</f>
        <v>1474334.08</v>
      </c>
      <c r="U459" s="13">
        <f>Tabla_1[[#This Row],[Importe Coste Total (M)]]/Tabla_1[[#This Row],[Importe Ventas Totales (M)]]</f>
        <v>0.75200143654510909</v>
      </c>
      <c r="V459" s="12">
        <f>Tabla_1[[#This Row],[Beneficio Total]]/1000</f>
        <v>1474.3340800000001</v>
      </c>
      <c r="W459">
        <f>YEAR(Tabla_1[[#This Row],[Fecha pedido]])</f>
        <v>2021</v>
      </c>
    </row>
    <row r="460" spans="1:23" x14ac:dyDescent="0.3">
      <c r="A460" t="s">
        <v>658</v>
      </c>
      <c r="B460" t="s">
        <v>21</v>
      </c>
      <c r="C460" t="s">
        <v>330</v>
      </c>
      <c r="D460" t="s">
        <v>42</v>
      </c>
      <c r="E460" t="s">
        <v>19</v>
      </c>
      <c r="F460" t="s">
        <v>1119</v>
      </c>
      <c r="G460" s="14">
        <v>44871</v>
      </c>
      <c r="H460" s="20">
        <f>MONTH(Tabla_1[[#This Row],[Fecha pedido]])</f>
        <v>11</v>
      </c>
      <c r="I460">
        <v>296272361</v>
      </c>
      <c r="J460" s="1">
        <v>44876</v>
      </c>
      <c r="K460" s="5">
        <f>DATEDIF(Tabla_1[[#This Row],[Fecha pedido]],Tabla_1[[#This Row],[Fecha envío]],"D")</f>
        <v>5</v>
      </c>
      <c r="L460" s="3">
        <v>2430</v>
      </c>
      <c r="M460" s="4">
        <v>651.21</v>
      </c>
      <c r="N460" s="4">
        <v>524.96</v>
      </c>
      <c r="O460" s="12">
        <v>1582440.3</v>
      </c>
      <c r="P460" s="4">
        <f>Tabla_1[[#This Row],[Precio Unitario]]-Tabla_1[[#This Row],[Coste unitario]]</f>
        <v>126.25</v>
      </c>
      <c r="Q460" s="12">
        <f>Tabla_1[[#This Row],[Importe venta total]]/1000</f>
        <v>1582.4403</v>
      </c>
      <c r="R460" s="4">
        <v>1275652.8</v>
      </c>
      <c r="S460" s="12">
        <f>Tabla_1[[#This Row],[Importe Coste total]]/1000</f>
        <v>1275.6528000000001</v>
      </c>
      <c r="T460" s="4">
        <f>Tabla_1[[#This Row],[Importe venta total]]-Tabla_1[[#This Row],[Importe Coste total]]</f>
        <v>306787.5</v>
      </c>
      <c r="U460" s="13">
        <f>Tabla_1[[#This Row],[Importe Coste Total (M)]]/Tabla_1[[#This Row],[Importe Ventas Totales (M)]]</f>
        <v>0.80613012699436437</v>
      </c>
      <c r="V460" s="12">
        <f>Tabla_1[[#This Row],[Beneficio Total]]/1000</f>
        <v>306.78750000000002</v>
      </c>
      <c r="W460">
        <f>YEAR(Tabla_1[[#This Row],[Fecha pedido]])</f>
        <v>2022</v>
      </c>
    </row>
    <row r="461" spans="1:23" x14ac:dyDescent="0.3">
      <c r="A461" t="s">
        <v>659</v>
      </c>
      <c r="B461" t="s">
        <v>60</v>
      </c>
      <c r="C461" t="s">
        <v>155</v>
      </c>
      <c r="D461" t="s">
        <v>30</v>
      </c>
      <c r="E461" t="s">
        <v>15</v>
      </c>
      <c r="F461" t="s">
        <v>1117</v>
      </c>
      <c r="G461" s="14">
        <v>44010</v>
      </c>
      <c r="H461" s="20">
        <f>MONTH(Tabla_1[[#This Row],[Fecha pedido]])</f>
        <v>6</v>
      </c>
      <c r="I461">
        <v>788453423</v>
      </c>
      <c r="J461" s="1">
        <v>44047</v>
      </c>
      <c r="K461" s="5">
        <f>DATEDIF(Tabla_1[[#This Row],[Fecha pedido]],Tabla_1[[#This Row],[Fecha envío]],"D")</f>
        <v>37</v>
      </c>
      <c r="L461" s="3">
        <v>9744</v>
      </c>
      <c r="M461" s="4">
        <v>255.28</v>
      </c>
      <c r="N461" s="4">
        <v>159.41999999999999</v>
      </c>
      <c r="O461" s="12">
        <v>2487448.3199999998</v>
      </c>
      <c r="P461" s="4">
        <f>Tabla_1[[#This Row],[Precio Unitario]]-Tabla_1[[#This Row],[Coste unitario]]</f>
        <v>95.860000000000014</v>
      </c>
      <c r="Q461" s="12">
        <f>Tabla_1[[#This Row],[Importe venta total]]/1000</f>
        <v>2487.44832</v>
      </c>
      <c r="R461" s="4">
        <v>1553388.48</v>
      </c>
      <c r="S461" s="12">
        <f>Tabla_1[[#This Row],[Importe Coste total]]/1000</f>
        <v>1553.3884800000001</v>
      </c>
      <c r="T461" s="4">
        <f>Tabla_1[[#This Row],[Importe venta total]]-Tabla_1[[#This Row],[Importe Coste total]]</f>
        <v>934059.83999999985</v>
      </c>
      <c r="U461" s="13">
        <f>Tabla_1[[#This Row],[Importe Coste Total (M)]]/Tabla_1[[#This Row],[Importe Ventas Totales (M)]]</f>
        <v>0.62449075524913822</v>
      </c>
      <c r="V461" s="12">
        <f>Tabla_1[[#This Row],[Beneficio Total]]/1000</f>
        <v>934.05983999999989</v>
      </c>
      <c r="W461">
        <f>YEAR(Tabla_1[[#This Row],[Fecha pedido]])</f>
        <v>2020</v>
      </c>
    </row>
    <row r="462" spans="1:23" x14ac:dyDescent="0.3">
      <c r="A462" t="s">
        <v>660</v>
      </c>
      <c r="B462" t="s">
        <v>12</v>
      </c>
      <c r="C462" t="s">
        <v>339</v>
      </c>
      <c r="D462" t="s">
        <v>23</v>
      </c>
      <c r="E462" t="s">
        <v>15</v>
      </c>
      <c r="F462" t="s">
        <v>1120</v>
      </c>
      <c r="G462" s="14">
        <v>44230</v>
      </c>
      <c r="H462" s="20">
        <f>MONTH(Tabla_1[[#This Row],[Fecha pedido]])</f>
        <v>2</v>
      </c>
      <c r="I462">
        <v>524733912</v>
      </c>
      <c r="J462" s="1">
        <v>44235</v>
      </c>
      <c r="K462" s="5">
        <f>DATEDIF(Tabla_1[[#This Row],[Fecha pedido]],Tabla_1[[#This Row],[Fecha envío]],"D")</f>
        <v>5</v>
      </c>
      <c r="L462" s="3">
        <v>9280</v>
      </c>
      <c r="M462" s="4">
        <v>205.7</v>
      </c>
      <c r="N462" s="4">
        <v>117.11</v>
      </c>
      <c r="O462" s="12">
        <v>1908896</v>
      </c>
      <c r="P462" s="4">
        <f>Tabla_1[[#This Row],[Precio Unitario]]-Tabla_1[[#This Row],[Coste unitario]]</f>
        <v>88.589999999999989</v>
      </c>
      <c r="Q462" s="12">
        <f>Tabla_1[[#This Row],[Importe venta total]]/1000</f>
        <v>1908.896</v>
      </c>
      <c r="R462" s="4">
        <v>1086780.8</v>
      </c>
      <c r="S462" s="12">
        <f>Tabla_1[[#This Row],[Importe Coste total]]/1000</f>
        <v>1086.7808</v>
      </c>
      <c r="T462" s="4">
        <f>Tabla_1[[#This Row],[Importe venta total]]-Tabla_1[[#This Row],[Importe Coste total]]</f>
        <v>822115.2</v>
      </c>
      <c r="U462" s="13">
        <f>Tabla_1[[#This Row],[Importe Coste Total (M)]]/Tabla_1[[#This Row],[Importe Ventas Totales (M)]]</f>
        <v>0.56932425862907143</v>
      </c>
      <c r="V462" s="12">
        <f>Tabla_1[[#This Row],[Beneficio Total]]/1000</f>
        <v>822.11519999999996</v>
      </c>
      <c r="W462">
        <f>YEAR(Tabla_1[[#This Row],[Fecha pedido]])</f>
        <v>2021</v>
      </c>
    </row>
    <row r="463" spans="1:23" x14ac:dyDescent="0.3">
      <c r="A463" t="s">
        <v>661</v>
      </c>
      <c r="B463" t="s">
        <v>21</v>
      </c>
      <c r="C463" t="s">
        <v>185</v>
      </c>
      <c r="D463" t="s">
        <v>26</v>
      </c>
      <c r="E463" t="s">
        <v>19</v>
      </c>
      <c r="F463" t="s">
        <v>1120</v>
      </c>
      <c r="G463" s="14">
        <v>44852</v>
      </c>
      <c r="H463" s="20">
        <f>MONTH(Tabla_1[[#This Row],[Fecha pedido]])</f>
        <v>10</v>
      </c>
      <c r="I463">
        <v>809850156</v>
      </c>
      <c r="J463" s="1">
        <v>44869</v>
      </c>
      <c r="K463" s="5">
        <f>DATEDIF(Tabla_1[[#This Row],[Fecha pedido]],Tabla_1[[#This Row],[Fecha envío]],"D")</f>
        <v>17</v>
      </c>
      <c r="L463" s="3">
        <v>1513</v>
      </c>
      <c r="M463" s="4">
        <v>9.33</v>
      </c>
      <c r="N463" s="4">
        <v>6.92</v>
      </c>
      <c r="O463" s="12">
        <v>14116.29</v>
      </c>
      <c r="P463" s="4">
        <f>Tabla_1[[#This Row],[Precio Unitario]]-Tabla_1[[#This Row],[Coste unitario]]</f>
        <v>2.41</v>
      </c>
      <c r="Q463" s="12">
        <f>Tabla_1[[#This Row],[Importe venta total]]/1000</f>
        <v>14.116290000000001</v>
      </c>
      <c r="R463" s="4">
        <v>10469.959999999999</v>
      </c>
      <c r="S463" s="12">
        <f>Tabla_1[[#This Row],[Importe Coste total]]/1000</f>
        <v>10.469959999999999</v>
      </c>
      <c r="T463" s="4">
        <f>Tabla_1[[#This Row],[Importe venta total]]-Tabla_1[[#This Row],[Importe Coste total]]</f>
        <v>3646.3300000000017</v>
      </c>
      <c r="U463" s="13">
        <f>Tabla_1[[#This Row],[Importe Coste Total (M)]]/Tabla_1[[#This Row],[Importe Ventas Totales (M)]]</f>
        <v>0.74169346195069652</v>
      </c>
      <c r="V463" s="12">
        <f>Tabla_1[[#This Row],[Beneficio Total]]/1000</f>
        <v>3.6463300000000016</v>
      </c>
      <c r="W463">
        <f>YEAR(Tabla_1[[#This Row],[Fecha pedido]])</f>
        <v>2022</v>
      </c>
    </row>
    <row r="464" spans="1:23" x14ac:dyDescent="0.3">
      <c r="A464" t="s">
        <v>662</v>
      </c>
      <c r="B464" t="s">
        <v>21</v>
      </c>
      <c r="C464" t="s">
        <v>115</v>
      </c>
      <c r="D464" t="s">
        <v>14</v>
      </c>
      <c r="E464" t="s">
        <v>15</v>
      </c>
      <c r="F464" t="s">
        <v>1119</v>
      </c>
      <c r="G464" s="14">
        <v>44822</v>
      </c>
      <c r="H464" s="20">
        <f>MONTH(Tabla_1[[#This Row],[Fecha pedido]])</f>
        <v>9</v>
      </c>
      <c r="I464">
        <v>318850982</v>
      </c>
      <c r="J464" s="1">
        <v>44840</v>
      </c>
      <c r="K464" s="5">
        <f>DATEDIF(Tabla_1[[#This Row],[Fecha pedido]],Tabla_1[[#This Row],[Fecha envío]],"D")</f>
        <v>18</v>
      </c>
      <c r="L464" s="3">
        <v>3946</v>
      </c>
      <c r="M464" s="4">
        <v>152.58000000000001</v>
      </c>
      <c r="N464" s="4">
        <v>97.44</v>
      </c>
      <c r="O464" s="12">
        <v>602080.68000000005</v>
      </c>
      <c r="P464" s="4">
        <f>Tabla_1[[#This Row],[Precio Unitario]]-Tabla_1[[#This Row],[Coste unitario]]</f>
        <v>55.140000000000015</v>
      </c>
      <c r="Q464" s="12">
        <f>Tabla_1[[#This Row],[Importe venta total]]/1000</f>
        <v>602.08068000000003</v>
      </c>
      <c r="R464" s="4">
        <v>384498.24</v>
      </c>
      <c r="S464" s="12">
        <f>Tabla_1[[#This Row],[Importe Coste total]]/1000</f>
        <v>384.49824000000001</v>
      </c>
      <c r="T464" s="4">
        <f>Tabla_1[[#This Row],[Importe venta total]]-Tabla_1[[#This Row],[Importe Coste total]]</f>
        <v>217582.44000000006</v>
      </c>
      <c r="U464" s="13">
        <f>Tabla_1[[#This Row],[Importe Coste Total (M)]]/Tabla_1[[#This Row],[Importe Ventas Totales (M)]]</f>
        <v>0.63861580810066854</v>
      </c>
      <c r="V464" s="12">
        <f>Tabla_1[[#This Row],[Beneficio Total]]/1000</f>
        <v>217.58244000000005</v>
      </c>
      <c r="W464">
        <f>YEAR(Tabla_1[[#This Row],[Fecha pedido]])</f>
        <v>2022</v>
      </c>
    </row>
    <row r="465" spans="1:23" x14ac:dyDescent="0.3">
      <c r="A465" t="s">
        <v>663</v>
      </c>
      <c r="B465" t="s">
        <v>24</v>
      </c>
      <c r="C465" t="s">
        <v>89</v>
      </c>
      <c r="D465" t="s">
        <v>26</v>
      </c>
      <c r="E465" t="s">
        <v>15</v>
      </c>
      <c r="F465" t="s">
        <v>1118</v>
      </c>
      <c r="G465" s="14">
        <v>44278</v>
      </c>
      <c r="H465" s="20">
        <f>MONTH(Tabla_1[[#This Row],[Fecha pedido]])</f>
        <v>3</v>
      </c>
      <c r="I465">
        <v>947097718</v>
      </c>
      <c r="J465" s="1">
        <v>44296</v>
      </c>
      <c r="K465" s="5">
        <f>DATEDIF(Tabla_1[[#This Row],[Fecha pedido]],Tabla_1[[#This Row],[Fecha envío]],"D")</f>
        <v>18</v>
      </c>
      <c r="L465" s="3">
        <v>6116</v>
      </c>
      <c r="M465" s="4">
        <v>9.33</v>
      </c>
      <c r="N465" s="4">
        <v>6.92</v>
      </c>
      <c r="O465" s="12">
        <v>57062.28</v>
      </c>
      <c r="P465" s="4">
        <f>Tabla_1[[#This Row],[Precio Unitario]]-Tabla_1[[#This Row],[Coste unitario]]</f>
        <v>2.41</v>
      </c>
      <c r="Q465" s="12">
        <f>Tabla_1[[#This Row],[Importe venta total]]/1000</f>
        <v>57.062280000000001</v>
      </c>
      <c r="R465" s="4">
        <v>42322.720000000001</v>
      </c>
      <c r="S465" s="12">
        <f>Tabla_1[[#This Row],[Importe Coste total]]/1000</f>
        <v>42.322720000000004</v>
      </c>
      <c r="T465" s="4">
        <f>Tabla_1[[#This Row],[Importe venta total]]-Tabla_1[[#This Row],[Importe Coste total]]</f>
        <v>14739.559999999998</v>
      </c>
      <c r="U465" s="13">
        <f>Tabla_1[[#This Row],[Importe Coste Total (M)]]/Tabla_1[[#This Row],[Importe Ventas Totales (M)]]</f>
        <v>0.74169346195069674</v>
      </c>
      <c r="V465" s="12">
        <f>Tabla_1[[#This Row],[Beneficio Total]]/1000</f>
        <v>14.739559999999997</v>
      </c>
      <c r="W465">
        <f>YEAR(Tabla_1[[#This Row],[Fecha pedido]])</f>
        <v>2021</v>
      </c>
    </row>
    <row r="466" spans="1:23" x14ac:dyDescent="0.3">
      <c r="A466" t="s">
        <v>664</v>
      </c>
      <c r="B466" t="s">
        <v>21</v>
      </c>
      <c r="C466" t="s">
        <v>330</v>
      </c>
      <c r="D466" t="s">
        <v>33</v>
      </c>
      <c r="E466" t="s">
        <v>19</v>
      </c>
      <c r="F466" t="s">
        <v>1118</v>
      </c>
      <c r="G466" s="14">
        <v>44026</v>
      </c>
      <c r="H466" s="20">
        <f>MONTH(Tabla_1[[#This Row],[Fecha pedido]])</f>
        <v>7</v>
      </c>
      <c r="I466">
        <v>160264194</v>
      </c>
      <c r="J466" s="1">
        <v>44040</v>
      </c>
      <c r="K466" s="5">
        <f>DATEDIF(Tabla_1[[#This Row],[Fecha pedido]],Tabla_1[[#This Row],[Fecha envío]],"D")</f>
        <v>14</v>
      </c>
      <c r="L466" s="3">
        <v>4591</v>
      </c>
      <c r="M466" s="4">
        <v>47.45</v>
      </c>
      <c r="N466" s="4">
        <v>31.79</v>
      </c>
      <c r="O466" s="12">
        <v>217842.95</v>
      </c>
      <c r="P466" s="4">
        <f>Tabla_1[[#This Row],[Precio Unitario]]-Tabla_1[[#This Row],[Coste unitario]]</f>
        <v>15.660000000000004</v>
      </c>
      <c r="Q466" s="12">
        <f>Tabla_1[[#This Row],[Importe venta total]]/1000</f>
        <v>217.84295</v>
      </c>
      <c r="R466" s="4">
        <v>145947.88999999998</v>
      </c>
      <c r="S466" s="12">
        <f>Tabla_1[[#This Row],[Importe Coste total]]/1000</f>
        <v>145.94788999999997</v>
      </c>
      <c r="T466" s="4">
        <f>Tabla_1[[#This Row],[Importe venta total]]-Tabla_1[[#This Row],[Importe Coste total]]</f>
        <v>71895.060000000027</v>
      </c>
      <c r="U466" s="13">
        <f>Tabla_1[[#This Row],[Importe Coste Total (M)]]/Tabla_1[[#This Row],[Importe Ventas Totales (M)]]</f>
        <v>0.66996838777660683</v>
      </c>
      <c r="V466" s="12">
        <f>Tabla_1[[#This Row],[Beneficio Total]]/1000</f>
        <v>71.895060000000029</v>
      </c>
      <c r="W466">
        <f>YEAR(Tabla_1[[#This Row],[Fecha pedido]])</f>
        <v>2020</v>
      </c>
    </row>
    <row r="467" spans="1:23" x14ac:dyDescent="0.3">
      <c r="A467" t="s">
        <v>665</v>
      </c>
      <c r="B467" t="s">
        <v>60</v>
      </c>
      <c r="C467" t="s">
        <v>157</v>
      </c>
      <c r="D467" t="s">
        <v>14</v>
      </c>
      <c r="E467" t="s">
        <v>15</v>
      </c>
      <c r="F467" t="s">
        <v>1117</v>
      </c>
      <c r="G467" s="14">
        <v>43974</v>
      </c>
      <c r="H467" s="20">
        <f>MONTH(Tabla_1[[#This Row],[Fecha pedido]])</f>
        <v>5</v>
      </c>
      <c r="I467">
        <v>444336736</v>
      </c>
      <c r="J467" s="1">
        <v>43991</v>
      </c>
      <c r="K467" s="5">
        <f>DATEDIF(Tabla_1[[#This Row],[Fecha pedido]],Tabla_1[[#This Row],[Fecha envío]],"D")</f>
        <v>17</v>
      </c>
      <c r="L467" s="3">
        <v>7969</v>
      </c>
      <c r="M467" s="4">
        <v>152.58000000000001</v>
      </c>
      <c r="N467" s="4">
        <v>97.44</v>
      </c>
      <c r="O467" s="12">
        <v>1215910.02</v>
      </c>
      <c r="P467" s="4">
        <f>Tabla_1[[#This Row],[Precio Unitario]]-Tabla_1[[#This Row],[Coste unitario]]</f>
        <v>55.140000000000015</v>
      </c>
      <c r="Q467" s="12">
        <f>Tabla_1[[#This Row],[Importe venta total]]/1000</f>
        <v>1215.91002</v>
      </c>
      <c r="R467" s="4">
        <v>776499.36</v>
      </c>
      <c r="S467" s="12">
        <f>Tabla_1[[#This Row],[Importe Coste total]]/1000</f>
        <v>776.49936000000002</v>
      </c>
      <c r="T467" s="4">
        <f>Tabla_1[[#This Row],[Importe venta total]]-Tabla_1[[#This Row],[Importe Coste total]]</f>
        <v>439410.66000000003</v>
      </c>
      <c r="U467" s="13">
        <f>Tabla_1[[#This Row],[Importe Coste Total (M)]]/Tabla_1[[#This Row],[Importe Ventas Totales (M)]]</f>
        <v>0.63861580810066854</v>
      </c>
      <c r="V467" s="12">
        <f>Tabla_1[[#This Row],[Beneficio Total]]/1000</f>
        <v>439.41066000000001</v>
      </c>
      <c r="W467">
        <f>YEAR(Tabla_1[[#This Row],[Fecha pedido]])</f>
        <v>2020</v>
      </c>
    </row>
    <row r="468" spans="1:23" x14ac:dyDescent="0.3">
      <c r="A468" t="s">
        <v>666</v>
      </c>
      <c r="B468" t="s">
        <v>60</v>
      </c>
      <c r="C468" t="s">
        <v>95</v>
      </c>
      <c r="D468" t="s">
        <v>50</v>
      </c>
      <c r="E468" t="s">
        <v>19</v>
      </c>
      <c r="F468" t="s">
        <v>1119</v>
      </c>
      <c r="G468" s="14">
        <v>44700</v>
      </c>
      <c r="H468" s="20">
        <f>MONTH(Tabla_1[[#This Row],[Fecha pedido]])</f>
        <v>5</v>
      </c>
      <c r="I468">
        <v>755614173</v>
      </c>
      <c r="J468" s="1">
        <v>44726</v>
      </c>
      <c r="K468" s="5">
        <f>DATEDIF(Tabla_1[[#This Row],[Fecha pedido]],Tabla_1[[#This Row],[Fecha envío]],"D")</f>
        <v>26</v>
      </c>
      <c r="L468" s="3">
        <v>1880</v>
      </c>
      <c r="M468" s="4">
        <v>154.06</v>
      </c>
      <c r="N468" s="4">
        <v>90.93</v>
      </c>
      <c r="O468" s="12">
        <v>289632.8</v>
      </c>
      <c r="P468" s="4">
        <f>Tabla_1[[#This Row],[Precio Unitario]]-Tabla_1[[#This Row],[Coste unitario]]</f>
        <v>63.129999999999995</v>
      </c>
      <c r="Q468" s="12">
        <f>Tabla_1[[#This Row],[Importe venta total]]/1000</f>
        <v>289.63279999999997</v>
      </c>
      <c r="R468" s="4">
        <v>170948.40000000002</v>
      </c>
      <c r="S468" s="12">
        <f>Tabla_1[[#This Row],[Importe Coste total]]/1000</f>
        <v>170.94840000000002</v>
      </c>
      <c r="T468" s="4">
        <f>Tabla_1[[#This Row],[Importe venta total]]-Tabla_1[[#This Row],[Importe Coste total]]</f>
        <v>118684.39999999997</v>
      </c>
      <c r="U468" s="13">
        <f>Tabla_1[[#This Row],[Importe Coste Total (M)]]/Tabla_1[[#This Row],[Importe Ventas Totales (M)]]</f>
        <v>0.59022458782292631</v>
      </c>
      <c r="V468" s="12">
        <f>Tabla_1[[#This Row],[Beneficio Total]]/1000</f>
        <v>118.68439999999997</v>
      </c>
      <c r="W468">
        <f>YEAR(Tabla_1[[#This Row],[Fecha pedido]])</f>
        <v>2022</v>
      </c>
    </row>
    <row r="469" spans="1:23" x14ac:dyDescent="0.3">
      <c r="A469" t="s">
        <v>667</v>
      </c>
      <c r="B469" t="s">
        <v>24</v>
      </c>
      <c r="C469" t="s">
        <v>259</v>
      </c>
      <c r="D469" t="s">
        <v>50</v>
      </c>
      <c r="E469" t="s">
        <v>15</v>
      </c>
      <c r="F469" t="s">
        <v>1120</v>
      </c>
      <c r="G469" s="14">
        <v>44840</v>
      </c>
      <c r="H469" s="20">
        <f>MONTH(Tabla_1[[#This Row],[Fecha pedido]])</f>
        <v>10</v>
      </c>
      <c r="I469">
        <v>570707833</v>
      </c>
      <c r="J469" s="1">
        <v>44841</v>
      </c>
      <c r="K469" s="5">
        <f>DATEDIF(Tabla_1[[#This Row],[Fecha pedido]],Tabla_1[[#This Row],[Fecha envío]],"D")</f>
        <v>1</v>
      </c>
      <c r="L469" s="3">
        <v>3985</v>
      </c>
      <c r="M469" s="4">
        <v>154.06</v>
      </c>
      <c r="N469" s="4">
        <v>90.93</v>
      </c>
      <c r="O469" s="12">
        <v>613929.1</v>
      </c>
      <c r="P469" s="4">
        <f>Tabla_1[[#This Row],[Precio Unitario]]-Tabla_1[[#This Row],[Coste unitario]]</f>
        <v>63.129999999999995</v>
      </c>
      <c r="Q469" s="12">
        <f>Tabla_1[[#This Row],[Importe venta total]]/1000</f>
        <v>613.92909999999995</v>
      </c>
      <c r="R469" s="4">
        <v>362356.05000000005</v>
      </c>
      <c r="S469" s="12">
        <f>Tabla_1[[#This Row],[Importe Coste total]]/1000</f>
        <v>362.35605000000004</v>
      </c>
      <c r="T469" s="4">
        <f>Tabla_1[[#This Row],[Importe venta total]]-Tabla_1[[#This Row],[Importe Coste total]]</f>
        <v>251573.04999999993</v>
      </c>
      <c r="U469" s="13">
        <f>Tabla_1[[#This Row],[Importe Coste Total (M)]]/Tabla_1[[#This Row],[Importe Ventas Totales (M)]]</f>
        <v>0.59022458782292619</v>
      </c>
      <c r="V469" s="12">
        <f>Tabla_1[[#This Row],[Beneficio Total]]/1000</f>
        <v>251.57304999999994</v>
      </c>
      <c r="W469">
        <f>YEAR(Tabla_1[[#This Row],[Fecha pedido]])</f>
        <v>2022</v>
      </c>
    </row>
    <row r="470" spans="1:23" x14ac:dyDescent="0.3">
      <c r="A470" t="s">
        <v>668</v>
      </c>
      <c r="B470" t="s">
        <v>12</v>
      </c>
      <c r="C470" t="s">
        <v>669</v>
      </c>
      <c r="D470" t="s">
        <v>33</v>
      </c>
      <c r="E470" t="s">
        <v>15</v>
      </c>
      <c r="F470" t="s">
        <v>1118</v>
      </c>
      <c r="G470" s="14">
        <v>44744</v>
      </c>
      <c r="H470" s="20">
        <f>MONTH(Tabla_1[[#This Row],[Fecha pedido]])</f>
        <v>7</v>
      </c>
      <c r="I470">
        <v>336541545</v>
      </c>
      <c r="J470" s="1">
        <v>44791</v>
      </c>
      <c r="K470" s="5">
        <f>DATEDIF(Tabla_1[[#This Row],[Fecha pedido]],Tabla_1[[#This Row],[Fecha envío]],"D")</f>
        <v>47</v>
      </c>
      <c r="L470" s="3">
        <v>8977</v>
      </c>
      <c r="M470" s="4">
        <v>47.45</v>
      </c>
      <c r="N470" s="4">
        <v>31.79</v>
      </c>
      <c r="O470" s="12">
        <v>425958.65</v>
      </c>
      <c r="P470" s="4">
        <f>Tabla_1[[#This Row],[Precio Unitario]]-Tabla_1[[#This Row],[Coste unitario]]</f>
        <v>15.660000000000004</v>
      </c>
      <c r="Q470" s="12">
        <f>Tabla_1[[#This Row],[Importe venta total]]/1000</f>
        <v>425.95865000000003</v>
      </c>
      <c r="R470" s="4">
        <v>285378.83</v>
      </c>
      <c r="S470" s="12">
        <f>Tabla_1[[#This Row],[Importe Coste total]]/1000</f>
        <v>285.37882999999999</v>
      </c>
      <c r="T470" s="4">
        <f>Tabla_1[[#This Row],[Importe venta total]]-Tabla_1[[#This Row],[Importe Coste total]]</f>
        <v>140579.82</v>
      </c>
      <c r="U470" s="13">
        <f>Tabla_1[[#This Row],[Importe Coste Total (M)]]/Tabla_1[[#This Row],[Importe Ventas Totales (M)]]</f>
        <v>0.66996838777660683</v>
      </c>
      <c r="V470" s="12">
        <f>Tabla_1[[#This Row],[Beneficio Total]]/1000</f>
        <v>140.57982000000001</v>
      </c>
      <c r="W470">
        <f>YEAR(Tabla_1[[#This Row],[Fecha pedido]])</f>
        <v>2022</v>
      </c>
    </row>
    <row r="471" spans="1:23" x14ac:dyDescent="0.3">
      <c r="A471" t="s">
        <v>670</v>
      </c>
      <c r="B471" t="s">
        <v>24</v>
      </c>
      <c r="C471" t="s">
        <v>89</v>
      </c>
      <c r="D471" t="s">
        <v>14</v>
      </c>
      <c r="E471" t="s">
        <v>15</v>
      </c>
      <c r="F471" t="s">
        <v>1117</v>
      </c>
      <c r="G471" s="14">
        <v>43864</v>
      </c>
      <c r="H471" s="20">
        <f>MONTH(Tabla_1[[#This Row],[Fecha pedido]])</f>
        <v>2</v>
      </c>
      <c r="I471">
        <v>120351636</v>
      </c>
      <c r="J471" s="1">
        <v>43887</v>
      </c>
      <c r="K471" s="5">
        <f>DATEDIF(Tabla_1[[#This Row],[Fecha pedido]],Tabla_1[[#This Row],[Fecha envío]],"D")</f>
        <v>23</v>
      </c>
      <c r="L471" s="3">
        <v>3578</v>
      </c>
      <c r="M471" s="4">
        <v>152.58000000000001</v>
      </c>
      <c r="N471" s="4">
        <v>97.44</v>
      </c>
      <c r="O471" s="12">
        <v>545931.24</v>
      </c>
      <c r="P471" s="4">
        <f>Tabla_1[[#This Row],[Precio Unitario]]-Tabla_1[[#This Row],[Coste unitario]]</f>
        <v>55.140000000000015</v>
      </c>
      <c r="Q471" s="12">
        <f>Tabla_1[[#This Row],[Importe venta total]]/1000</f>
        <v>545.93124</v>
      </c>
      <c r="R471" s="4">
        <v>348640.32</v>
      </c>
      <c r="S471" s="12">
        <f>Tabla_1[[#This Row],[Importe Coste total]]/1000</f>
        <v>348.64032000000003</v>
      </c>
      <c r="T471" s="4">
        <f>Tabla_1[[#This Row],[Importe venta total]]-Tabla_1[[#This Row],[Importe Coste total]]</f>
        <v>197290.91999999998</v>
      </c>
      <c r="U471" s="13">
        <f>Tabla_1[[#This Row],[Importe Coste Total (M)]]/Tabla_1[[#This Row],[Importe Ventas Totales (M)]]</f>
        <v>0.63861580810066854</v>
      </c>
      <c r="V471" s="12">
        <f>Tabla_1[[#This Row],[Beneficio Total]]/1000</f>
        <v>197.29091999999997</v>
      </c>
      <c r="W471">
        <f>YEAR(Tabla_1[[#This Row],[Fecha pedido]])</f>
        <v>2020</v>
      </c>
    </row>
    <row r="472" spans="1:23" x14ac:dyDescent="0.3">
      <c r="A472" t="s">
        <v>671</v>
      </c>
      <c r="B472" t="s">
        <v>24</v>
      </c>
      <c r="C472" t="s">
        <v>397</v>
      </c>
      <c r="D472" t="s">
        <v>23</v>
      </c>
      <c r="E472" t="s">
        <v>19</v>
      </c>
      <c r="F472" t="s">
        <v>1117</v>
      </c>
      <c r="G472" s="14">
        <v>44407</v>
      </c>
      <c r="H472" s="20">
        <f>MONTH(Tabla_1[[#This Row],[Fecha pedido]])</f>
        <v>7</v>
      </c>
      <c r="I472">
        <v>959686934</v>
      </c>
      <c r="J472" s="1">
        <v>44441</v>
      </c>
      <c r="K472" s="5">
        <f>DATEDIF(Tabla_1[[#This Row],[Fecha pedido]],Tabla_1[[#This Row],[Fecha envío]],"D")</f>
        <v>34</v>
      </c>
      <c r="L472" s="3">
        <v>1545</v>
      </c>
      <c r="M472" s="4">
        <v>205.7</v>
      </c>
      <c r="N472" s="4">
        <v>117.11</v>
      </c>
      <c r="O472" s="12">
        <v>317806.5</v>
      </c>
      <c r="P472" s="4">
        <f>Tabla_1[[#This Row],[Precio Unitario]]-Tabla_1[[#This Row],[Coste unitario]]</f>
        <v>88.589999999999989</v>
      </c>
      <c r="Q472" s="12">
        <f>Tabla_1[[#This Row],[Importe venta total]]/1000</f>
        <v>317.80650000000003</v>
      </c>
      <c r="R472" s="4">
        <v>180934.95</v>
      </c>
      <c r="S472" s="12">
        <f>Tabla_1[[#This Row],[Importe Coste total]]/1000</f>
        <v>180.93495000000001</v>
      </c>
      <c r="T472" s="4">
        <f>Tabla_1[[#This Row],[Importe venta total]]-Tabla_1[[#This Row],[Importe Coste total]]</f>
        <v>136871.54999999999</v>
      </c>
      <c r="U472" s="13">
        <f>Tabla_1[[#This Row],[Importe Coste Total (M)]]/Tabla_1[[#This Row],[Importe Ventas Totales (M)]]</f>
        <v>0.56932425862907143</v>
      </c>
      <c r="V472" s="12">
        <f>Tabla_1[[#This Row],[Beneficio Total]]/1000</f>
        <v>136.87154999999998</v>
      </c>
      <c r="W472">
        <f>YEAR(Tabla_1[[#This Row],[Fecha pedido]])</f>
        <v>2021</v>
      </c>
    </row>
    <row r="473" spans="1:23" x14ac:dyDescent="0.3">
      <c r="A473" t="s">
        <v>672</v>
      </c>
      <c r="B473" t="s">
        <v>12</v>
      </c>
      <c r="C473" t="s">
        <v>673</v>
      </c>
      <c r="D473" t="s">
        <v>26</v>
      </c>
      <c r="E473" t="s">
        <v>19</v>
      </c>
      <c r="F473" t="s">
        <v>1119</v>
      </c>
      <c r="G473" s="14">
        <v>44555</v>
      </c>
      <c r="H473" s="20">
        <f>MONTH(Tabla_1[[#This Row],[Fecha pedido]])</f>
        <v>12</v>
      </c>
      <c r="I473">
        <v>812408769</v>
      </c>
      <c r="J473" s="1">
        <v>44600</v>
      </c>
      <c r="K473" s="5">
        <f>DATEDIF(Tabla_1[[#This Row],[Fecha pedido]],Tabla_1[[#This Row],[Fecha envío]],"D")</f>
        <v>45</v>
      </c>
      <c r="L473" s="3">
        <v>8663</v>
      </c>
      <c r="M473" s="4">
        <v>9.33</v>
      </c>
      <c r="N473" s="4">
        <v>6.92</v>
      </c>
      <c r="O473" s="12">
        <v>80825.789999999994</v>
      </c>
      <c r="P473" s="4">
        <f>Tabla_1[[#This Row],[Precio Unitario]]-Tabla_1[[#This Row],[Coste unitario]]</f>
        <v>2.41</v>
      </c>
      <c r="Q473" s="12">
        <f>Tabla_1[[#This Row],[Importe venta total]]/1000</f>
        <v>80.825789999999998</v>
      </c>
      <c r="R473" s="4">
        <v>59947.96</v>
      </c>
      <c r="S473" s="12">
        <f>Tabla_1[[#This Row],[Importe Coste total]]/1000</f>
        <v>59.947960000000002</v>
      </c>
      <c r="T473" s="4">
        <f>Tabla_1[[#This Row],[Importe venta total]]-Tabla_1[[#This Row],[Importe Coste total]]</f>
        <v>20877.829999999994</v>
      </c>
      <c r="U473" s="13">
        <f>Tabla_1[[#This Row],[Importe Coste Total (M)]]/Tabla_1[[#This Row],[Importe Ventas Totales (M)]]</f>
        <v>0.74169346195069674</v>
      </c>
      <c r="V473" s="12">
        <f>Tabla_1[[#This Row],[Beneficio Total]]/1000</f>
        <v>20.877829999999996</v>
      </c>
      <c r="W473">
        <f>YEAR(Tabla_1[[#This Row],[Fecha pedido]])</f>
        <v>2021</v>
      </c>
    </row>
    <row r="474" spans="1:23" x14ac:dyDescent="0.3">
      <c r="A474" t="s">
        <v>674</v>
      </c>
      <c r="B474" t="s">
        <v>24</v>
      </c>
      <c r="C474" t="s">
        <v>304</v>
      </c>
      <c r="D474" t="s">
        <v>26</v>
      </c>
      <c r="E474" t="s">
        <v>19</v>
      </c>
      <c r="F474" t="s">
        <v>1120</v>
      </c>
      <c r="G474" s="14">
        <v>44199</v>
      </c>
      <c r="H474" s="20">
        <f>MONTH(Tabla_1[[#This Row],[Fecha pedido]])</f>
        <v>1</v>
      </c>
      <c r="I474">
        <v>406690967</v>
      </c>
      <c r="J474" s="1">
        <v>44207</v>
      </c>
      <c r="K474" s="5">
        <f>DATEDIF(Tabla_1[[#This Row],[Fecha pedido]],Tabla_1[[#This Row],[Fecha envío]],"D")</f>
        <v>8</v>
      </c>
      <c r="L474" s="3">
        <v>7749</v>
      </c>
      <c r="M474" s="4">
        <v>9.33</v>
      </c>
      <c r="N474" s="4">
        <v>6.92</v>
      </c>
      <c r="O474" s="12">
        <v>72298.17</v>
      </c>
      <c r="P474" s="4">
        <f>Tabla_1[[#This Row],[Precio Unitario]]-Tabla_1[[#This Row],[Coste unitario]]</f>
        <v>2.41</v>
      </c>
      <c r="Q474" s="12">
        <f>Tabla_1[[#This Row],[Importe venta total]]/1000</f>
        <v>72.298169999999999</v>
      </c>
      <c r="R474" s="4">
        <v>53623.08</v>
      </c>
      <c r="S474" s="12">
        <f>Tabla_1[[#This Row],[Importe Coste total]]/1000</f>
        <v>53.623080000000002</v>
      </c>
      <c r="T474" s="4">
        <f>Tabla_1[[#This Row],[Importe venta total]]-Tabla_1[[#This Row],[Importe Coste total]]</f>
        <v>18675.089999999997</v>
      </c>
      <c r="U474" s="13">
        <f>Tabla_1[[#This Row],[Importe Coste Total (M)]]/Tabla_1[[#This Row],[Importe Ventas Totales (M)]]</f>
        <v>0.74169346195069674</v>
      </c>
      <c r="V474" s="12">
        <f>Tabla_1[[#This Row],[Beneficio Total]]/1000</f>
        <v>18.675089999999997</v>
      </c>
      <c r="W474">
        <f>YEAR(Tabla_1[[#This Row],[Fecha pedido]])</f>
        <v>2021</v>
      </c>
    </row>
    <row r="475" spans="1:23" x14ac:dyDescent="0.3">
      <c r="A475" t="s">
        <v>675</v>
      </c>
      <c r="B475" t="s">
        <v>12</v>
      </c>
      <c r="C475" t="s">
        <v>375</v>
      </c>
      <c r="D475" t="s">
        <v>50</v>
      </c>
      <c r="E475" t="s">
        <v>19</v>
      </c>
      <c r="F475" t="s">
        <v>1120</v>
      </c>
      <c r="G475" s="14">
        <v>44422</v>
      </c>
      <c r="H475" s="20">
        <f>MONTH(Tabla_1[[#This Row],[Fecha pedido]])</f>
        <v>8</v>
      </c>
      <c r="I475">
        <v>991019856</v>
      </c>
      <c r="J475" s="1">
        <v>44464</v>
      </c>
      <c r="K475" s="5">
        <f>DATEDIF(Tabla_1[[#This Row],[Fecha pedido]],Tabla_1[[#This Row],[Fecha envío]],"D")</f>
        <v>42</v>
      </c>
      <c r="L475" s="3">
        <v>3653</v>
      </c>
      <c r="M475" s="4">
        <v>154.06</v>
      </c>
      <c r="N475" s="4">
        <v>90.93</v>
      </c>
      <c r="O475" s="12">
        <v>562781.18000000005</v>
      </c>
      <c r="P475" s="4">
        <f>Tabla_1[[#This Row],[Precio Unitario]]-Tabla_1[[#This Row],[Coste unitario]]</f>
        <v>63.129999999999995</v>
      </c>
      <c r="Q475" s="12">
        <f>Tabla_1[[#This Row],[Importe venta total]]/1000</f>
        <v>562.78118000000006</v>
      </c>
      <c r="R475" s="4">
        <v>332167.29000000004</v>
      </c>
      <c r="S475" s="12">
        <f>Tabla_1[[#This Row],[Importe Coste total]]/1000</f>
        <v>332.16729000000004</v>
      </c>
      <c r="T475" s="4">
        <f>Tabla_1[[#This Row],[Importe venta total]]-Tabla_1[[#This Row],[Importe Coste total]]</f>
        <v>230613.89</v>
      </c>
      <c r="U475" s="13">
        <f>Tabla_1[[#This Row],[Importe Coste Total (M)]]/Tabla_1[[#This Row],[Importe Ventas Totales (M)]]</f>
        <v>0.59022458782292608</v>
      </c>
      <c r="V475" s="12">
        <f>Tabla_1[[#This Row],[Beneficio Total]]/1000</f>
        <v>230.61389000000003</v>
      </c>
      <c r="W475">
        <f>YEAR(Tabla_1[[#This Row],[Fecha pedido]])</f>
        <v>2021</v>
      </c>
    </row>
    <row r="476" spans="1:23" x14ac:dyDescent="0.3">
      <c r="A476" t="s">
        <v>676</v>
      </c>
      <c r="B476" t="s">
        <v>24</v>
      </c>
      <c r="C476" t="s">
        <v>37</v>
      </c>
      <c r="D476" t="s">
        <v>50</v>
      </c>
      <c r="E476" t="s">
        <v>15</v>
      </c>
      <c r="F476" t="s">
        <v>1118</v>
      </c>
      <c r="G476" s="14">
        <v>43845</v>
      </c>
      <c r="H476" s="20">
        <f>MONTH(Tabla_1[[#This Row],[Fecha pedido]])</f>
        <v>1</v>
      </c>
      <c r="I476">
        <v>284194266</v>
      </c>
      <c r="J476" s="1">
        <v>43846</v>
      </c>
      <c r="K476" s="5">
        <f>DATEDIF(Tabla_1[[#This Row],[Fecha pedido]],Tabla_1[[#This Row],[Fecha envío]],"D")</f>
        <v>1</v>
      </c>
      <c r="L476" s="3">
        <v>8254</v>
      </c>
      <c r="M476" s="4">
        <v>154.06</v>
      </c>
      <c r="N476" s="4">
        <v>90.93</v>
      </c>
      <c r="O476" s="12">
        <v>1271611.24</v>
      </c>
      <c r="P476" s="4">
        <f>Tabla_1[[#This Row],[Precio Unitario]]-Tabla_1[[#This Row],[Coste unitario]]</f>
        <v>63.129999999999995</v>
      </c>
      <c r="Q476" s="12">
        <f>Tabla_1[[#This Row],[Importe venta total]]/1000</f>
        <v>1271.61124</v>
      </c>
      <c r="R476" s="4">
        <v>750536.22000000009</v>
      </c>
      <c r="S476" s="12">
        <f>Tabla_1[[#This Row],[Importe Coste total]]/1000</f>
        <v>750.53622000000007</v>
      </c>
      <c r="T476" s="4">
        <f>Tabla_1[[#This Row],[Importe venta total]]-Tabla_1[[#This Row],[Importe Coste total]]</f>
        <v>521075.0199999999</v>
      </c>
      <c r="U476" s="13">
        <f>Tabla_1[[#This Row],[Importe Coste Total (M)]]/Tabla_1[[#This Row],[Importe Ventas Totales (M)]]</f>
        <v>0.59022458782292619</v>
      </c>
      <c r="V476" s="12">
        <f>Tabla_1[[#This Row],[Beneficio Total]]/1000</f>
        <v>521.07501999999988</v>
      </c>
      <c r="W476">
        <f>YEAR(Tabla_1[[#This Row],[Fecha pedido]])</f>
        <v>2020</v>
      </c>
    </row>
    <row r="477" spans="1:23" x14ac:dyDescent="0.3">
      <c r="A477" t="s">
        <v>677</v>
      </c>
      <c r="B477" t="s">
        <v>12</v>
      </c>
      <c r="C477" t="s">
        <v>424</v>
      </c>
      <c r="D477" t="s">
        <v>42</v>
      </c>
      <c r="E477" t="s">
        <v>19</v>
      </c>
      <c r="F477" t="s">
        <v>1118</v>
      </c>
      <c r="G477" s="14">
        <v>44367</v>
      </c>
      <c r="H477" s="20">
        <f>MONTH(Tabla_1[[#This Row],[Fecha pedido]])</f>
        <v>6</v>
      </c>
      <c r="I477">
        <v>125325524</v>
      </c>
      <c r="J477" s="1">
        <v>44371</v>
      </c>
      <c r="K477" s="5">
        <f>DATEDIF(Tabla_1[[#This Row],[Fecha pedido]],Tabla_1[[#This Row],[Fecha envío]],"D")</f>
        <v>4</v>
      </c>
      <c r="L477" s="3">
        <v>5463</v>
      </c>
      <c r="M477" s="4">
        <v>651.21</v>
      </c>
      <c r="N477" s="4">
        <v>524.96</v>
      </c>
      <c r="O477" s="12">
        <v>3557560.23</v>
      </c>
      <c r="P477" s="4">
        <f>Tabla_1[[#This Row],[Precio Unitario]]-Tabla_1[[#This Row],[Coste unitario]]</f>
        <v>126.25</v>
      </c>
      <c r="Q477" s="12">
        <f>Tabla_1[[#This Row],[Importe venta total]]/1000</f>
        <v>3557.56023</v>
      </c>
      <c r="R477" s="4">
        <v>2867856.48</v>
      </c>
      <c r="S477" s="12">
        <f>Tabla_1[[#This Row],[Importe Coste total]]/1000</f>
        <v>2867.8564799999999</v>
      </c>
      <c r="T477" s="4">
        <f>Tabla_1[[#This Row],[Importe venta total]]-Tabla_1[[#This Row],[Importe Coste total]]</f>
        <v>689703.75</v>
      </c>
      <c r="U477" s="13">
        <f>Tabla_1[[#This Row],[Importe Coste Total (M)]]/Tabla_1[[#This Row],[Importe Ventas Totales (M)]]</f>
        <v>0.80613012699436426</v>
      </c>
      <c r="V477" s="12">
        <f>Tabla_1[[#This Row],[Beneficio Total]]/1000</f>
        <v>689.70375000000001</v>
      </c>
      <c r="W477">
        <f>YEAR(Tabla_1[[#This Row],[Fecha pedido]])</f>
        <v>2021</v>
      </c>
    </row>
    <row r="478" spans="1:23" x14ac:dyDescent="0.3">
      <c r="A478" t="s">
        <v>678</v>
      </c>
      <c r="B478" t="s">
        <v>21</v>
      </c>
      <c r="C478" t="s">
        <v>55</v>
      </c>
      <c r="D478" t="s">
        <v>38</v>
      </c>
      <c r="E478" t="s">
        <v>15</v>
      </c>
      <c r="F478" t="s">
        <v>1119</v>
      </c>
      <c r="G478" s="14">
        <v>44379</v>
      </c>
      <c r="H478" s="20">
        <f>MONTH(Tabla_1[[#This Row],[Fecha pedido]])</f>
        <v>7</v>
      </c>
      <c r="I478">
        <v>623837459</v>
      </c>
      <c r="J478" s="1">
        <v>44387</v>
      </c>
      <c r="K478" s="5">
        <f>DATEDIF(Tabla_1[[#This Row],[Fecha pedido]],Tabla_1[[#This Row],[Fecha envío]],"D")</f>
        <v>8</v>
      </c>
      <c r="L478" s="3">
        <v>6222</v>
      </c>
      <c r="M478" s="4">
        <v>437.2</v>
      </c>
      <c r="N478" s="4">
        <v>263.33</v>
      </c>
      <c r="O478" s="12">
        <v>2720258.4</v>
      </c>
      <c r="P478" s="4">
        <f>Tabla_1[[#This Row],[Precio Unitario]]-Tabla_1[[#This Row],[Coste unitario]]</f>
        <v>173.87</v>
      </c>
      <c r="Q478" s="12">
        <f>Tabla_1[[#This Row],[Importe venta total]]/1000</f>
        <v>2720.2583999999997</v>
      </c>
      <c r="R478" s="4">
        <v>1638439.26</v>
      </c>
      <c r="S478" s="12">
        <f>Tabla_1[[#This Row],[Importe Coste total]]/1000</f>
        <v>1638.4392600000001</v>
      </c>
      <c r="T478" s="4">
        <f>Tabla_1[[#This Row],[Importe venta total]]-Tabla_1[[#This Row],[Importe Coste total]]</f>
        <v>1081819.1399999999</v>
      </c>
      <c r="U478" s="13">
        <f>Tabla_1[[#This Row],[Importe Coste Total (M)]]/Tabla_1[[#This Row],[Importe Ventas Totales (M)]]</f>
        <v>0.60231015553522427</v>
      </c>
      <c r="V478" s="12">
        <f>Tabla_1[[#This Row],[Beneficio Total]]/1000</f>
        <v>1081.8191399999998</v>
      </c>
      <c r="W478">
        <f>YEAR(Tabla_1[[#This Row],[Fecha pedido]])</f>
        <v>2021</v>
      </c>
    </row>
    <row r="479" spans="1:23" x14ac:dyDescent="0.3">
      <c r="A479" t="s">
        <v>679</v>
      </c>
      <c r="B479" t="s">
        <v>12</v>
      </c>
      <c r="C479" t="s">
        <v>481</v>
      </c>
      <c r="D479" t="s">
        <v>80</v>
      </c>
      <c r="E479" t="s">
        <v>15</v>
      </c>
      <c r="F479" t="s">
        <v>1120</v>
      </c>
      <c r="G479" s="14">
        <v>44508</v>
      </c>
      <c r="H479" s="20">
        <f>MONTH(Tabla_1[[#This Row],[Fecha pedido]])</f>
        <v>11</v>
      </c>
      <c r="I479">
        <v>609466397</v>
      </c>
      <c r="J479" s="1">
        <v>44540</v>
      </c>
      <c r="K479" s="5">
        <f>DATEDIF(Tabla_1[[#This Row],[Fecha pedido]],Tabla_1[[#This Row],[Fecha envío]],"D")</f>
        <v>32</v>
      </c>
      <c r="L479" s="3">
        <v>3506</v>
      </c>
      <c r="M479" s="4">
        <v>668.27</v>
      </c>
      <c r="N479" s="4">
        <v>502.54</v>
      </c>
      <c r="O479" s="12">
        <v>2342954.62</v>
      </c>
      <c r="P479" s="4">
        <f>Tabla_1[[#This Row],[Precio Unitario]]-Tabla_1[[#This Row],[Coste unitario]]</f>
        <v>165.72999999999996</v>
      </c>
      <c r="Q479" s="12">
        <f>Tabla_1[[#This Row],[Importe venta total]]/1000</f>
        <v>2342.95462</v>
      </c>
      <c r="R479" s="4">
        <v>1761905.24</v>
      </c>
      <c r="S479" s="12">
        <f>Tabla_1[[#This Row],[Importe Coste total]]/1000</f>
        <v>1761.90524</v>
      </c>
      <c r="T479" s="4">
        <f>Tabla_1[[#This Row],[Importe venta total]]-Tabla_1[[#This Row],[Importe Coste total]]</f>
        <v>581049.38000000012</v>
      </c>
      <c r="U479" s="13">
        <f>Tabla_1[[#This Row],[Importe Coste Total (M)]]/Tabla_1[[#This Row],[Importe Ventas Totales (M)]]</f>
        <v>0.75200143654510909</v>
      </c>
      <c r="V479" s="12">
        <f>Tabla_1[[#This Row],[Beneficio Total]]/1000</f>
        <v>581.04938000000016</v>
      </c>
      <c r="W479">
        <f>YEAR(Tabla_1[[#This Row],[Fecha pedido]])</f>
        <v>2021</v>
      </c>
    </row>
    <row r="480" spans="1:23" x14ac:dyDescent="0.3">
      <c r="A480" t="s">
        <v>680</v>
      </c>
      <c r="B480" t="s">
        <v>60</v>
      </c>
      <c r="C480" t="s">
        <v>408</v>
      </c>
      <c r="D480" t="s">
        <v>26</v>
      </c>
      <c r="E480" t="s">
        <v>15</v>
      </c>
      <c r="F480" t="s">
        <v>1119</v>
      </c>
      <c r="G480" s="14">
        <v>43961</v>
      </c>
      <c r="H480" s="20">
        <f>MONTH(Tabla_1[[#This Row],[Fecha pedido]])</f>
        <v>5</v>
      </c>
      <c r="I480">
        <v>782261168</v>
      </c>
      <c r="J480" s="1">
        <v>43997</v>
      </c>
      <c r="K480" s="5">
        <f>DATEDIF(Tabla_1[[#This Row],[Fecha pedido]],Tabla_1[[#This Row],[Fecha envío]],"D")</f>
        <v>36</v>
      </c>
      <c r="L480" s="3">
        <v>7318</v>
      </c>
      <c r="M480" s="4">
        <v>9.33</v>
      </c>
      <c r="N480" s="4">
        <v>6.92</v>
      </c>
      <c r="O480" s="12">
        <v>68276.94</v>
      </c>
      <c r="P480" s="4">
        <f>Tabla_1[[#This Row],[Precio Unitario]]-Tabla_1[[#This Row],[Coste unitario]]</f>
        <v>2.41</v>
      </c>
      <c r="Q480" s="12">
        <f>Tabla_1[[#This Row],[Importe venta total]]/1000</f>
        <v>68.276939999999996</v>
      </c>
      <c r="R480" s="4">
        <v>50640.56</v>
      </c>
      <c r="S480" s="12">
        <f>Tabla_1[[#This Row],[Importe Coste total]]/1000</f>
        <v>50.640560000000001</v>
      </c>
      <c r="T480" s="4">
        <f>Tabla_1[[#This Row],[Importe venta total]]-Tabla_1[[#This Row],[Importe Coste total]]</f>
        <v>17636.380000000005</v>
      </c>
      <c r="U480" s="13">
        <f>Tabla_1[[#This Row],[Importe Coste Total (M)]]/Tabla_1[[#This Row],[Importe Ventas Totales (M)]]</f>
        <v>0.74169346195069674</v>
      </c>
      <c r="V480" s="12">
        <f>Tabla_1[[#This Row],[Beneficio Total]]/1000</f>
        <v>17.636380000000006</v>
      </c>
      <c r="W480">
        <f>YEAR(Tabla_1[[#This Row],[Fecha pedido]])</f>
        <v>2020</v>
      </c>
    </row>
    <row r="481" spans="1:23" x14ac:dyDescent="0.3">
      <c r="A481" t="s">
        <v>681</v>
      </c>
      <c r="B481" t="s">
        <v>24</v>
      </c>
      <c r="C481" t="s">
        <v>397</v>
      </c>
      <c r="D481" t="s">
        <v>33</v>
      </c>
      <c r="E481" t="s">
        <v>15</v>
      </c>
      <c r="F481" t="s">
        <v>1120</v>
      </c>
      <c r="G481" s="14">
        <v>44180</v>
      </c>
      <c r="H481" s="20">
        <f>MONTH(Tabla_1[[#This Row],[Fecha pedido]])</f>
        <v>12</v>
      </c>
      <c r="I481">
        <v>562583100</v>
      </c>
      <c r="J481" s="1">
        <v>44220</v>
      </c>
      <c r="K481" s="5">
        <f>DATEDIF(Tabla_1[[#This Row],[Fecha pedido]],Tabla_1[[#This Row],[Fecha envío]],"D")</f>
        <v>40</v>
      </c>
      <c r="L481" s="3">
        <v>9696</v>
      </c>
      <c r="M481" s="4">
        <v>47.45</v>
      </c>
      <c r="N481" s="4">
        <v>31.79</v>
      </c>
      <c r="O481" s="12">
        <v>460075.2</v>
      </c>
      <c r="P481" s="4">
        <f>Tabla_1[[#This Row],[Precio Unitario]]-Tabla_1[[#This Row],[Coste unitario]]</f>
        <v>15.660000000000004</v>
      </c>
      <c r="Q481" s="12">
        <f>Tabla_1[[#This Row],[Importe venta total]]/1000</f>
        <v>460.0752</v>
      </c>
      <c r="R481" s="4">
        <v>308235.83999999997</v>
      </c>
      <c r="S481" s="12">
        <f>Tabla_1[[#This Row],[Importe Coste total]]/1000</f>
        <v>308.23583999999994</v>
      </c>
      <c r="T481" s="4">
        <f>Tabla_1[[#This Row],[Importe venta total]]-Tabla_1[[#This Row],[Importe Coste total]]</f>
        <v>151839.36000000004</v>
      </c>
      <c r="U481" s="13">
        <f>Tabla_1[[#This Row],[Importe Coste Total (M)]]/Tabla_1[[#This Row],[Importe Ventas Totales (M)]]</f>
        <v>0.66996838777660683</v>
      </c>
      <c r="V481" s="12">
        <f>Tabla_1[[#This Row],[Beneficio Total]]/1000</f>
        <v>151.83936000000006</v>
      </c>
      <c r="W481">
        <f>YEAR(Tabla_1[[#This Row],[Fecha pedido]])</f>
        <v>2020</v>
      </c>
    </row>
    <row r="482" spans="1:23" x14ac:dyDescent="0.3">
      <c r="A482" t="s">
        <v>682</v>
      </c>
      <c r="B482" t="s">
        <v>60</v>
      </c>
      <c r="C482" t="s">
        <v>95</v>
      </c>
      <c r="D482" t="s">
        <v>14</v>
      </c>
      <c r="E482" t="s">
        <v>15</v>
      </c>
      <c r="F482" t="s">
        <v>1118</v>
      </c>
      <c r="G482" s="14">
        <v>44144</v>
      </c>
      <c r="H482" s="20">
        <f>MONTH(Tabla_1[[#This Row],[Fecha pedido]])</f>
        <v>11</v>
      </c>
      <c r="I482">
        <v>341106021</v>
      </c>
      <c r="J482" s="1">
        <v>44147</v>
      </c>
      <c r="K482" s="5">
        <f>DATEDIF(Tabla_1[[#This Row],[Fecha pedido]],Tabla_1[[#This Row],[Fecha envío]],"D")</f>
        <v>3</v>
      </c>
      <c r="L482" s="3">
        <v>9707</v>
      </c>
      <c r="M482" s="4">
        <v>152.58000000000001</v>
      </c>
      <c r="N482" s="4">
        <v>97.44</v>
      </c>
      <c r="O482" s="12">
        <v>1481094.06</v>
      </c>
      <c r="P482" s="4">
        <f>Tabla_1[[#This Row],[Precio Unitario]]-Tabla_1[[#This Row],[Coste unitario]]</f>
        <v>55.140000000000015</v>
      </c>
      <c r="Q482" s="12">
        <f>Tabla_1[[#This Row],[Importe venta total]]/1000</f>
        <v>1481.0940600000001</v>
      </c>
      <c r="R482" s="4">
        <v>945850.08</v>
      </c>
      <c r="S482" s="12">
        <f>Tabla_1[[#This Row],[Importe Coste total]]/1000</f>
        <v>945.85007999999993</v>
      </c>
      <c r="T482" s="4">
        <f>Tabla_1[[#This Row],[Importe venta total]]-Tabla_1[[#This Row],[Importe Coste total]]</f>
        <v>535243.9800000001</v>
      </c>
      <c r="U482" s="13">
        <f>Tabla_1[[#This Row],[Importe Coste Total (M)]]/Tabla_1[[#This Row],[Importe Ventas Totales (M)]]</f>
        <v>0.63861580810066843</v>
      </c>
      <c r="V482" s="12">
        <f>Tabla_1[[#This Row],[Beneficio Total]]/1000</f>
        <v>535.24398000000008</v>
      </c>
      <c r="W482">
        <f>YEAR(Tabla_1[[#This Row],[Fecha pedido]])</f>
        <v>2020</v>
      </c>
    </row>
    <row r="483" spans="1:23" x14ac:dyDescent="0.3">
      <c r="A483" t="s">
        <v>683</v>
      </c>
      <c r="B483" t="s">
        <v>60</v>
      </c>
      <c r="C483" t="s">
        <v>159</v>
      </c>
      <c r="D483" t="s">
        <v>33</v>
      </c>
      <c r="E483" t="s">
        <v>19</v>
      </c>
      <c r="F483" t="s">
        <v>1118</v>
      </c>
      <c r="G483" s="14">
        <v>44023</v>
      </c>
      <c r="H483" s="20">
        <f>MONTH(Tabla_1[[#This Row],[Fecha pedido]])</f>
        <v>7</v>
      </c>
      <c r="I483">
        <v>128816258</v>
      </c>
      <c r="J483" s="1">
        <v>44024</v>
      </c>
      <c r="K483" s="5">
        <f>DATEDIF(Tabla_1[[#This Row],[Fecha pedido]],Tabla_1[[#This Row],[Fecha envío]],"D")</f>
        <v>1</v>
      </c>
      <c r="L483" s="3">
        <v>8448</v>
      </c>
      <c r="M483" s="4">
        <v>47.45</v>
      </c>
      <c r="N483" s="4">
        <v>31.79</v>
      </c>
      <c r="O483" s="12">
        <v>400857.60000000003</v>
      </c>
      <c r="P483" s="4">
        <f>Tabla_1[[#This Row],[Precio Unitario]]-Tabla_1[[#This Row],[Coste unitario]]</f>
        <v>15.660000000000004</v>
      </c>
      <c r="Q483" s="12">
        <f>Tabla_1[[#This Row],[Importe venta total]]/1000</f>
        <v>400.85760000000005</v>
      </c>
      <c r="R483" s="4">
        <v>268561.91999999998</v>
      </c>
      <c r="S483" s="12">
        <f>Tabla_1[[#This Row],[Importe Coste total]]/1000</f>
        <v>268.56191999999999</v>
      </c>
      <c r="T483" s="4">
        <f>Tabla_1[[#This Row],[Importe venta total]]-Tabla_1[[#This Row],[Importe Coste total]]</f>
        <v>132295.68000000005</v>
      </c>
      <c r="U483" s="13">
        <f>Tabla_1[[#This Row],[Importe Coste Total (M)]]/Tabla_1[[#This Row],[Importe Ventas Totales (M)]]</f>
        <v>0.66996838777660683</v>
      </c>
      <c r="V483" s="12">
        <f>Tabla_1[[#This Row],[Beneficio Total]]/1000</f>
        <v>132.29568000000006</v>
      </c>
      <c r="W483">
        <f>YEAR(Tabla_1[[#This Row],[Fecha pedido]])</f>
        <v>2020</v>
      </c>
    </row>
    <row r="484" spans="1:23" x14ac:dyDescent="0.3">
      <c r="A484" t="s">
        <v>684</v>
      </c>
      <c r="B484" t="s">
        <v>24</v>
      </c>
      <c r="C484" t="s">
        <v>46</v>
      </c>
      <c r="D484" t="s">
        <v>23</v>
      </c>
      <c r="E484" t="s">
        <v>15</v>
      </c>
      <c r="F484" t="s">
        <v>1120</v>
      </c>
      <c r="G484" s="14">
        <v>44655</v>
      </c>
      <c r="H484" s="20">
        <f>MONTH(Tabla_1[[#This Row],[Fecha pedido]])</f>
        <v>4</v>
      </c>
      <c r="I484">
        <v>907012641</v>
      </c>
      <c r="J484" s="1">
        <v>44700</v>
      </c>
      <c r="K484" s="5">
        <f>DATEDIF(Tabla_1[[#This Row],[Fecha pedido]],Tabla_1[[#This Row],[Fecha envío]],"D")</f>
        <v>45</v>
      </c>
      <c r="L484" s="3">
        <v>4051</v>
      </c>
      <c r="M484" s="4">
        <v>205.7</v>
      </c>
      <c r="N484" s="4">
        <v>117.11</v>
      </c>
      <c r="O484" s="12">
        <v>833290.7</v>
      </c>
      <c r="P484" s="4">
        <f>Tabla_1[[#This Row],[Precio Unitario]]-Tabla_1[[#This Row],[Coste unitario]]</f>
        <v>88.589999999999989</v>
      </c>
      <c r="Q484" s="12">
        <f>Tabla_1[[#This Row],[Importe venta total]]/1000</f>
        <v>833.2906999999999</v>
      </c>
      <c r="R484" s="4">
        <v>474412.61</v>
      </c>
      <c r="S484" s="12">
        <f>Tabla_1[[#This Row],[Importe Coste total]]/1000</f>
        <v>474.41260999999997</v>
      </c>
      <c r="T484" s="4">
        <f>Tabla_1[[#This Row],[Importe venta total]]-Tabla_1[[#This Row],[Importe Coste total]]</f>
        <v>358878.08999999997</v>
      </c>
      <c r="U484" s="13">
        <f>Tabla_1[[#This Row],[Importe Coste Total (M)]]/Tabla_1[[#This Row],[Importe Ventas Totales (M)]]</f>
        <v>0.56932425862907154</v>
      </c>
      <c r="V484" s="12">
        <f>Tabla_1[[#This Row],[Beneficio Total]]/1000</f>
        <v>358.87808999999999</v>
      </c>
      <c r="W484">
        <f>YEAR(Tabla_1[[#This Row],[Fecha pedido]])</f>
        <v>2022</v>
      </c>
    </row>
    <row r="485" spans="1:23" x14ac:dyDescent="0.3">
      <c r="A485" t="s">
        <v>685</v>
      </c>
      <c r="B485" t="s">
        <v>60</v>
      </c>
      <c r="C485" t="s">
        <v>686</v>
      </c>
      <c r="D485" t="s">
        <v>30</v>
      </c>
      <c r="E485" t="s">
        <v>19</v>
      </c>
      <c r="F485" t="s">
        <v>1117</v>
      </c>
      <c r="G485" s="14">
        <v>43895</v>
      </c>
      <c r="H485" s="20">
        <f>MONTH(Tabla_1[[#This Row],[Fecha pedido]])</f>
        <v>3</v>
      </c>
      <c r="I485">
        <v>577306497</v>
      </c>
      <c r="J485" s="1">
        <v>43902</v>
      </c>
      <c r="K485" s="5">
        <f>DATEDIF(Tabla_1[[#This Row],[Fecha pedido]],Tabla_1[[#This Row],[Fecha envío]],"D")</f>
        <v>7</v>
      </c>
      <c r="L485" s="3">
        <v>6676</v>
      </c>
      <c r="M485" s="4">
        <v>255.28</v>
      </c>
      <c r="N485" s="4">
        <v>159.41999999999999</v>
      </c>
      <c r="O485" s="12">
        <v>1704249.28</v>
      </c>
      <c r="P485" s="4">
        <f>Tabla_1[[#This Row],[Precio Unitario]]-Tabla_1[[#This Row],[Coste unitario]]</f>
        <v>95.860000000000014</v>
      </c>
      <c r="Q485" s="12">
        <f>Tabla_1[[#This Row],[Importe venta total]]/1000</f>
        <v>1704.24928</v>
      </c>
      <c r="R485" s="4">
        <v>1064287.92</v>
      </c>
      <c r="S485" s="12">
        <f>Tabla_1[[#This Row],[Importe Coste total]]/1000</f>
        <v>1064.28792</v>
      </c>
      <c r="T485" s="4">
        <f>Tabla_1[[#This Row],[Importe venta total]]-Tabla_1[[#This Row],[Importe Coste total]]</f>
        <v>639961.3600000001</v>
      </c>
      <c r="U485" s="13">
        <f>Tabla_1[[#This Row],[Importe Coste Total (M)]]/Tabla_1[[#This Row],[Importe Ventas Totales (M)]]</f>
        <v>0.62449075524913822</v>
      </c>
      <c r="V485" s="12">
        <f>Tabla_1[[#This Row],[Beneficio Total]]/1000</f>
        <v>639.96136000000013</v>
      </c>
      <c r="W485">
        <f>YEAR(Tabla_1[[#This Row],[Fecha pedido]])</f>
        <v>2020</v>
      </c>
    </row>
    <row r="486" spans="1:23" x14ac:dyDescent="0.3">
      <c r="A486" t="s">
        <v>687</v>
      </c>
      <c r="B486" t="s">
        <v>24</v>
      </c>
      <c r="C486" t="s">
        <v>688</v>
      </c>
      <c r="D486" t="s">
        <v>42</v>
      </c>
      <c r="E486" t="s">
        <v>19</v>
      </c>
      <c r="F486" t="s">
        <v>1120</v>
      </c>
      <c r="G486" s="14">
        <v>43913</v>
      </c>
      <c r="H486" s="20">
        <f>MONTH(Tabla_1[[#This Row],[Fecha pedido]])</f>
        <v>3</v>
      </c>
      <c r="I486">
        <v>702194440</v>
      </c>
      <c r="J486" s="1">
        <v>43920</v>
      </c>
      <c r="K486" s="5">
        <f>DATEDIF(Tabla_1[[#This Row],[Fecha pedido]],Tabla_1[[#This Row],[Fecha envío]],"D")</f>
        <v>7</v>
      </c>
      <c r="L486" s="3">
        <v>3794</v>
      </c>
      <c r="M486" s="4">
        <v>651.21</v>
      </c>
      <c r="N486" s="4">
        <v>524.96</v>
      </c>
      <c r="O486" s="12">
        <v>2470690.7400000002</v>
      </c>
      <c r="P486" s="4">
        <f>Tabla_1[[#This Row],[Precio Unitario]]-Tabla_1[[#This Row],[Coste unitario]]</f>
        <v>126.25</v>
      </c>
      <c r="Q486" s="12">
        <f>Tabla_1[[#This Row],[Importe venta total]]/1000</f>
        <v>2470.69074</v>
      </c>
      <c r="R486" s="4">
        <v>1991698.2400000002</v>
      </c>
      <c r="S486" s="12">
        <f>Tabla_1[[#This Row],[Importe Coste total]]/1000</f>
        <v>1991.6982400000002</v>
      </c>
      <c r="T486" s="4">
        <f>Tabla_1[[#This Row],[Importe venta total]]-Tabla_1[[#This Row],[Importe Coste total]]</f>
        <v>478992.5</v>
      </c>
      <c r="U486" s="13">
        <f>Tabla_1[[#This Row],[Importe Coste Total (M)]]/Tabla_1[[#This Row],[Importe Ventas Totales (M)]]</f>
        <v>0.80613012699436437</v>
      </c>
      <c r="V486" s="12">
        <f>Tabla_1[[#This Row],[Beneficio Total]]/1000</f>
        <v>478.99250000000001</v>
      </c>
      <c r="W486">
        <f>YEAR(Tabla_1[[#This Row],[Fecha pedido]])</f>
        <v>2020</v>
      </c>
    </row>
    <row r="487" spans="1:23" x14ac:dyDescent="0.3">
      <c r="A487" t="s">
        <v>689</v>
      </c>
      <c r="B487" t="s">
        <v>12</v>
      </c>
      <c r="C487" t="s">
        <v>137</v>
      </c>
      <c r="D487" t="s">
        <v>23</v>
      </c>
      <c r="E487" t="s">
        <v>15</v>
      </c>
      <c r="F487" t="s">
        <v>1119</v>
      </c>
      <c r="G487" s="14">
        <v>44787</v>
      </c>
      <c r="H487" s="20">
        <f>MONTH(Tabla_1[[#This Row],[Fecha pedido]])</f>
        <v>8</v>
      </c>
      <c r="I487">
        <v>911573684</v>
      </c>
      <c r="J487" s="1">
        <v>44823</v>
      </c>
      <c r="K487" s="5">
        <f>DATEDIF(Tabla_1[[#This Row],[Fecha pedido]],Tabla_1[[#This Row],[Fecha envío]],"D")</f>
        <v>36</v>
      </c>
      <c r="L487" s="3">
        <v>3765</v>
      </c>
      <c r="M487" s="4">
        <v>205.7</v>
      </c>
      <c r="N487" s="4">
        <v>117.11</v>
      </c>
      <c r="O487" s="12">
        <v>774460.5</v>
      </c>
      <c r="P487" s="4">
        <f>Tabla_1[[#This Row],[Precio Unitario]]-Tabla_1[[#This Row],[Coste unitario]]</f>
        <v>88.589999999999989</v>
      </c>
      <c r="Q487" s="12">
        <f>Tabla_1[[#This Row],[Importe venta total]]/1000</f>
        <v>774.46050000000002</v>
      </c>
      <c r="R487" s="4">
        <v>440919.15</v>
      </c>
      <c r="S487" s="12">
        <f>Tabla_1[[#This Row],[Importe Coste total]]/1000</f>
        <v>440.91915</v>
      </c>
      <c r="T487" s="4">
        <f>Tabla_1[[#This Row],[Importe venta total]]-Tabla_1[[#This Row],[Importe Coste total]]</f>
        <v>333541.34999999998</v>
      </c>
      <c r="U487" s="13">
        <f>Tabla_1[[#This Row],[Importe Coste Total (M)]]/Tabla_1[[#This Row],[Importe Ventas Totales (M)]]</f>
        <v>0.56932425862907143</v>
      </c>
      <c r="V487" s="12">
        <f>Tabla_1[[#This Row],[Beneficio Total]]/1000</f>
        <v>333.54134999999997</v>
      </c>
      <c r="W487">
        <f>YEAR(Tabla_1[[#This Row],[Fecha pedido]])</f>
        <v>2022</v>
      </c>
    </row>
    <row r="488" spans="1:23" x14ac:dyDescent="0.3">
      <c r="A488" t="s">
        <v>690</v>
      </c>
      <c r="B488" t="s">
        <v>24</v>
      </c>
      <c r="C488" t="s">
        <v>65</v>
      </c>
      <c r="D488" t="s">
        <v>33</v>
      </c>
      <c r="E488" t="s">
        <v>15</v>
      </c>
      <c r="F488" t="s">
        <v>1119</v>
      </c>
      <c r="G488" s="14">
        <v>44458</v>
      </c>
      <c r="H488" s="20">
        <f>MONTH(Tabla_1[[#This Row],[Fecha pedido]])</f>
        <v>9</v>
      </c>
      <c r="I488">
        <v>422620713</v>
      </c>
      <c r="J488" s="1">
        <v>44474</v>
      </c>
      <c r="K488" s="5">
        <f>DATEDIF(Tabla_1[[#This Row],[Fecha pedido]],Tabla_1[[#This Row],[Fecha envío]],"D")</f>
        <v>16</v>
      </c>
      <c r="L488" s="3">
        <v>1715</v>
      </c>
      <c r="M488" s="4">
        <v>47.45</v>
      </c>
      <c r="N488" s="4">
        <v>31.79</v>
      </c>
      <c r="O488" s="12">
        <v>81376.75</v>
      </c>
      <c r="P488" s="4">
        <f>Tabla_1[[#This Row],[Precio Unitario]]-Tabla_1[[#This Row],[Coste unitario]]</f>
        <v>15.660000000000004</v>
      </c>
      <c r="Q488" s="12">
        <f>Tabla_1[[#This Row],[Importe venta total]]/1000</f>
        <v>81.376750000000001</v>
      </c>
      <c r="R488" s="4">
        <v>54519.85</v>
      </c>
      <c r="S488" s="12">
        <f>Tabla_1[[#This Row],[Importe Coste total]]/1000</f>
        <v>54.519849999999998</v>
      </c>
      <c r="T488" s="4">
        <f>Tabla_1[[#This Row],[Importe venta total]]-Tabla_1[[#This Row],[Importe Coste total]]</f>
        <v>26856.9</v>
      </c>
      <c r="U488" s="13">
        <f>Tabla_1[[#This Row],[Importe Coste Total (M)]]/Tabla_1[[#This Row],[Importe Ventas Totales (M)]]</f>
        <v>0.66996838777660694</v>
      </c>
      <c r="V488" s="12">
        <f>Tabla_1[[#This Row],[Beneficio Total]]/1000</f>
        <v>26.856900000000003</v>
      </c>
      <c r="W488">
        <f>YEAR(Tabla_1[[#This Row],[Fecha pedido]])</f>
        <v>2021</v>
      </c>
    </row>
    <row r="489" spans="1:23" x14ac:dyDescent="0.3">
      <c r="A489" t="s">
        <v>691</v>
      </c>
      <c r="B489" t="s">
        <v>60</v>
      </c>
      <c r="C489" t="s">
        <v>408</v>
      </c>
      <c r="D489" t="s">
        <v>80</v>
      </c>
      <c r="E489" t="s">
        <v>19</v>
      </c>
      <c r="F489" t="s">
        <v>1117</v>
      </c>
      <c r="G489" s="14">
        <v>44122</v>
      </c>
      <c r="H489" s="20">
        <f>MONTH(Tabla_1[[#This Row],[Fecha pedido]])</f>
        <v>10</v>
      </c>
      <c r="I489">
        <v>188509356</v>
      </c>
      <c r="J489" s="1">
        <v>44135</v>
      </c>
      <c r="K489" s="5">
        <f>DATEDIF(Tabla_1[[#This Row],[Fecha pedido]],Tabla_1[[#This Row],[Fecha envío]],"D")</f>
        <v>13</v>
      </c>
      <c r="L489" s="3">
        <v>2963</v>
      </c>
      <c r="M489" s="4">
        <v>668.27</v>
      </c>
      <c r="N489" s="4">
        <v>502.54</v>
      </c>
      <c r="O489" s="12">
        <v>1980084.01</v>
      </c>
      <c r="P489" s="4">
        <f>Tabla_1[[#This Row],[Precio Unitario]]-Tabla_1[[#This Row],[Coste unitario]]</f>
        <v>165.72999999999996</v>
      </c>
      <c r="Q489" s="12">
        <f>Tabla_1[[#This Row],[Importe venta total]]/1000</f>
        <v>1980.08401</v>
      </c>
      <c r="R489" s="4">
        <v>1489026.02</v>
      </c>
      <c r="S489" s="12">
        <f>Tabla_1[[#This Row],[Importe Coste total]]/1000</f>
        <v>1489.02602</v>
      </c>
      <c r="T489" s="4">
        <f>Tabla_1[[#This Row],[Importe venta total]]-Tabla_1[[#This Row],[Importe Coste total]]</f>
        <v>491057.99</v>
      </c>
      <c r="U489" s="13">
        <f>Tabla_1[[#This Row],[Importe Coste Total (M)]]/Tabla_1[[#This Row],[Importe Ventas Totales (M)]]</f>
        <v>0.75200143654510898</v>
      </c>
      <c r="V489" s="12">
        <f>Tabla_1[[#This Row],[Beneficio Total]]/1000</f>
        <v>491.05799000000002</v>
      </c>
      <c r="W489">
        <f>YEAR(Tabla_1[[#This Row],[Fecha pedido]])</f>
        <v>2020</v>
      </c>
    </row>
    <row r="490" spans="1:23" x14ac:dyDescent="0.3">
      <c r="A490" t="s">
        <v>692</v>
      </c>
      <c r="B490" t="s">
        <v>28</v>
      </c>
      <c r="C490" t="s">
        <v>693</v>
      </c>
      <c r="D490" t="s">
        <v>42</v>
      </c>
      <c r="E490" t="s">
        <v>19</v>
      </c>
      <c r="F490" t="s">
        <v>1117</v>
      </c>
      <c r="G490" s="14">
        <v>44259</v>
      </c>
      <c r="H490" s="20">
        <f>MONTH(Tabla_1[[#This Row],[Fecha pedido]])</f>
        <v>3</v>
      </c>
      <c r="I490">
        <v>149069297</v>
      </c>
      <c r="J490" s="1">
        <v>44277</v>
      </c>
      <c r="K490" s="5">
        <f>DATEDIF(Tabla_1[[#This Row],[Fecha pedido]],Tabla_1[[#This Row],[Fecha envío]],"D")</f>
        <v>18</v>
      </c>
      <c r="L490" s="3">
        <v>1772</v>
      </c>
      <c r="M490" s="4">
        <v>651.21</v>
      </c>
      <c r="N490" s="4">
        <v>524.96</v>
      </c>
      <c r="O490" s="12">
        <v>1153944.1200000001</v>
      </c>
      <c r="P490" s="4">
        <f>Tabla_1[[#This Row],[Precio Unitario]]-Tabla_1[[#This Row],[Coste unitario]]</f>
        <v>126.25</v>
      </c>
      <c r="Q490" s="12">
        <f>Tabla_1[[#This Row],[Importe venta total]]/1000</f>
        <v>1153.9441200000001</v>
      </c>
      <c r="R490" s="4">
        <v>930229.12000000011</v>
      </c>
      <c r="S490" s="12">
        <f>Tabla_1[[#This Row],[Importe Coste total]]/1000</f>
        <v>930.22912000000008</v>
      </c>
      <c r="T490" s="4">
        <f>Tabla_1[[#This Row],[Importe venta total]]-Tabla_1[[#This Row],[Importe Coste total]]</f>
        <v>223715</v>
      </c>
      <c r="U490" s="13">
        <f>Tabla_1[[#This Row],[Importe Coste Total (M)]]/Tabla_1[[#This Row],[Importe Ventas Totales (M)]]</f>
        <v>0.80613012699436437</v>
      </c>
      <c r="V490" s="12">
        <f>Tabla_1[[#This Row],[Beneficio Total]]/1000</f>
        <v>223.715</v>
      </c>
      <c r="W490">
        <f>YEAR(Tabla_1[[#This Row],[Fecha pedido]])</f>
        <v>2021</v>
      </c>
    </row>
    <row r="491" spans="1:23" x14ac:dyDescent="0.3">
      <c r="A491" t="s">
        <v>694</v>
      </c>
      <c r="B491" t="s">
        <v>24</v>
      </c>
      <c r="C491" t="s">
        <v>297</v>
      </c>
      <c r="D491" t="s">
        <v>33</v>
      </c>
      <c r="E491" t="s">
        <v>19</v>
      </c>
      <c r="F491" t="s">
        <v>1120</v>
      </c>
      <c r="G491" s="14">
        <v>44728</v>
      </c>
      <c r="H491" s="20">
        <f>MONTH(Tabla_1[[#This Row],[Fecha pedido]])</f>
        <v>6</v>
      </c>
      <c r="I491">
        <v>351650750</v>
      </c>
      <c r="J491" s="1">
        <v>44751</v>
      </c>
      <c r="K491" s="5">
        <f>DATEDIF(Tabla_1[[#This Row],[Fecha pedido]],Tabla_1[[#This Row],[Fecha envío]],"D")</f>
        <v>23</v>
      </c>
      <c r="L491" s="3">
        <v>126</v>
      </c>
      <c r="M491" s="4">
        <v>47.45</v>
      </c>
      <c r="N491" s="4">
        <v>31.79</v>
      </c>
      <c r="O491" s="12">
        <v>5978.7000000000007</v>
      </c>
      <c r="P491" s="4">
        <f>Tabla_1[[#This Row],[Precio Unitario]]-Tabla_1[[#This Row],[Coste unitario]]</f>
        <v>15.660000000000004</v>
      </c>
      <c r="Q491" s="12">
        <f>Tabla_1[[#This Row],[Importe venta total]]/1000</f>
        <v>5.9787000000000008</v>
      </c>
      <c r="R491" s="4">
        <v>4005.54</v>
      </c>
      <c r="S491" s="12">
        <f>Tabla_1[[#This Row],[Importe Coste total]]/1000</f>
        <v>4.0055399999999999</v>
      </c>
      <c r="T491" s="4">
        <f>Tabla_1[[#This Row],[Importe venta total]]-Tabla_1[[#This Row],[Importe Coste total]]</f>
        <v>1973.1600000000008</v>
      </c>
      <c r="U491" s="13">
        <f>Tabla_1[[#This Row],[Importe Coste Total (M)]]/Tabla_1[[#This Row],[Importe Ventas Totales (M)]]</f>
        <v>0.66996838777660683</v>
      </c>
      <c r="V491" s="12">
        <f>Tabla_1[[#This Row],[Beneficio Total]]/1000</f>
        <v>1.9731600000000007</v>
      </c>
      <c r="W491">
        <f>YEAR(Tabla_1[[#This Row],[Fecha pedido]])</f>
        <v>2022</v>
      </c>
    </row>
    <row r="492" spans="1:23" x14ac:dyDescent="0.3">
      <c r="A492" t="s">
        <v>695</v>
      </c>
      <c r="B492" t="s">
        <v>24</v>
      </c>
      <c r="C492" t="s">
        <v>267</v>
      </c>
      <c r="D492" t="s">
        <v>23</v>
      </c>
      <c r="E492" t="s">
        <v>19</v>
      </c>
      <c r="F492" t="s">
        <v>1120</v>
      </c>
      <c r="G492" s="14">
        <v>44141</v>
      </c>
      <c r="H492" s="20">
        <f>MONTH(Tabla_1[[#This Row],[Fecha pedido]])</f>
        <v>11</v>
      </c>
      <c r="I492">
        <v>824894130</v>
      </c>
      <c r="J492" s="1">
        <v>44185</v>
      </c>
      <c r="K492" s="5">
        <f>DATEDIF(Tabla_1[[#This Row],[Fecha pedido]],Tabla_1[[#This Row],[Fecha envío]],"D")</f>
        <v>44</v>
      </c>
      <c r="L492" s="3">
        <v>3359</v>
      </c>
      <c r="M492" s="4">
        <v>205.7</v>
      </c>
      <c r="N492" s="4">
        <v>117.11</v>
      </c>
      <c r="O492" s="12">
        <v>690946.29999999993</v>
      </c>
      <c r="P492" s="4">
        <f>Tabla_1[[#This Row],[Precio Unitario]]-Tabla_1[[#This Row],[Coste unitario]]</f>
        <v>88.589999999999989</v>
      </c>
      <c r="Q492" s="12">
        <f>Tabla_1[[#This Row],[Importe venta total]]/1000</f>
        <v>690.94629999999995</v>
      </c>
      <c r="R492" s="4">
        <v>393372.49</v>
      </c>
      <c r="S492" s="12">
        <f>Tabla_1[[#This Row],[Importe Coste total]]/1000</f>
        <v>393.37248999999997</v>
      </c>
      <c r="T492" s="4">
        <f>Tabla_1[[#This Row],[Importe venta total]]-Tabla_1[[#This Row],[Importe Coste total]]</f>
        <v>297573.80999999994</v>
      </c>
      <c r="U492" s="13">
        <f>Tabla_1[[#This Row],[Importe Coste Total (M)]]/Tabla_1[[#This Row],[Importe Ventas Totales (M)]]</f>
        <v>0.56932425862907143</v>
      </c>
      <c r="V492" s="12">
        <f>Tabla_1[[#This Row],[Beneficio Total]]/1000</f>
        <v>297.57380999999992</v>
      </c>
      <c r="W492">
        <f>YEAR(Tabla_1[[#This Row],[Fecha pedido]])</f>
        <v>2020</v>
      </c>
    </row>
    <row r="493" spans="1:23" x14ac:dyDescent="0.3">
      <c r="A493" t="s">
        <v>696</v>
      </c>
      <c r="B493" t="s">
        <v>28</v>
      </c>
      <c r="C493" t="s">
        <v>123</v>
      </c>
      <c r="D493" t="s">
        <v>33</v>
      </c>
      <c r="E493" t="s">
        <v>19</v>
      </c>
      <c r="F493" t="s">
        <v>1118</v>
      </c>
      <c r="G493" s="14">
        <v>44429</v>
      </c>
      <c r="H493" s="20">
        <f>MONTH(Tabla_1[[#This Row],[Fecha pedido]])</f>
        <v>8</v>
      </c>
      <c r="I493">
        <v>623535764</v>
      </c>
      <c r="J493" s="1">
        <v>44440</v>
      </c>
      <c r="K493" s="5">
        <f>DATEDIF(Tabla_1[[#This Row],[Fecha pedido]],Tabla_1[[#This Row],[Fecha envío]],"D")</f>
        <v>11</v>
      </c>
      <c r="L493" s="3">
        <v>6944</v>
      </c>
      <c r="M493" s="4">
        <v>47.45</v>
      </c>
      <c r="N493" s="4">
        <v>31.79</v>
      </c>
      <c r="O493" s="12">
        <v>329492.80000000005</v>
      </c>
      <c r="P493" s="4">
        <f>Tabla_1[[#This Row],[Precio Unitario]]-Tabla_1[[#This Row],[Coste unitario]]</f>
        <v>15.660000000000004</v>
      </c>
      <c r="Q493" s="12">
        <f>Tabla_1[[#This Row],[Importe venta total]]/1000</f>
        <v>329.49280000000005</v>
      </c>
      <c r="R493" s="4">
        <v>220749.75999999998</v>
      </c>
      <c r="S493" s="12">
        <f>Tabla_1[[#This Row],[Importe Coste total]]/1000</f>
        <v>220.74975999999998</v>
      </c>
      <c r="T493" s="4">
        <f>Tabla_1[[#This Row],[Importe venta total]]-Tabla_1[[#This Row],[Importe Coste total]]</f>
        <v>108743.04000000007</v>
      </c>
      <c r="U493" s="13">
        <f>Tabla_1[[#This Row],[Importe Coste Total (M)]]/Tabla_1[[#This Row],[Importe Ventas Totales (M)]]</f>
        <v>0.66996838777660683</v>
      </c>
      <c r="V493" s="12">
        <f>Tabla_1[[#This Row],[Beneficio Total]]/1000</f>
        <v>108.74304000000006</v>
      </c>
      <c r="W493">
        <f>YEAR(Tabla_1[[#This Row],[Fecha pedido]])</f>
        <v>2021</v>
      </c>
    </row>
    <row r="494" spans="1:23" x14ac:dyDescent="0.3">
      <c r="A494" t="s">
        <v>697</v>
      </c>
      <c r="B494" t="s">
        <v>24</v>
      </c>
      <c r="C494" t="s">
        <v>65</v>
      </c>
      <c r="D494" t="s">
        <v>50</v>
      </c>
      <c r="E494" t="s">
        <v>19</v>
      </c>
      <c r="F494" t="s">
        <v>1120</v>
      </c>
      <c r="G494" s="14">
        <v>44017</v>
      </c>
      <c r="H494" s="20">
        <f>MONTH(Tabla_1[[#This Row],[Fecha pedido]])</f>
        <v>7</v>
      </c>
      <c r="I494">
        <v>672624480</v>
      </c>
      <c r="J494" s="1">
        <v>44065</v>
      </c>
      <c r="K494" s="5">
        <f>DATEDIF(Tabla_1[[#This Row],[Fecha pedido]],Tabla_1[[#This Row],[Fecha envío]],"D")</f>
        <v>48</v>
      </c>
      <c r="L494" s="3">
        <v>3386</v>
      </c>
      <c r="M494" s="4">
        <v>154.06</v>
      </c>
      <c r="N494" s="4">
        <v>90.93</v>
      </c>
      <c r="O494" s="12">
        <v>521647.16000000003</v>
      </c>
      <c r="P494" s="4">
        <f>Tabla_1[[#This Row],[Precio Unitario]]-Tabla_1[[#This Row],[Coste unitario]]</f>
        <v>63.129999999999995</v>
      </c>
      <c r="Q494" s="12">
        <f>Tabla_1[[#This Row],[Importe venta total]]/1000</f>
        <v>521.64715999999999</v>
      </c>
      <c r="R494" s="4">
        <v>307888.98000000004</v>
      </c>
      <c r="S494" s="12">
        <f>Tabla_1[[#This Row],[Importe Coste total]]/1000</f>
        <v>307.88898000000006</v>
      </c>
      <c r="T494" s="4">
        <f>Tabla_1[[#This Row],[Importe venta total]]-Tabla_1[[#This Row],[Importe Coste total]]</f>
        <v>213758.18</v>
      </c>
      <c r="U494" s="13">
        <f>Tabla_1[[#This Row],[Importe Coste Total (M)]]/Tabla_1[[#This Row],[Importe Ventas Totales (M)]]</f>
        <v>0.59022458782292631</v>
      </c>
      <c r="V494" s="12">
        <f>Tabla_1[[#This Row],[Beneficio Total]]/1000</f>
        <v>213.75817999999998</v>
      </c>
      <c r="W494">
        <f>YEAR(Tabla_1[[#This Row],[Fecha pedido]])</f>
        <v>2020</v>
      </c>
    </row>
    <row r="495" spans="1:23" x14ac:dyDescent="0.3">
      <c r="A495" t="s">
        <v>698</v>
      </c>
      <c r="B495" t="s">
        <v>24</v>
      </c>
      <c r="C495" t="s">
        <v>125</v>
      </c>
      <c r="D495" t="s">
        <v>38</v>
      </c>
      <c r="E495" t="s">
        <v>19</v>
      </c>
      <c r="F495" t="s">
        <v>1120</v>
      </c>
      <c r="G495" s="14">
        <v>44607</v>
      </c>
      <c r="H495" s="20">
        <f>MONTH(Tabla_1[[#This Row],[Fecha pedido]])</f>
        <v>2</v>
      </c>
      <c r="I495">
        <v>617521607</v>
      </c>
      <c r="J495" s="1">
        <v>44644</v>
      </c>
      <c r="K495" s="5">
        <f>DATEDIF(Tabla_1[[#This Row],[Fecha pedido]],Tabla_1[[#This Row],[Fecha envío]],"D")</f>
        <v>37</v>
      </c>
      <c r="L495" s="3">
        <v>7221</v>
      </c>
      <c r="M495" s="4">
        <v>437.2</v>
      </c>
      <c r="N495" s="4">
        <v>263.33</v>
      </c>
      <c r="O495" s="12">
        <v>3157021.1999999997</v>
      </c>
      <c r="P495" s="4">
        <f>Tabla_1[[#This Row],[Precio Unitario]]-Tabla_1[[#This Row],[Coste unitario]]</f>
        <v>173.87</v>
      </c>
      <c r="Q495" s="12">
        <f>Tabla_1[[#This Row],[Importe venta total]]/1000</f>
        <v>3157.0211999999997</v>
      </c>
      <c r="R495" s="4">
        <v>1901505.93</v>
      </c>
      <c r="S495" s="12">
        <f>Tabla_1[[#This Row],[Importe Coste total]]/1000</f>
        <v>1901.50593</v>
      </c>
      <c r="T495" s="4">
        <f>Tabla_1[[#This Row],[Importe venta total]]-Tabla_1[[#This Row],[Importe Coste total]]</f>
        <v>1255515.2699999998</v>
      </c>
      <c r="U495" s="13">
        <f>Tabla_1[[#This Row],[Importe Coste Total (M)]]/Tabla_1[[#This Row],[Importe Ventas Totales (M)]]</f>
        <v>0.60231015553522427</v>
      </c>
      <c r="V495" s="12">
        <f>Tabla_1[[#This Row],[Beneficio Total]]/1000</f>
        <v>1255.5152699999999</v>
      </c>
      <c r="W495">
        <f>YEAR(Tabla_1[[#This Row],[Fecha pedido]])</f>
        <v>2022</v>
      </c>
    </row>
    <row r="496" spans="1:23" x14ac:dyDescent="0.3">
      <c r="A496" t="s">
        <v>699</v>
      </c>
      <c r="B496" t="s">
        <v>60</v>
      </c>
      <c r="C496" t="s">
        <v>224</v>
      </c>
      <c r="D496" t="s">
        <v>26</v>
      </c>
      <c r="E496" t="s">
        <v>15</v>
      </c>
      <c r="F496" t="s">
        <v>1117</v>
      </c>
      <c r="G496" s="14">
        <v>44396</v>
      </c>
      <c r="H496" s="20">
        <f>MONTH(Tabla_1[[#This Row],[Fecha pedido]])</f>
        <v>7</v>
      </c>
      <c r="I496">
        <v>173900973</v>
      </c>
      <c r="J496" s="1">
        <v>44396</v>
      </c>
      <c r="K496" s="5">
        <f>DATEDIF(Tabla_1[[#This Row],[Fecha pedido]],Tabla_1[[#This Row],[Fecha envío]],"D")</f>
        <v>0</v>
      </c>
      <c r="L496" s="3">
        <v>17</v>
      </c>
      <c r="M496" s="4">
        <v>9.33</v>
      </c>
      <c r="N496" s="4">
        <v>6.92</v>
      </c>
      <c r="O496" s="12">
        <v>158.61000000000001</v>
      </c>
      <c r="P496" s="4">
        <f>Tabla_1[[#This Row],[Precio Unitario]]-Tabla_1[[#This Row],[Coste unitario]]</f>
        <v>2.41</v>
      </c>
      <c r="Q496" s="12">
        <f>Tabla_1[[#This Row],[Importe venta total]]/1000</f>
        <v>0.15861</v>
      </c>
      <c r="R496" s="4">
        <v>117.64</v>
      </c>
      <c r="S496" s="12">
        <f>Tabla_1[[#This Row],[Importe Coste total]]/1000</f>
        <v>0.11763999999999999</v>
      </c>
      <c r="T496" s="4">
        <f>Tabla_1[[#This Row],[Importe venta total]]-Tabla_1[[#This Row],[Importe Coste total]]</f>
        <v>40.970000000000013</v>
      </c>
      <c r="U496" s="13">
        <f>Tabla_1[[#This Row],[Importe Coste Total (M)]]/Tabla_1[[#This Row],[Importe Ventas Totales (M)]]</f>
        <v>0.74169346195069663</v>
      </c>
      <c r="V496" s="12">
        <f>Tabla_1[[#This Row],[Beneficio Total]]/1000</f>
        <v>4.0970000000000013E-2</v>
      </c>
      <c r="W496">
        <f>YEAR(Tabla_1[[#This Row],[Fecha pedido]])</f>
        <v>2021</v>
      </c>
    </row>
    <row r="497" spans="1:23" x14ac:dyDescent="0.3">
      <c r="A497" t="s">
        <v>700</v>
      </c>
      <c r="B497" t="s">
        <v>12</v>
      </c>
      <c r="C497" t="s">
        <v>167</v>
      </c>
      <c r="D497" t="s">
        <v>50</v>
      </c>
      <c r="E497" t="s">
        <v>19</v>
      </c>
      <c r="F497" t="s">
        <v>1119</v>
      </c>
      <c r="G497" s="14">
        <v>44858</v>
      </c>
      <c r="H497" s="20">
        <f>MONTH(Tabla_1[[#This Row],[Fecha pedido]])</f>
        <v>10</v>
      </c>
      <c r="I497">
        <v>477748906</v>
      </c>
      <c r="J497" s="1">
        <v>44883</v>
      </c>
      <c r="K497" s="5">
        <f>DATEDIF(Tabla_1[[#This Row],[Fecha pedido]],Tabla_1[[#This Row],[Fecha envío]],"D")</f>
        <v>25</v>
      </c>
      <c r="L497" s="3">
        <v>5373</v>
      </c>
      <c r="M497" s="4">
        <v>154.06</v>
      </c>
      <c r="N497" s="4">
        <v>90.93</v>
      </c>
      <c r="O497" s="12">
        <v>827764.38</v>
      </c>
      <c r="P497" s="4">
        <f>Tabla_1[[#This Row],[Precio Unitario]]-Tabla_1[[#This Row],[Coste unitario]]</f>
        <v>63.129999999999995</v>
      </c>
      <c r="Q497" s="12">
        <f>Tabla_1[[#This Row],[Importe venta total]]/1000</f>
        <v>827.76437999999996</v>
      </c>
      <c r="R497" s="4">
        <v>488566.89</v>
      </c>
      <c r="S497" s="12">
        <f>Tabla_1[[#This Row],[Importe Coste total]]/1000</f>
        <v>488.56689</v>
      </c>
      <c r="T497" s="4">
        <f>Tabla_1[[#This Row],[Importe venta total]]-Tabla_1[[#This Row],[Importe Coste total]]</f>
        <v>339197.49</v>
      </c>
      <c r="U497" s="13">
        <f>Tabla_1[[#This Row],[Importe Coste Total (M)]]/Tabla_1[[#This Row],[Importe Ventas Totales (M)]]</f>
        <v>0.59022458782292619</v>
      </c>
      <c r="V497" s="12">
        <f>Tabla_1[[#This Row],[Beneficio Total]]/1000</f>
        <v>339.19749000000002</v>
      </c>
      <c r="W497">
        <f>YEAR(Tabla_1[[#This Row],[Fecha pedido]])</f>
        <v>2022</v>
      </c>
    </row>
    <row r="498" spans="1:23" x14ac:dyDescent="0.3">
      <c r="A498" t="s">
        <v>701</v>
      </c>
      <c r="B498" t="s">
        <v>12</v>
      </c>
      <c r="C498" t="s">
        <v>216</v>
      </c>
      <c r="D498" t="s">
        <v>30</v>
      </c>
      <c r="E498" t="s">
        <v>15</v>
      </c>
      <c r="F498" t="s">
        <v>1120</v>
      </c>
      <c r="G498" s="14">
        <v>43962</v>
      </c>
      <c r="H498" s="20">
        <f>MONTH(Tabla_1[[#This Row],[Fecha pedido]])</f>
        <v>5</v>
      </c>
      <c r="I498">
        <v>935364234</v>
      </c>
      <c r="J498" s="1">
        <v>43996</v>
      </c>
      <c r="K498" s="5">
        <f>DATEDIF(Tabla_1[[#This Row],[Fecha pedido]],Tabla_1[[#This Row],[Fecha envío]],"D")</f>
        <v>34</v>
      </c>
      <c r="L498" s="3">
        <v>3918</v>
      </c>
      <c r="M498" s="4">
        <v>255.28</v>
      </c>
      <c r="N498" s="4">
        <v>159.41999999999999</v>
      </c>
      <c r="O498" s="12">
        <v>1000187.04</v>
      </c>
      <c r="P498" s="4">
        <f>Tabla_1[[#This Row],[Precio Unitario]]-Tabla_1[[#This Row],[Coste unitario]]</f>
        <v>95.860000000000014</v>
      </c>
      <c r="Q498" s="12">
        <f>Tabla_1[[#This Row],[Importe venta total]]/1000</f>
        <v>1000.18704</v>
      </c>
      <c r="R498" s="4">
        <v>624607.55999999994</v>
      </c>
      <c r="S498" s="12">
        <f>Tabla_1[[#This Row],[Importe Coste total]]/1000</f>
        <v>624.60755999999992</v>
      </c>
      <c r="T498" s="4">
        <f>Tabla_1[[#This Row],[Importe venta total]]-Tabla_1[[#This Row],[Importe Coste total]]</f>
        <v>375579.4800000001</v>
      </c>
      <c r="U498" s="13">
        <f>Tabla_1[[#This Row],[Importe Coste Total (M)]]/Tabla_1[[#This Row],[Importe Ventas Totales (M)]]</f>
        <v>0.62449075524913811</v>
      </c>
      <c r="V498" s="12">
        <f>Tabla_1[[#This Row],[Beneficio Total]]/1000</f>
        <v>375.5794800000001</v>
      </c>
      <c r="W498">
        <f>YEAR(Tabla_1[[#This Row],[Fecha pedido]])</f>
        <v>2020</v>
      </c>
    </row>
    <row r="499" spans="1:23" x14ac:dyDescent="0.3">
      <c r="A499" t="s">
        <v>702</v>
      </c>
      <c r="B499" t="s">
        <v>60</v>
      </c>
      <c r="C499" t="s">
        <v>139</v>
      </c>
      <c r="D499" t="s">
        <v>14</v>
      </c>
      <c r="E499" t="s">
        <v>19</v>
      </c>
      <c r="F499" t="s">
        <v>1117</v>
      </c>
      <c r="G499" s="14">
        <v>43997</v>
      </c>
      <c r="H499" s="20">
        <f>MONTH(Tabla_1[[#This Row],[Fecha pedido]])</f>
        <v>6</v>
      </c>
      <c r="I499">
        <v>573358285</v>
      </c>
      <c r="J499" s="1">
        <v>44011</v>
      </c>
      <c r="K499" s="5">
        <f>DATEDIF(Tabla_1[[#This Row],[Fecha pedido]],Tabla_1[[#This Row],[Fecha envío]],"D")</f>
        <v>14</v>
      </c>
      <c r="L499" s="3">
        <v>8313</v>
      </c>
      <c r="M499" s="4">
        <v>152.58000000000001</v>
      </c>
      <c r="N499" s="4">
        <v>97.44</v>
      </c>
      <c r="O499" s="12">
        <v>1268397.54</v>
      </c>
      <c r="P499" s="4">
        <f>Tabla_1[[#This Row],[Precio Unitario]]-Tabla_1[[#This Row],[Coste unitario]]</f>
        <v>55.140000000000015</v>
      </c>
      <c r="Q499" s="12">
        <f>Tabla_1[[#This Row],[Importe venta total]]/1000</f>
        <v>1268.3975399999999</v>
      </c>
      <c r="R499" s="4">
        <v>810018.72</v>
      </c>
      <c r="S499" s="12">
        <f>Tabla_1[[#This Row],[Importe Coste total]]/1000</f>
        <v>810.01871999999992</v>
      </c>
      <c r="T499" s="4">
        <f>Tabla_1[[#This Row],[Importe venta total]]-Tabla_1[[#This Row],[Importe Coste total]]</f>
        <v>458378.82000000007</v>
      </c>
      <c r="U499" s="13">
        <f>Tabla_1[[#This Row],[Importe Coste Total (M)]]/Tabla_1[[#This Row],[Importe Ventas Totales (M)]]</f>
        <v>0.63861580810066843</v>
      </c>
      <c r="V499" s="12">
        <f>Tabla_1[[#This Row],[Beneficio Total]]/1000</f>
        <v>458.37882000000008</v>
      </c>
      <c r="W499">
        <f>YEAR(Tabla_1[[#This Row],[Fecha pedido]])</f>
        <v>2020</v>
      </c>
    </row>
    <row r="500" spans="1:23" x14ac:dyDescent="0.3">
      <c r="A500" t="s">
        <v>703</v>
      </c>
      <c r="B500" t="s">
        <v>24</v>
      </c>
      <c r="C500" t="s">
        <v>146</v>
      </c>
      <c r="D500" t="s">
        <v>14</v>
      </c>
      <c r="E500" t="s">
        <v>15</v>
      </c>
      <c r="F500" t="s">
        <v>1119</v>
      </c>
      <c r="G500" s="14">
        <v>44228</v>
      </c>
      <c r="H500" s="20">
        <f>MONTH(Tabla_1[[#This Row],[Fecha pedido]])</f>
        <v>2</v>
      </c>
      <c r="I500">
        <v>598490369</v>
      </c>
      <c r="J500" s="1">
        <v>44234</v>
      </c>
      <c r="K500" s="5">
        <f>DATEDIF(Tabla_1[[#This Row],[Fecha pedido]],Tabla_1[[#This Row],[Fecha envío]],"D")</f>
        <v>6</v>
      </c>
      <c r="L500" s="3">
        <v>5455</v>
      </c>
      <c r="M500" s="4">
        <v>152.58000000000001</v>
      </c>
      <c r="N500" s="4">
        <v>97.44</v>
      </c>
      <c r="O500" s="12">
        <v>832323.9</v>
      </c>
      <c r="P500" s="4">
        <f>Tabla_1[[#This Row],[Precio Unitario]]-Tabla_1[[#This Row],[Coste unitario]]</f>
        <v>55.140000000000015</v>
      </c>
      <c r="Q500" s="12">
        <f>Tabla_1[[#This Row],[Importe venta total]]/1000</f>
        <v>832.32389999999998</v>
      </c>
      <c r="R500" s="4">
        <v>531535.19999999995</v>
      </c>
      <c r="S500" s="12">
        <f>Tabla_1[[#This Row],[Importe Coste total]]/1000</f>
        <v>531.53519999999992</v>
      </c>
      <c r="T500" s="4">
        <f>Tabla_1[[#This Row],[Importe venta total]]-Tabla_1[[#This Row],[Importe Coste total]]</f>
        <v>300788.70000000007</v>
      </c>
      <c r="U500" s="13">
        <f>Tabla_1[[#This Row],[Importe Coste Total (M)]]/Tabla_1[[#This Row],[Importe Ventas Totales (M)]]</f>
        <v>0.63861580810066843</v>
      </c>
      <c r="V500" s="12">
        <f>Tabla_1[[#This Row],[Beneficio Total]]/1000</f>
        <v>300.78870000000006</v>
      </c>
      <c r="W500">
        <f>YEAR(Tabla_1[[#This Row],[Fecha pedido]])</f>
        <v>2021</v>
      </c>
    </row>
    <row r="501" spans="1:23" x14ac:dyDescent="0.3">
      <c r="A501" t="s">
        <v>704</v>
      </c>
      <c r="B501" t="s">
        <v>28</v>
      </c>
      <c r="C501" t="s">
        <v>108</v>
      </c>
      <c r="D501" t="s">
        <v>70</v>
      </c>
      <c r="E501" t="s">
        <v>15</v>
      </c>
      <c r="F501" t="s">
        <v>1117</v>
      </c>
      <c r="G501" s="14">
        <v>43997</v>
      </c>
      <c r="H501" s="20">
        <f>MONTH(Tabla_1[[#This Row],[Fecha pedido]])</f>
        <v>6</v>
      </c>
      <c r="I501">
        <v>290413558</v>
      </c>
      <c r="J501" s="1">
        <v>44031</v>
      </c>
      <c r="K501" s="5">
        <f>DATEDIF(Tabla_1[[#This Row],[Fecha pedido]],Tabla_1[[#This Row],[Fecha envío]],"D")</f>
        <v>34</v>
      </c>
      <c r="L501" s="3">
        <v>8680</v>
      </c>
      <c r="M501" s="4">
        <v>109.28</v>
      </c>
      <c r="N501" s="4">
        <v>35.840000000000003</v>
      </c>
      <c r="O501" s="12">
        <v>948550.4</v>
      </c>
      <c r="P501" s="4">
        <f>Tabla_1[[#This Row],[Precio Unitario]]-Tabla_1[[#This Row],[Coste unitario]]</f>
        <v>73.44</v>
      </c>
      <c r="Q501" s="12">
        <f>Tabla_1[[#This Row],[Importe venta total]]/1000</f>
        <v>948.55039999999997</v>
      </c>
      <c r="R501" s="4">
        <v>311091.20000000001</v>
      </c>
      <c r="S501" s="12">
        <f>Tabla_1[[#This Row],[Importe Coste total]]/1000</f>
        <v>311.09120000000001</v>
      </c>
      <c r="T501" s="4">
        <f>Tabla_1[[#This Row],[Importe venta total]]-Tabla_1[[#This Row],[Importe Coste total]]</f>
        <v>637459.19999999995</v>
      </c>
      <c r="U501" s="13">
        <f>Tabla_1[[#This Row],[Importe Coste Total (M)]]/Tabla_1[[#This Row],[Importe Ventas Totales (M)]]</f>
        <v>0.32796486090775989</v>
      </c>
      <c r="V501" s="12">
        <f>Tabla_1[[#This Row],[Beneficio Total]]/1000</f>
        <v>637.45920000000001</v>
      </c>
      <c r="W501">
        <f>YEAR(Tabla_1[[#This Row],[Fecha pedido]])</f>
        <v>2020</v>
      </c>
    </row>
    <row r="502" spans="1:23" x14ac:dyDescent="0.3">
      <c r="A502" t="s">
        <v>705</v>
      </c>
      <c r="B502" t="s">
        <v>24</v>
      </c>
      <c r="C502" t="s">
        <v>135</v>
      </c>
      <c r="D502" t="s">
        <v>38</v>
      </c>
      <c r="E502" t="s">
        <v>19</v>
      </c>
      <c r="F502" t="s">
        <v>1120</v>
      </c>
      <c r="G502" s="14">
        <v>43843</v>
      </c>
      <c r="H502" s="20">
        <f>MONTH(Tabla_1[[#This Row],[Fecha pedido]])</f>
        <v>1</v>
      </c>
      <c r="I502">
        <v>472285783</v>
      </c>
      <c r="J502" s="1">
        <v>43857</v>
      </c>
      <c r="K502" s="5">
        <f>DATEDIF(Tabla_1[[#This Row],[Fecha pedido]],Tabla_1[[#This Row],[Fecha envío]],"D")</f>
        <v>14</v>
      </c>
      <c r="L502" s="3">
        <v>8713</v>
      </c>
      <c r="M502" s="4">
        <v>437.2</v>
      </c>
      <c r="N502" s="4">
        <v>263.33</v>
      </c>
      <c r="O502" s="12">
        <v>3809323.6</v>
      </c>
      <c r="P502" s="4">
        <f>Tabla_1[[#This Row],[Precio Unitario]]-Tabla_1[[#This Row],[Coste unitario]]</f>
        <v>173.87</v>
      </c>
      <c r="Q502" s="12">
        <f>Tabla_1[[#This Row],[Importe venta total]]/1000</f>
        <v>3809.3236000000002</v>
      </c>
      <c r="R502" s="4">
        <v>2294394.29</v>
      </c>
      <c r="S502" s="12">
        <f>Tabla_1[[#This Row],[Importe Coste total]]/1000</f>
        <v>2294.3942900000002</v>
      </c>
      <c r="T502" s="4">
        <f>Tabla_1[[#This Row],[Importe venta total]]-Tabla_1[[#This Row],[Importe Coste total]]</f>
        <v>1514929.31</v>
      </c>
      <c r="U502" s="13">
        <f>Tabla_1[[#This Row],[Importe Coste Total (M)]]/Tabla_1[[#This Row],[Importe Ventas Totales (M)]]</f>
        <v>0.60231015553522416</v>
      </c>
      <c r="V502" s="12">
        <f>Tabla_1[[#This Row],[Beneficio Total]]/1000</f>
        <v>1514.92931</v>
      </c>
      <c r="W502">
        <f>YEAR(Tabla_1[[#This Row],[Fecha pedido]])</f>
        <v>2020</v>
      </c>
    </row>
    <row r="503" spans="1:23" x14ac:dyDescent="0.3">
      <c r="A503" t="s">
        <v>706</v>
      </c>
      <c r="B503" t="s">
        <v>24</v>
      </c>
      <c r="C503" t="s">
        <v>104</v>
      </c>
      <c r="D503" t="s">
        <v>18</v>
      </c>
      <c r="E503" t="s">
        <v>15</v>
      </c>
      <c r="F503" t="s">
        <v>1120</v>
      </c>
      <c r="G503" s="14">
        <v>44181</v>
      </c>
      <c r="H503" s="20">
        <f>MONTH(Tabla_1[[#This Row],[Fecha pedido]])</f>
        <v>12</v>
      </c>
      <c r="I503">
        <v>522280871</v>
      </c>
      <c r="J503" s="1">
        <v>44208</v>
      </c>
      <c r="K503" s="5">
        <f>DATEDIF(Tabla_1[[#This Row],[Fecha pedido]],Tabla_1[[#This Row],[Fecha envío]],"D")</f>
        <v>27</v>
      </c>
      <c r="L503" s="3">
        <v>3371</v>
      </c>
      <c r="M503" s="4">
        <v>421.89</v>
      </c>
      <c r="N503" s="4">
        <v>364.69</v>
      </c>
      <c r="O503" s="12">
        <v>1422191.19</v>
      </c>
      <c r="P503" s="4">
        <f>Tabla_1[[#This Row],[Precio Unitario]]-Tabla_1[[#This Row],[Coste unitario]]</f>
        <v>57.199999999999989</v>
      </c>
      <c r="Q503" s="12">
        <f>Tabla_1[[#This Row],[Importe venta total]]/1000</f>
        <v>1422.19119</v>
      </c>
      <c r="R503" s="4">
        <v>1229369.99</v>
      </c>
      <c r="S503" s="12">
        <f>Tabla_1[[#This Row],[Importe Coste total]]/1000</f>
        <v>1229.3699899999999</v>
      </c>
      <c r="T503" s="4">
        <f>Tabla_1[[#This Row],[Importe venta total]]-Tabla_1[[#This Row],[Importe Coste total]]</f>
        <v>192821.19999999995</v>
      </c>
      <c r="U503" s="13">
        <f>Tabla_1[[#This Row],[Importe Coste Total (M)]]/Tabla_1[[#This Row],[Importe Ventas Totales (M)]]</f>
        <v>0.86441963544999878</v>
      </c>
      <c r="V503" s="12">
        <f>Tabla_1[[#This Row],[Beneficio Total]]/1000</f>
        <v>192.82119999999995</v>
      </c>
      <c r="W503">
        <f>YEAR(Tabla_1[[#This Row],[Fecha pedido]])</f>
        <v>2020</v>
      </c>
    </row>
    <row r="504" spans="1:23" x14ac:dyDescent="0.3">
      <c r="A504" t="s">
        <v>707</v>
      </c>
      <c r="B504" t="s">
        <v>21</v>
      </c>
      <c r="C504" t="s">
        <v>399</v>
      </c>
      <c r="D504" t="s">
        <v>80</v>
      </c>
      <c r="E504" t="s">
        <v>15</v>
      </c>
      <c r="F504" t="s">
        <v>1119</v>
      </c>
      <c r="G504" s="14">
        <v>44024</v>
      </c>
      <c r="H504" s="20">
        <f>MONTH(Tabla_1[[#This Row],[Fecha pedido]])</f>
        <v>7</v>
      </c>
      <c r="I504">
        <v>790897452</v>
      </c>
      <c r="J504" s="1">
        <v>44029</v>
      </c>
      <c r="K504" s="5">
        <f>DATEDIF(Tabla_1[[#This Row],[Fecha pedido]],Tabla_1[[#This Row],[Fecha envío]],"D")</f>
        <v>5</v>
      </c>
      <c r="L504" s="3">
        <v>2986</v>
      </c>
      <c r="M504" s="4">
        <v>668.27</v>
      </c>
      <c r="N504" s="4">
        <v>502.54</v>
      </c>
      <c r="O504" s="12">
        <v>1995454.22</v>
      </c>
      <c r="P504" s="4">
        <f>Tabla_1[[#This Row],[Precio Unitario]]-Tabla_1[[#This Row],[Coste unitario]]</f>
        <v>165.72999999999996</v>
      </c>
      <c r="Q504" s="12">
        <f>Tabla_1[[#This Row],[Importe venta total]]/1000</f>
        <v>1995.4542200000001</v>
      </c>
      <c r="R504" s="4">
        <v>1500584.4400000002</v>
      </c>
      <c r="S504" s="12">
        <f>Tabla_1[[#This Row],[Importe Coste total]]/1000</f>
        <v>1500.5844400000001</v>
      </c>
      <c r="T504" s="4">
        <f>Tabla_1[[#This Row],[Importe venta total]]-Tabla_1[[#This Row],[Importe Coste total]]</f>
        <v>494869.7799999998</v>
      </c>
      <c r="U504" s="13">
        <f>Tabla_1[[#This Row],[Importe Coste Total (M)]]/Tabla_1[[#This Row],[Importe Ventas Totales (M)]]</f>
        <v>0.75200143654510898</v>
      </c>
      <c r="V504" s="12">
        <f>Tabla_1[[#This Row],[Beneficio Total]]/1000</f>
        <v>494.86977999999982</v>
      </c>
      <c r="W504">
        <f>YEAR(Tabla_1[[#This Row],[Fecha pedido]])</f>
        <v>2020</v>
      </c>
    </row>
    <row r="505" spans="1:23" x14ac:dyDescent="0.3">
      <c r="A505" t="s">
        <v>708</v>
      </c>
      <c r="B505" t="s">
        <v>24</v>
      </c>
      <c r="C505" t="s">
        <v>174</v>
      </c>
      <c r="D505" t="s">
        <v>18</v>
      </c>
      <c r="E505" t="s">
        <v>15</v>
      </c>
      <c r="F505" t="s">
        <v>1118</v>
      </c>
      <c r="G505" s="14">
        <v>44049</v>
      </c>
      <c r="H505" s="20">
        <f>MONTH(Tabla_1[[#This Row],[Fecha pedido]])</f>
        <v>8</v>
      </c>
      <c r="I505">
        <v>567429101</v>
      </c>
      <c r="J505" s="1">
        <v>44093</v>
      </c>
      <c r="K505" s="5">
        <f>DATEDIF(Tabla_1[[#This Row],[Fecha pedido]],Tabla_1[[#This Row],[Fecha envío]],"D")</f>
        <v>44</v>
      </c>
      <c r="L505" s="3">
        <v>3735</v>
      </c>
      <c r="M505" s="4">
        <v>421.89</v>
      </c>
      <c r="N505" s="4">
        <v>364.69</v>
      </c>
      <c r="O505" s="12">
        <v>1575759.15</v>
      </c>
      <c r="P505" s="4">
        <f>Tabla_1[[#This Row],[Precio Unitario]]-Tabla_1[[#This Row],[Coste unitario]]</f>
        <v>57.199999999999989</v>
      </c>
      <c r="Q505" s="12">
        <f>Tabla_1[[#This Row],[Importe venta total]]/1000</f>
        <v>1575.7591499999999</v>
      </c>
      <c r="R505" s="4">
        <v>1362117.15</v>
      </c>
      <c r="S505" s="12">
        <f>Tabla_1[[#This Row],[Importe Coste total]]/1000</f>
        <v>1362.1171499999998</v>
      </c>
      <c r="T505" s="4">
        <f>Tabla_1[[#This Row],[Importe venta total]]-Tabla_1[[#This Row],[Importe Coste total]]</f>
        <v>213642</v>
      </c>
      <c r="U505" s="13">
        <f>Tabla_1[[#This Row],[Importe Coste Total (M)]]/Tabla_1[[#This Row],[Importe Ventas Totales (M)]]</f>
        <v>0.86441963544999878</v>
      </c>
      <c r="V505" s="12">
        <f>Tabla_1[[#This Row],[Beneficio Total]]/1000</f>
        <v>213.642</v>
      </c>
      <c r="W505">
        <f>YEAR(Tabla_1[[#This Row],[Fecha pedido]])</f>
        <v>2020</v>
      </c>
    </row>
    <row r="506" spans="1:23" x14ac:dyDescent="0.3">
      <c r="A506" t="s">
        <v>709</v>
      </c>
      <c r="B506" t="s">
        <v>24</v>
      </c>
      <c r="C506" t="s">
        <v>211</v>
      </c>
      <c r="D506" t="s">
        <v>30</v>
      </c>
      <c r="E506" t="s">
        <v>15</v>
      </c>
      <c r="F506" t="s">
        <v>1120</v>
      </c>
      <c r="G506" s="14">
        <v>44559</v>
      </c>
      <c r="H506" s="20">
        <f>MONTH(Tabla_1[[#This Row],[Fecha pedido]])</f>
        <v>12</v>
      </c>
      <c r="I506">
        <v>227903926</v>
      </c>
      <c r="J506" s="1">
        <v>44571</v>
      </c>
      <c r="K506" s="5">
        <f>DATEDIF(Tabla_1[[#This Row],[Fecha pedido]],Tabla_1[[#This Row],[Fecha envío]],"D")</f>
        <v>12</v>
      </c>
      <c r="L506" s="3">
        <v>691</v>
      </c>
      <c r="M506" s="4">
        <v>255.28</v>
      </c>
      <c r="N506" s="4">
        <v>159.41999999999999</v>
      </c>
      <c r="O506" s="12">
        <v>176398.48</v>
      </c>
      <c r="P506" s="4">
        <f>Tabla_1[[#This Row],[Precio Unitario]]-Tabla_1[[#This Row],[Coste unitario]]</f>
        <v>95.860000000000014</v>
      </c>
      <c r="Q506" s="12">
        <f>Tabla_1[[#This Row],[Importe venta total]]/1000</f>
        <v>176.39848000000001</v>
      </c>
      <c r="R506" s="4">
        <v>110159.21999999999</v>
      </c>
      <c r="S506" s="12">
        <f>Tabla_1[[#This Row],[Importe Coste total]]/1000</f>
        <v>110.15921999999999</v>
      </c>
      <c r="T506" s="4">
        <f>Tabla_1[[#This Row],[Importe venta total]]-Tabla_1[[#This Row],[Importe Coste total]]</f>
        <v>66239.260000000024</v>
      </c>
      <c r="U506" s="13">
        <f>Tabla_1[[#This Row],[Importe Coste Total (M)]]/Tabla_1[[#This Row],[Importe Ventas Totales (M)]]</f>
        <v>0.62449075524913811</v>
      </c>
      <c r="V506" s="12">
        <f>Tabla_1[[#This Row],[Beneficio Total]]/1000</f>
        <v>66.23926000000003</v>
      </c>
      <c r="W506">
        <f>YEAR(Tabla_1[[#This Row],[Fecha pedido]])</f>
        <v>2021</v>
      </c>
    </row>
    <row r="507" spans="1:23" x14ac:dyDescent="0.3">
      <c r="A507" t="s">
        <v>710</v>
      </c>
      <c r="B507" t="s">
        <v>24</v>
      </c>
      <c r="C507" t="s">
        <v>388</v>
      </c>
      <c r="D507" t="s">
        <v>33</v>
      </c>
      <c r="E507" t="s">
        <v>15</v>
      </c>
      <c r="F507" t="s">
        <v>1120</v>
      </c>
      <c r="G507" s="14">
        <v>44615</v>
      </c>
      <c r="H507" s="20">
        <f>MONTH(Tabla_1[[#This Row],[Fecha pedido]])</f>
        <v>2</v>
      </c>
      <c r="I507">
        <v>852058255</v>
      </c>
      <c r="J507" s="1">
        <v>44620</v>
      </c>
      <c r="K507" s="5">
        <f>DATEDIF(Tabla_1[[#This Row],[Fecha pedido]],Tabla_1[[#This Row],[Fecha envío]],"D")</f>
        <v>5</v>
      </c>
      <c r="L507" s="3">
        <v>1827</v>
      </c>
      <c r="M507" s="4">
        <v>47.45</v>
      </c>
      <c r="N507" s="4">
        <v>31.79</v>
      </c>
      <c r="O507" s="12">
        <v>86691.150000000009</v>
      </c>
      <c r="P507" s="4">
        <f>Tabla_1[[#This Row],[Precio Unitario]]-Tabla_1[[#This Row],[Coste unitario]]</f>
        <v>15.660000000000004</v>
      </c>
      <c r="Q507" s="12">
        <f>Tabla_1[[#This Row],[Importe venta total]]/1000</f>
        <v>86.691150000000007</v>
      </c>
      <c r="R507" s="4">
        <v>58080.33</v>
      </c>
      <c r="S507" s="12">
        <f>Tabla_1[[#This Row],[Importe Coste total]]/1000</f>
        <v>58.080330000000004</v>
      </c>
      <c r="T507" s="4">
        <f>Tabla_1[[#This Row],[Importe venta total]]-Tabla_1[[#This Row],[Importe Coste total]]</f>
        <v>28610.820000000007</v>
      </c>
      <c r="U507" s="13">
        <f>Tabla_1[[#This Row],[Importe Coste Total (M)]]/Tabla_1[[#This Row],[Importe Ventas Totales (M)]]</f>
        <v>0.66996838777660694</v>
      </c>
      <c r="V507" s="12">
        <f>Tabla_1[[#This Row],[Beneficio Total]]/1000</f>
        <v>28.610820000000007</v>
      </c>
      <c r="W507">
        <f>YEAR(Tabla_1[[#This Row],[Fecha pedido]])</f>
        <v>2022</v>
      </c>
    </row>
    <row r="508" spans="1:23" x14ac:dyDescent="0.3">
      <c r="A508" t="s">
        <v>711</v>
      </c>
      <c r="B508" t="s">
        <v>21</v>
      </c>
      <c r="C508" t="s">
        <v>399</v>
      </c>
      <c r="D508" t="s">
        <v>23</v>
      </c>
      <c r="E508" t="s">
        <v>19</v>
      </c>
      <c r="F508" t="s">
        <v>1117</v>
      </c>
      <c r="G508" s="14">
        <v>43946</v>
      </c>
      <c r="H508" s="20">
        <f>MONTH(Tabla_1[[#This Row],[Fecha pedido]])</f>
        <v>4</v>
      </c>
      <c r="I508">
        <v>889940917</v>
      </c>
      <c r="J508" s="1">
        <v>43951</v>
      </c>
      <c r="K508" s="5">
        <f>DATEDIF(Tabla_1[[#This Row],[Fecha pedido]],Tabla_1[[#This Row],[Fecha envío]],"D")</f>
        <v>5</v>
      </c>
      <c r="L508" s="3">
        <v>2149</v>
      </c>
      <c r="M508" s="4">
        <v>205.7</v>
      </c>
      <c r="N508" s="4">
        <v>117.11</v>
      </c>
      <c r="O508" s="12">
        <v>442049.3</v>
      </c>
      <c r="P508" s="4">
        <f>Tabla_1[[#This Row],[Precio Unitario]]-Tabla_1[[#This Row],[Coste unitario]]</f>
        <v>88.589999999999989</v>
      </c>
      <c r="Q508" s="12">
        <f>Tabla_1[[#This Row],[Importe venta total]]/1000</f>
        <v>442.04930000000002</v>
      </c>
      <c r="R508" s="4">
        <v>251669.38999999998</v>
      </c>
      <c r="S508" s="12">
        <f>Tabla_1[[#This Row],[Importe Coste total]]/1000</f>
        <v>251.66938999999999</v>
      </c>
      <c r="T508" s="4">
        <f>Tabla_1[[#This Row],[Importe venta total]]-Tabla_1[[#This Row],[Importe Coste total]]</f>
        <v>190379.91</v>
      </c>
      <c r="U508" s="13">
        <f>Tabla_1[[#This Row],[Importe Coste Total (M)]]/Tabla_1[[#This Row],[Importe Ventas Totales (M)]]</f>
        <v>0.56932425862907143</v>
      </c>
      <c r="V508" s="12">
        <f>Tabla_1[[#This Row],[Beneficio Total]]/1000</f>
        <v>190.37991</v>
      </c>
      <c r="W508">
        <f>YEAR(Tabla_1[[#This Row],[Fecha pedido]])</f>
        <v>2020</v>
      </c>
    </row>
    <row r="509" spans="1:23" x14ac:dyDescent="0.3">
      <c r="A509" t="s">
        <v>712</v>
      </c>
      <c r="B509" t="s">
        <v>24</v>
      </c>
      <c r="C509" t="s">
        <v>52</v>
      </c>
      <c r="D509" t="s">
        <v>33</v>
      </c>
      <c r="E509" t="s">
        <v>15</v>
      </c>
      <c r="F509" t="s">
        <v>1120</v>
      </c>
      <c r="G509" s="14">
        <v>44516</v>
      </c>
      <c r="H509" s="20">
        <f>MONTH(Tabla_1[[#This Row],[Fecha pedido]])</f>
        <v>11</v>
      </c>
      <c r="I509">
        <v>211913239</v>
      </c>
      <c r="J509" s="1">
        <v>44527</v>
      </c>
      <c r="K509" s="5">
        <f>DATEDIF(Tabla_1[[#This Row],[Fecha pedido]],Tabla_1[[#This Row],[Fecha envío]],"D")</f>
        <v>11</v>
      </c>
      <c r="L509" s="3">
        <v>8692</v>
      </c>
      <c r="M509" s="4">
        <v>47.45</v>
      </c>
      <c r="N509" s="4">
        <v>31.79</v>
      </c>
      <c r="O509" s="12">
        <v>412435.4</v>
      </c>
      <c r="P509" s="4">
        <f>Tabla_1[[#This Row],[Precio Unitario]]-Tabla_1[[#This Row],[Coste unitario]]</f>
        <v>15.660000000000004</v>
      </c>
      <c r="Q509" s="12">
        <f>Tabla_1[[#This Row],[Importe venta total]]/1000</f>
        <v>412.43540000000002</v>
      </c>
      <c r="R509" s="4">
        <v>276318.68</v>
      </c>
      <c r="S509" s="12">
        <f>Tabla_1[[#This Row],[Importe Coste total]]/1000</f>
        <v>276.31867999999997</v>
      </c>
      <c r="T509" s="4">
        <f>Tabla_1[[#This Row],[Importe venta total]]-Tabla_1[[#This Row],[Importe Coste total]]</f>
        <v>136116.72000000003</v>
      </c>
      <c r="U509" s="13">
        <f>Tabla_1[[#This Row],[Importe Coste Total (M)]]/Tabla_1[[#This Row],[Importe Ventas Totales (M)]]</f>
        <v>0.66996838777660683</v>
      </c>
      <c r="V509" s="12">
        <f>Tabla_1[[#This Row],[Beneficio Total]]/1000</f>
        <v>136.11672000000004</v>
      </c>
      <c r="W509">
        <f>YEAR(Tabla_1[[#This Row],[Fecha pedido]])</f>
        <v>2021</v>
      </c>
    </row>
    <row r="510" spans="1:23" x14ac:dyDescent="0.3">
      <c r="A510" t="s">
        <v>713</v>
      </c>
      <c r="B510" t="s">
        <v>24</v>
      </c>
      <c r="C510" t="s">
        <v>174</v>
      </c>
      <c r="D510" t="s">
        <v>23</v>
      </c>
      <c r="E510" t="s">
        <v>15</v>
      </c>
      <c r="F510" t="s">
        <v>1117</v>
      </c>
      <c r="G510" s="14">
        <v>44783</v>
      </c>
      <c r="H510" s="20">
        <f>MONTH(Tabla_1[[#This Row],[Fecha pedido]])</f>
        <v>8</v>
      </c>
      <c r="I510">
        <v>558649051</v>
      </c>
      <c r="J510" s="1">
        <v>44788</v>
      </c>
      <c r="K510" s="5">
        <f>DATEDIF(Tabla_1[[#This Row],[Fecha pedido]],Tabla_1[[#This Row],[Fecha envío]],"D")</f>
        <v>5</v>
      </c>
      <c r="L510" s="3">
        <v>5523</v>
      </c>
      <c r="M510" s="4">
        <v>205.7</v>
      </c>
      <c r="N510" s="4">
        <v>117.11</v>
      </c>
      <c r="O510" s="12">
        <v>1136081.0999999999</v>
      </c>
      <c r="P510" s="4">
        <f>Tabla_1[[#This Row],[Precio Unitario]]-Tabla_1[[#This Row],[Coste unitario]]</f>
        <v>88.589999999999989</v>
      </c>
      <c r="Q510" s="12">
        <f>Tabla_1[[#This Row],[Importe venta total]]/1000</f>
        <v>1136.0810999999999</v>
      </c>
      <c r="R510" s="4">
        <v>646798.53</v>
      </c>
      <c r="S510" s="12">
        <f>Tabla_1[[#This Row],[Importe Coste total]]/1000</f>
        <v>646.79853000000003</v>
      </c>
      <c r="T510" s="4">
        <f>Tabla_1[[#This Row],[Importe venta total]]-Tabla_1[[#This Row],[Importe Coste total]]</f>
        <v>489282.56999999983</v>
      </c>
      <c r="U510" s="13">
        <f>Tabla_1[[#This Row],[Importe Coste Total (M)]]/Tabla_1[[#This Row],[Importe Ventas Totales (M)]]</f>
        <v>0.56932425862907154</v>
      </c>
      <c r="V510" s="12">
        <f>Tabla_1[[#This Row],[Beneficio Total]]/1000</f>
        <v>489.28256999999985</v>
      </c>
      <c r="W510">
        <f>YEAR(Tabla_1[[#This Row],[Fecha pedido]])</f>
        <v>2022</v>
      </c>
    </row>
    <row r="511" spans="1:23" x14ac:dyDescent="0.3">
      <c r="A511" t="s">
        <v>714</v>
      </c>
      <c r="B511" t="s">
        <v>21</v>
      </c>
      <c r="C511" t="s">
        <v>309</v>
      </c>
      <c r="D511" t="s">
        <v>38</v>
      </c>
      <c r="E511" t="s">
        <v>15</v>
      </c>
      <c r="F511" t="s">
        <v>1119</v>
      </c>
      <c r="G511" s="14">
        <v>44708</v>
      </c>
      <c r="H511" s="20">
        <f>MONTH(Tabla_1[[#This Row],[Fecha pedido]])</f>
        <v>5</v>
      </c>
      <c r="I511">
        <v>840668952</v>
      </c>
      <c r="J511" s="1">
        <v>44752</v>
      </c>
      <c r="K511" s="5">
        <f>DATEDIF(Tabla_1[[#This Row],[Fecha pedido]],Tabla_1[[#This Row],[Fecha envío]],"D")</f>
        <v>44</v>
      </c>
      <c r="L511" s="3">
        <v>1479</v>
      </c>
      <c r="M511" s="4">
        <v>437.2</v>
      </c>
      <c r="N511" s="4">
        <v>263.33</v>
      </c>
      <c r="O511" s="12">
        <v>646618.79999999993</v>
      </c>
      <c r="P511" s="4">
        <f>Tabla_1[[#This Row],[Precio Unitario]]-Tabla_1[[#This Row],[Coste unitario]]</f>
        <v>173.87</v>
      </c>
      <c r="Q511" s="12">
        <f>Tabla_1[[#This Row],[Importe venta total]]/1000</f>
        <v>646.61879999999996</v>
      </c>
      <c r="R511" s="4">
        <v>389465.06999999995</v>
      </c>
      <c r="S511" s="12">
        <f>Tabla_1[[#This Row],[Importe Coste total]]/1000</f>
        <v>389.46506999999997</v>
      </c>
      <c r="T511" s="4">
        <f>Tabla_1[[#This Row],[Importe venta total]]-Tabla_1[[#This Row],[Importe Coste total]]</f>
        <v>257153.72999999998</v>
      </c>
      <c r="U511" s="13">
        <f>Tabla_1[[#This Row],[Importe Coste Total (M)]]/Tabla_1[[#This Row],[Importe Ventas Totales (M)]]</f>
        <v>0.60231015553522416</v>
      </c>
      <c r="V511" s="12">
        <f>Tabla_1[[#This Row],[Beneficio Total]]/1000</f>
        <v>257.15373</v>
      </c>
      <c r="W511">
        <f>YEAR(Tabla_1[[#This Row],[Fecha pedido]])</f>
        <v>2022</v>
      </c>
    </row>
    <row r="512" spans="1:23" x14ac:dyDescent="0.3">
      <c r="A512" t="s">
        <v>715</v>
      </c>
      <c r="B512" t="s">
        <v>24</v>
      </c>
      <c r="C512" t="s">
        <v>397</v>
      </c>
      <c r="D512" t="s">
        <v>80</v>
      </c>
      <c r="E512" t="s">
        <v>19</v>
      </c>
      <c r="F512" t="s">
        <v>1117</v>
      </c>
      <c r="G512" s="14">
        <v>44103</v>
      </c>
      <c r="H512" s="20">
        <f>MONTH(Tabla_1[[#This Row],[Fecha pedido]])</f>
        <v>9</v>
      </c>
      <c r="I512">
        <v>558863198</v>
      </c>
      <c r="J512" s="1">
        <v>44127</v>
      </c>
      <c r="K512" s="5">
        <f>DATEDIF(Tabla_1[[#This Row],[Fecha pedido]],Tabla_1[[#This Row],[Fecha envío]],"D")</f>
        <v>24</v>
      </c>
      <c r="L512" s="3">
        <v>8894</v>
      </c>
      <c r="M512" s="4">
        <v>668.27</v>
      </c>
      <c r="N512" s="4">
        <v>502.54</v>
      </c>
      <c r="O512" s="12">
        <v>5943593.3799999999</v>
      </c>
      <c r="P512" s="4">
        <f>Tabla_1[[#This Row],[Precio Unitario]]-Tabla_1[[#This Row],[Coste unitario]]</f>
        <v>165.72999999999996</v>
      </c>
      <c r="Q512" s="12">
        <f>Tabla_1[[#This Row],[Importe venta total]]/1000</f>
        <v>5943.5933800000003</v>
      </c>
      <c r="R512" s="4">
        <v>4469590.76</v>
      </c>
      <c r="S512" s="12">
        <f>Tabla_1[[#This Row],[Importe Coste total]]/1000</f>
        <v>4469.59076</v>
      </c>
      <c r="T512" s="4">
        <f>Tabla_1[[#This Row],[Importe venta total]]-Tabla_1[[#This Row],[Importe Coste total]]</f>
        <v>1474002.62</v>
      </c>
      <c r="U512" s="13">
        <f>Tabla_1[[#This Row],[Importe Coste Total (M)]]/Tabla_1[[#This Row],[Importe Ventas Totales (M)]]</f>
        <v>0.75200143654510898</v>
      </c>
      <c r="V512" s="12">
        <f>Tabla_1[[#This Row],[Beneficio Total]]/1000</f>
        <v>1474.0026200000002</v>
      </c>
      <c r="W512">
        <f>YEAR(Tabla_1[[#This Row],[Fecha pedido]])</f>
        <v>2020</v>
      </c>
    </row>
    <row r="513" spans="1:23" x14ac:dyDescent="0.3">
      <c r="A513" t="s">
        <v>716</v>
      </c>
      <c r="B513" t="s">
        <v>12</v>
      </c>
      <c r="C513" t="s">
        <v>204</v>
      </c>
      <c r="D513" t="s">
        <v>30</v>
      </c>
      <c r="E513" t="s">
        <v>15</v>
      </c>
      <c r="F513" t="s">
        <v>1119</v>
      </c>
      <c r="G513" s="14">
        <v>44754</v>
      </c>
      <c r="H513" s="20">
        <f>MONTH(Tabla_1[[#This Row],[Fecha pedido]])</f>
        <v>7</v>
      </c>
      <c r="I513">
        <v>867641246</v>
      </c>
      <c r="J513" s="1">
        <v>44769</v>
      </c>
      <c r="K513" s="5">
        <f>DATEDIF(Tabla_1[[#This Row],[Fecha pedido]],Tabla_1[[#This Row],[Fecha envío]],"D")</f>
        <v>15</v>
      </c>
      <c r="L513" s="3">
        <v>3180</v>
      </c>
      <c r="M513" s="4">
        <v>255.28</v>
      </c>
      <c r="N513" s="4">
        <v>159.41999999999999</v>
      </c>
      <c r="O513" s="12">
        <v>811790.4</v>
      </c>
      <c r="P513" s="4">
        <f>Tabla_1[[#This Row],[Precio Unitario]]-Tabla_1[[#This Row],[Coste unitario]]</f>
        <v>95.860000000000014</v>
      </c>
      <c r="Q513" s="12">
        <f>Tabla_1[[#This Row],[Importe venta total]]/1000</f>
        <v>811.79039999999998</v>
      </c>
      <c r="R513" s="4">
        <v>506955.6</v>
      </c>
      <c r="S513" s="12">
        <f>Tabla_1[[#This Row],[Importe Coste total]]/1000</f>
        <v>506.9556</v>
      </c>
      <c r="T513" s="4">
        <f>Tabla_1[[#This Row],[Importe venta total]]-Tabla_1[[#This Row],[Importe Coste total]]</f>
        <v>304834.80000000005</v>
      </c>
      <c r="U513" s="13">
        <f>Tabla_1[[#This Row],[Importe Coste Total (M)]]/Tabla_1[[#This Row],[Importe Ventas Totales (M)]]</f>
        <v>0.62449075524913822</v>
      </c>
      <c r="V513" s="12">
        <f>Tabla_1[[#This Row],[Beneficio Total]]/1000</f>
        <v>304.83480000000003</v>
      </c>
      <c r="W513">
        <f>YEAR(Tabla_1[[#This Row],[Fecha pedido]])</f>
        <v>2022</v>
      </c>
    </row>
    <row r="514" spans="1:23" x14ac:dyDescent="0.3">
      <c r="A514" t="s">
        <v>717</v>
      </c>
      <c r="B514" t="s">
        <v>24</v>
      </c>
      <c r="C514" t="s">
        <v>211</v>
      </c>
      <c r="D514" t="s">
        <v>23</v>
      </c>
      <c r="E514" t="s">
        <v>19</v>
      </c>
      <c r="F514" t="s">
        <v>1119</v>
      </c>
      <c r="G514" s="14">
        <v>44808</v>
      </c>
      <c r="H514" s="20">
        <f>MONTH(Tabla_1[[#This Row],[Fecha pedido]])</f>
        <v>9</v>
      </c>
      <c r="I514">
        <v>709239423</v>
      </c>
      <c r="J514" s="1">
        <v>44828</v>
      </c>
      <c r="K514" s="5">
        <f>DATEDIF(Tabla_1[[#This Row],[Fecha pedido]],Tabla_1[[#This Row],[Fecha envío]],"D")</f>
        <v>20</v>
      </c>
      <c r="L514" s="3">
        <v>8561</v>
      </c>
      <c r="M514" s="4">
        <v>205.7</v>
      </c>
      <c r="N514" s="4">
        <v>117.11</v>
      </c>
      <c r="O514" s="12">
        <v>1760997.7</v>
      </c>
      <c r="P514" s="4">
        <f>Tabla_1[[#This Row],[Precio Unitario]]-Tabla_1[[#This Row],[Coste unitario]]</f>
        <v>88.589999999999989</v>
      </c>
      <c r="Q514" s="12">
        <f>Tabla_1[[#This Row],[Importe venta total]]/1000</f>
        <v>1760.9976999999999</v>
      </c>
      <c r="R514" s="4">
        <v>1002578.71</v>
      </c>
      <c r="S514" s="12">
        <f>Tabla_1[[#This Row],[Importe Coste total]]/1000</f>
        <v>1002.57871</v>
      </c>
      <c r="T514" s="4">
        <f>Tabla_1[[#This Row],[Importe venta total]]-Tabla_1[[#This Row],[Importe Coste total]]</f>
        <v>758418.99</v>
      </c>
      <c r="U514" s="13">
        <f>Tabla_1[[#This Row],[Importe Coste Total (M)]]/Tabla_1[[#This Row],[Importe Ventas Totales (M)]]</f>
        <v>0.56932425862907154</v>
      </c>
      <c r="V514" s="12">
        <f>Tabla_1[[#This Row],[Beneficio Total]]/1000</f>
        <v>758.41899000000001</v>
      </c>
      <c r="W514">
        <f>YEAR(Tabla_1[[#This Row],[Fecha pedido]])</f>
        <v>2022</v>
      </c>
    </row>
    <row r="515" spans="1:23" x14ac:dyDescent="0.3">
      <c r="A515" t="s">
        <v>718</v>
      </c>
      <c r="B515" t="s">
        <v>12</v>
      </c>
      <c r="C515" t="s">
        <v>169</v>
      </c>
      <c r="D515" t="s">
        <v>23</v>
      </c>
      <c r="E515" t="s">
        <v>19</v>
      </c>
      <c r="F515" t="s">
        <v>1117</v>
      </c>
      <c r="G515" s="14">
        <v>44124</v>
      </c>
      <c r="H515" s="20">
        <f>MONTH(Tabla_1[[#This Row],[Fecha pedido]])</f>
        <v>10</v>
      </c>
      <c r="I515">
        <v>896206557</v>
      </c>
      <c r="J515" s="1">
        <v>44151</v>
      </c>
      <c r="K515" s="5">
        <f>DATEDIF(Tabla_1[[#This Row],[Fecha pedido]],Tabla_1[[#This Row],[Fecha envío]],"D")</f>
        <v>27</v>
      </c>
      <c r="L515" s="3">
        <v>6291</v>
      </c>
      <c r="M515" s="4">
        <v>205.7</v>
      </c>
      <c r="N515" s="4">
        <v>117.11</v>
      </c>
      <c r="O515" s="12">
        <v>1294058.7</v>
      </c>
      <c r="P515" s="4">
        <f>Tabla_1[[#This Row],[Precio Unitario]]-Tabla_1[[#This Row],[Coste unitario]]</f>
        <v>88.589999999999989</v>
      </c>
      <c r="Q515" s="12">
        <f>Tabla_1[[#This Row],[Importe venta total]]/1000</f>
        <v>1294.0587</v>
      </c>
      <c r="R515" s="4">
        <v>736739.01</v>
      </c>
      <c r="S515" s="12">
        <f>Tabla_1[[#This Row],[Importe Coste total]]/1000</f>
        <v>736.73901000000001</v>
      </c>
      <c r="T515" s="4">
        <f>Tabla_1[[#This Row],[Importe venta total]]-Tabla_1[[#This Row],[Importe Coste total]]</f>
        <v>557319.68999999994</v>
      </c>
      <c r="U515" s="13">
        <f>Tabla_1[[#This Row],[Importe Coste Total (M)]]/Tabla_1[[#This Row],[Importe Ventas Totales (M)]]</f>
        <v>0.56932425862907143</v>
      </c>
      <c r="V515" s="12">
        <f>Tabla_1[[#This Row],[Beneficio Total]]/1000</f>
        <v>557.31968999999992</v>
      </c>
      <c r="W515">
        <f>YEAR(Tabla_1[[#This Row],[Fecha pedido]])</f>
        <v>2020</v>
      </c>
    </row>
    <row r="516" spans="1:23" x14ac:dyDescent="0.3">
      <c r="A516" t="s">
        <v>719</v>
      </c>
      <c r="B516" t="s">
        <v>24</v>
      </c>
      <c r="C516" t="s">
        <v>388</v>
      </c>
      <c r="D516" t="s">
        <v>30</v>
      </c>
      <c r="E516" t="s">
        <v>19</v>
      </c>
      <c r="F516" t="s">
        <v>1117</v>
      </c>
      <c r="G516" s="14">
        <v>44799</v>
      </c>
      <c r="H516" s="20">
        <f>MONTH(Tabla_1[[#This Row],[Fecha pedido]])</f>
        <v>8</v>
      </c>
      <c r="I516">
        <v>961403977</v>
      </c>
      <c r="J516" s="1">
        <v>44839</v>
      </c>
      <c r="K516" s="5">
        <f>DATEDIF(Tabla_1[[#This Row],[Fecha pedido]],Tabla_1[[#This Row],[Fecha envío]],"D")</f>
        <v>40</v>
      </c>
      <c r="L516" s="3">
        <v>9656</v>
      </c>
      <c r="M516" s="4">
        <v>255.28</v>
      </c>
      <c r="N516" s="4">
        <v>159.41999999999999</v>
      </c>
      <c r="O516" s="12">
        <v>2464983.6800000002</v>
      </c>
      <c r="P516" s="4">
        <f>Tabla_1[[#This Row],[Precio Unitario]]-Tabla_1[[#This Row],[Coste unitario]]</f>
        <v>95.860000000000014</v>
      </c>
      <c r="Q516" s="12">
        <f>Tabla_1[[#This Row],[Importe venta total]]/1000</f>
        <v>2464.9836800000003</v>
      </c>
      <c r="R516" s="4">
        <v>1539359.5199999998</v>
      </c>
      <c r="S516" s="12">
        <f>Tabla_1[[#This Row],[Importe Coste total]]/1000</f>
        <v>1539.3595199999997</v>
      </c>
      <c r="T516" s="4">
        <f>Tabla_1[[#This Row],[Importe venta total]]-Tabla_1[[#This Row],[Importe Coste total]]</f>
        <v>925624.16000000038</v>
      </c>
      <c r="U516" s="13">
        <f>Tabla_1[[#This Row],[Importe Coste Total (M)]]/Tabla_1[[#This Row],[Importe Ventas Totales (M)]]</f>
        <v>0.624490755249138</v>
      </c>
      <c r="V516" s="12">
        <f>Tabla_1[[#This Row],[Beneficio Total]]/1000</f>
        <v>925.62416000000042</v>
      </c>
      <c r="W516">
        <f>YEAR(Tabla_1[[#This Row],[Fecha pedido]])</f>
        <v>2022</v>
      </c>
    </row>
    <row r="517" spans="1:23" x14ac:dyDescent="0.3">
      <c r="A517" t="s">
        <v>720</v>
      </c>
      <c r="B517" t="s">
        <v>60</v>
      </c>
      <c r="C517" t="s">
        <v>95</v>
      </c>
      <c r="D517" t="s">
        <v>14</v>
      </c>
      <c r="E517" t="s">
        <v>19</v>
      </c>
      <c r="F517" t="s">
        <v>1118</v>
      </c>
      <c r="G517" s="14">
        <v>44374</v>
      </c>
      <c r="H517" s="20">
        <f>MONTH(Tabla_1[[#This Row],[Fecha pedido]])</f>
        <v>6</v>
      </c>
      <c r="I517">
        <v>508005511</v>
      </c>
      <c r="J517" s="1">
        <v>44423</v>
      </c>
      <c r="K517" s="5">
        <f>DATEDIF(Tabla_1[[#This Row],[Fecha pedido]],Tabla_1[[#This Row],[Fecha envío]],"D")</f>
        <v>49</v>
      </c>
      <c r="L517" s="3">
        <v>8975</v>
      </c>
      <c r="M517" s="4">
        <v>152.58000000000001</v>
      </c>
      <c r="N517" s="4">
        <v>97.44</v>
      </c>
      <c r="O517" s="12">
        <v>1369405.5</v>
      </c>
      <c r="P517" s="4">
        <f>Tabla_1[[#This Row],[Precio Unitario]]-Tabla_1[[#This Row],[Coste unitario]]</f>
        <v>55.140000000000015</v>
      </c>
      <c r="Q517" s="12">
        <f>Tabla_1[[#This Row],[Importe venta total]]/1000</f>
        <v>1369.4055000000001</v>
      </c>
      <c r="R517" s="4">
        <v>874524</v>
      </c>
      <c r="S517" s="12">
        <f>Tabla_1[[#This Row],[Importe Coste total]]/1000</f>
        <v>874.524</v>
      </c>
      <c r="T517" s="4">
        <f>Tabla_1[[#This Row],[Importe venta total]]-Tabla_1[[#This Row],[Importe Coste total]]</f>
        <v>494881.5</v>
      </c>
      <c r="U517" s="13">
        <f>Tabla_1[[#This Row],[Importe Coste Total (M)]]/Tabla_1[[#This Row],[Importe Ventas Totales (M)]]</f>
        <v>0.63861580810066843</v>
      </c>
      <c r="V517" s="12">
        <f>Tabla_1[[#This Row],[Beneficio Total]]/1000</f>
        <v>494.88150000000002</v>
      </c>
      <c r="W517">
        <f>YEAR(Tabla_1[[#This Row],[Fecha pedido]])</f>
        <v>2021</v>
      </c>
    </row>
    <row r="518" spans="1:23" x14ac:dyDescent="0.3">
      <c r="A518" t="s">
        <v>721</v>
      </c>
      <c r="B518" t="s">
        <v>12</v>
      </c>
      <c r="C518" t="s">
        <v>79</v>
      </c>
      <c r="D518" t="s">
        <v>38</v>
      </c>
      <c r="E518" t="s">
        <v>19</v>
      </c>
      <c r="F518" t="s">
        <v>1119</v>
      </c>
      <c r="G518" s="14">
        <v>44185</v>
      </c>
      <c r="H518" s="20">
        <f>MONTH(Tabla_1[[#This Row],[Fecha pedido]])</f>
        <v>12</v>
      </c>
      <c r="I518">
        <v>409678733</v>
      </c>
      <c r="J518" s="1">
        <v>44198</v>
      </c>
      <c r="K518" s="5">
        <f>DATEDIF(Tabla_1[[#This Row],[Fecha pedido]],Tabla_1[[#This Row],[Fecha envío]],"D")</f>
        <v>13</v>
      </c>
      <c r="L518" s="3">
        <v>1896</v>
      </c>
      <c r="M518" s="4">
        <v>437.2</v>
      </c>
      <c r="N518" s="4">
        <v>263.33</v>
      </c>
      <c r="O518" s="12">
        <v>828931.2</v>
      </c>
      <c r="P518" s="4">
        <f>Tabla_1[[#This Row],[Precio Unitario]]-Tabla_1[[#This Row],[Coste unitario]]</f>
        <v>173.87</v>
      </c>
      <c r="Q518" s="12">
        <f>Tabla_1[[#This Row],[Importe venta total]]/1000</f>
        <v>828.93119999999999</v>
      </c>
      <c r="R518" s="4">
        <v>499273.68</v>
      </c>
      <c r="S518" s="12">
        <f>Tabla_1[[#This Row],[Importe Coste total]]/1000</f>
        <v>499.27368000000001</v>
      </c>
      <c r="T518" s="4">
        <f>Tabla_1[[#This Row],[Importe venta total]]-Tabla_1[[#This Row],[Importe Coste total]]</f>
        <v>329657.51999999996</v>
      </c>
      <c r="U518" s="13">
        <f>Tabla_1[[#This Row],[Importe Coste Total (M)]]/Tabla_1[[#This Row],[Importe Ventas Totales (M)]]</f>
        <v>0.60231015553522416</v>
      </c>
      <c r="V518" s="12">
        <f>Tabla_1[[#This Row],[Beneficio Total]]/1000</f>
        <v>329.65751999999998</v>
      </c>
      <c r="W518">
        <f>YEAR(Tabla_1[[#This Row],[Fecha pedido]])</f>
        <v>2020</v>
      </c>
    </row>
    <row r="519" spans="1:23" x14ac:dyDescent="0.3">
      <c r="A519" t="s">
        <v>722</v>
      </c>
      <c r="B519" t="s">
        <v>60</v>
      </c>
      <c r="C519" t="s">
        <v>403</v>
      </c>
      <c r="D519" t="s">
        <v>38</v>
      </c>
      <c r="E519" t="s">
        <v>19</v>
      </c>
      <c r="F519" t="s">
        <v>1120</v>
      </c>
      <c r="G519" s="14">
        <v>44418</v>
      </c>
      <c r="H519" s="20">
        <f>MONTH(Tabla_1[[#This Row],[Fecha pedido]])</f>
        <v>8</v>
      </c>
      <c r="I519">
        <v>772660577</v>
      </c>
      <c r="J519" s="1">
        <v>44434</v>
      </c>
      <c r="K519" s="5">
        <f>DATEDIF(Tabla_1[[#This Row],[Fecha pedido]],Tabla_1[[#This Row],[Fecha envío]],"D")</f>
        <v>16</v>
      </c>
      <c r="L519" s="3">
        <v>6290</v>
      </c>
      <c r="M519" s="4">
        <v>437.2</v>
      </c>
      <c r="N519" s="4">
        <v>263.33</v>
      </c>
      <c r="O519" s="12">
        <v>2749988</v>
      </c>
      <c r="P519" s="4">
        <f>Tabla_1[[#This Row],[Precio Unitario]]-Tabla_1[[#This Row],[Coste unitario]]</f>
        <v>173.87</v>
      </c>
      <c r="Q519" s="12">
        <f>Tabla_1[[#This Row],[Importe venta total]]/1000</f>
        <v>2749.9879999999998</v>
      </c>
      <c r="R519" s="4">
        <v>1656345.7</v>
      </c>
      <c r="S519" s="12">
        <f>Tabla_1[[#This Row],[Importe Coste total]]/1000</f>
        <v>1656.3456999999999</v>
      </c>
      <c r="T519" s="4">
        <f>Tabla_1[[#This Row],[Importe venta total]]-Tabla_1[[#This Row],[Importe Coste total]]</f>
        <v>1093642.3</v>
      </c>
      <c r="U519" s="13">
        <f>Tabla_1[[#This Row],[Importe Coste Total (M)]]/Tabla_1[[#This Row],[Importe Ventas Totales (M)]]</f>
        <v>0.60231015553522416</v>
      </c>
      <c r="V519" s="12">
        <f>Tabla_1[[#This Row],[Beneficio Total]]/1000</f>
        <v>1093.6423</v>
      </c>
      <c r="W519">
        <f>YEAR(Tabla_1[[#This Row],[Fecha pedido]])</f>
        <v>2021</v>
      </c>
    </row>
    <row r="520" spans="1:23" x14ac:dyDescent="0.3">
      <c r="A520" t="s">
        <v>723</v>
      </c>
      <c r="B520" t="s">
        <v>12</v>
      </c>
      <c r="C520" t="s">
        <v>129</v>
      </c>
      <c r="D520" t="s">
        <v>33</v>
      </c>
      <c r="E520" t="s">
        <v>19</v>
      </c>
      <c r="F520" t="s">
        <v>1117</v>
      </c>
      <c r="G520" s="14">
        <v>44590</v>
      </c>
      <c r="H520" s="20">
        <f>MONTH(Tabla_1[[#This Row],[Fecha pedido]])</f>
        <v>1</v>
      </c>
      <c r="I520">
        <v>632866847</v>
      </c>
      <c r="J520" s="1">
        <v>44604</v>
      </c>
      <c r="K520" s="5">
        <f>DATEDIF(Tabla_1[[#This Row],[Fecha pedido]],Tabla_1[[#This Row],[Fecha envío]],"D")</f>
        <v>14</v>
      </c>
      <c r="L520" s="3">
        <v>8219</v>
      </c>
      <c r="M520" s="4">
        <v>47.45</v>
      </c>
      <c r="N520" s="4">
        <v>31.79</v>
      </c>
      <c r="O520" s="12">
        <v>389991.55000000005</v>
      </c>
      <c r="P520" s="4">
        <f>Tabla_1[[#This Row],[Precio Unitario]]-Tabla_1[[#This Row],[Coste unitario]]</f>
        <v>15.660000000000004</v>
      </c>
      <c r="Q520" s="12">
        <f>Tabla_1[[#This Row],[Importe venta total]]/1000</f>
        <v>389.99155000000007</v>
      </c>
      <c r="R520" s="4">
        <v>261282.00999999998</v>
      </c>
      <c r="S520" s="12">
        <f>Tabla_1[[#This Row],[Importe Coste total]]/1000</f>
        <v>261.28200999999996</v>
      </c>
      <c r="T520" s="4">
        <f>Tabla_1[[#This Row],[Importe venta total]]-Tabla_1[[#This Row],[Importe Coste total]]</f>
        <v>128709.54000000007</v>
      </c>
      <c r="U520" s="13">
        <f>Tabla_1[[#This Row],[Importe Coste Total (M)]]/Tabla_1[[#This Row],[Importe Ventas Totales (M)]]</f>
        <v>0.66996838777660672</v>
      </c>
      <c r="V520" s="12">
        <f>Tabla_1[[#This Row],[Beneficio Total]]/1000</f>
        <v>128.70954000000006</v>
      </c>
      <c r="W520">
        <f>YEAR(Tabla_1[[#This Row],[Fecha pedido]])</f>
        <v>2022</v>
      </c>
    </row>
    <row r="521" spans="1:23" x14ac:dyDescent="0.3">
      <c r="A521" t="s">
        <v>724</v>
      </c>
      <c r="B521" t="s">
        <v>60</v>
      </c>
      <c r="C521" t="s">
        <v>403</v>
      </c>
      <c r="D521" t="s">
        <v>14</v>
      </c>
      <c r="E521" t="s">
        <v>19</v>
      </c>
      <c r="F521" t="s">
        <v>1120</v>
      </c>
      <c r="G521" s="14">
        <v>44022</v>
      </c>
      <c r="H521" s="20">
        <f>MONTH(Tabla_1[[#This Row],[Fecha pedido]])</f>
        <v>7</v>
      </c>
      <c r="I521">
        <v>395033872</v>
      </c>
      <c r="J521" s="1">
        <v>44035</v>
      </c>
      <c r="K521" s="5">
        <f>DATEDIF(Tabla_1[[#This Row],[Fecha pedido]],Tabla_1[[#This Row],[Fecha envío]],"D")</f>
        <v>13</v>
      </c>
      <c r="L521" s="3">
        <v>8156</v>
      </c>
      <c r="M521" s="4">
        <v>152.58000000000001</v>
      </c>
      <c r="N521" s="4">
        <v>97.44</v>
      </c>
      <c r="O521" s="12">
        <v>1244442.4800000002</v>
      </c>
      <c r="P521" s="4">
        <f>Tabla_1[[#This Row],[Precio Unitario]]-Tabla_1[[#This Row],[Coste unitario]]</f>
        <v>55.140000000000015</v>
      </c>
      <c r="Q521" s="12">
        <f>Tabla_1[[#This Row],[Importe venta total]]/1000</f>
        <v>1244.4424800000002</v>
      </c>
      <c r="R521" s="4">
        <v>794720.64</v>
      </c>
      <c r="S521" s="12">
        <f>Tabla_1[[#This Row],[Importe Coste total]]/1000</f>
        <v>794.72064</v>
      </c>
      <c r="T521" s="4">
        <f>Tabla_1[[#This Row],[Importe venta total]]-Tabla_1[[#This Row],[Importe Coste total]]</f>
        <v>449721.8400000002</v>
      </c>
      <c r="U521" s="13">
        <f>Tabla_1[[#This Row],[Importe Coste Total (M)]]/Tabla_1[[#This Row],[Importe Ventas Totales (M)]]</f>
        <v>0.63861580810066843</v>
      </c>
      <c r="V521" s="12">
        <f>Tabla_1[[#This Row],[Beneficio Total]]/1000</f>
        <v>449.72184000000021</v>
      </c>
      <c r="W521">
        <f>YEAR(Tabla_1[[#This Row],[Fecha pedido]])</f>
        <v>2020</v>
      </c>
    </row>
    <row r="522" spans="1:23" x14ac:dyDescent="0.3">
      <c r="A522" t="s">
        <v>725</v>
      </c>
      <c r="B522" t="s">
        <v>24</v>
      </c>
      <c r="C522" t="s">
        <v>89</v>
      </c>
      <c r="D522" t="s">
        <v>40</v>
      </c>
      <c r="E522" t="s">
        <v>15</v>
      </c>
      <c r="F522" t="s">
        <v>1118</v>
      </c>
      <c r="G522" s="14">
        <v>44793</v>
      </c>
      <c r="H522" s="20">
        <f>MONTH(Tabla_1[[#This Row],[Fecha pedido]])</f>
        <v>8</v>
      </c>
      <c r="I522">
        <v>534210479</v>
      </c>
      <c r="J522" s="1">
        <v>44802</v>
      </c>
      <c r="K522" s="5">
        <f>DATEDIF(Tabla_1[[#This Row],[Fecha pedido]],Tabla_1[[#This Row],[Fecha envío]],"D")</f>
        <v>9</v>
      </c>
      <c r="L522" s="3">
        <v>3607</v>
      </c>
      <c r="M522" s="4">
        <v>81.73</v>
      </c>
      <c r="N522" s="4">
        <v>56.67</v>
      </c>
      <c r="O522" s="12">
        <v>294800.11</v>
      </c>
      <c r="P522" s="4">
        <f>Tabla_1[[#This Row],[Precio Unitario]]-Tabla_1[[#This Row],[Coste unitario]]</f>
        <v>25.060000000000002</v>
      </c>
      <c r="Q522" s="12">
        <f>Tabla_1[[#This Row],[Importe venta total]]/1000</f>
        <v>294.80010999999996</v>
      </c>
      <c r="R522" s="4">
        <v>204408.69</v>
      </c>
      <c r="S522" s="12">
        <f>Tabla_1[[#This Row],[Importe Coste total]]/1000</f>
        <v>204.40869000000001</v>
      </c>
      <c r="T522" s="4">
        <f>Tabla_1[[#This Row],[Importe venta total]]-Tabla_1[[#This Row],[Importe Coste total]]</f>
        <v>90391.419999999984</v>
      </c>
      <c r="U522" s="13">
        <f>Tabla_1[[#This Row],[Importe Coste Total (M)]]/Tabla_1[[#This Row],[Importe Ventas Totales (M)]]</f>
        <v>0.69338064358252793</v>
      </c>
      <c r="V522" s="12">
        <f>Tabla_1[[#This Row],[Beneficio Total]]/1000</f>
        <v>90.391419999999982</v>
      </c>
      <c r="W522">
        <f>YEAR(Tabla_1[[#This Row],[Fecha pedido]])</f>
        <v>2022</v>
      </c>
    </row>
    <row r="523" spans="1:23" x14ac:dyDescent="0.3">
      <c r="A523" t="s">
        <v>726</v>
      </c>
      <c r="B523" t="s">
        <v>24</v>
      </c>
      <c r="C523" t="s">
        <v>447</v>
      </c>
      <c r="D523" t="s">
        <v>26</v>
      </c>
      <c r="E523" t="s">
        <v>15</v>
      </c>
      <c r="F523" t="s">
        <v>1118</v>
      </c>
      <c r="G523" s="14">
        <v>43908</v>
      </c>
      <c r="H523" s="20">
        <f>MONTH(Tabla_1[[#This Row],[Fecha pedido]])</f>
        <v>3</v>
      </c>
      <c r="I523">
        <v>245757997</v>
      </c>
      <c r="J523" s="1">
        <v>43920</v>
      </c>
      <c r="K523" s="5">
        <f>DATEDIF(Tabla_1[[#This Row],[Fecha pedido]],Tabla_1[[#This Row],[Fecha envío]],"D")</f>
        <v>12</v>
      </c>
      <c r="L523" s="3">
        <v>4107</v>
      </c>
      <c r="M523" s="4">
        <v>9.33</v>
      </c>
      <c r="N523" s="4">
        <v>6.92</v>
      </c>
      <c r="O523" s="12">
        <v>38318.31</v>
      </c>
      <c r="P523" s="4">
        <f>Tabla_1[[#This Row],[Precio Unitario]]-Tabla_1[[#This Row],[Coste unitario]]</f>
        <v>2.41</v>
      </c>
      <c r="Q523" s="12">
        <f>Tabla_1[[#This Row],[Importe venta total]]/1000</f>
        <v>38.318309999999997</v>
      </c>
      <c r="R523" s="4">
        <v>28420.44</v>
      </c>
      <c r="S523" s="12">
        <f>Tabla_1[[#This Row],[Importe Coste total]]/1000</f>
        <v>28.420439999999999</v>
      </c>
      <c r="T523" s="4">
        <f>Tabla_1[[#This Row],[Importe venta total]]-Tabla_1[[#This Row],[Importe Coste total]]</f>
        <v>9897.869999999999</v>
      </c>
      <c r="U523" s="13">
        <f>Tabla_1[[#This Row],[Importe Coste Total (M)]]/Tabla_1[[#This Row],[Importe Ventas Totales (M)]]</f>
        <v>0.74169346195069674</v>
      </c>
      <c r="V523" s="12">
        <f>Tabla_1[[#This Row],[Beneficio Total]]/1000</f>
        <v>9.8978699999999993</v>
      </c>
      <c r="W523">
        <f>YEAR(Tabla_1[[#This Row],[Fecha pedido]])</f>
        <v>2020</v>
      </c>
    </row>
    <row r="524" spans="1:23" x14ac:dyDescent="0.3">
      <c r="A524" t="s">
        <v>727</v>
      </c>
      <c r="B524" t="s">
        <v>12</v>
      </c>
      <c r="C524" t="s">
        <v>445</v>
      </c>
      <c r="D524" t="s">
        <v>42</v>
      </c>
      <c r="E524" t="s">
        <v>15</v>
      </c>
      <c r="F524" t="s">
        <v>1119</v>
      </c>
      <c r="G524" s="14">
        <v>44260</v>
      </c>
      <c r="H524" s="20">
        <f>MONTH(Tabla_1[[#This Row],[Fecha pedido]])</f>
        <v>3</v>
      </c>
      <c r="I524">
        <v>595350253</v>
      </c>
      <c r="J524" s="1">
        <v>44279</v>
      </c>
      <c r="K524" s="5">
        <f>DATEDIF(Tabla_1[[#This Row],[Fecha pedido]],Tabla_1[[#This Row],[Fecha envío]],"D")</f>
        <v>19</v>
      </c>
      <c r="L524" s="3">
        <v>6225</v>
      </c>
      <c r="M524" s="4">
        <v>651.21</v>
      </c>
      <c r="N524" s="4">
        <v>524.96</v>
      </c>
      <c r="O524" s="12">
        <v>4053782.25</v>
      </c>
      <c r="P524" s="4">
        <f>Tabla_1[[#This Row],[Precio Unitario]]-Tabla_1[[#This Row],[Coste unitario]]</f>
        <v>126.25</v>
      </c>
      <c r="Q524" s="12">
        <f>Tabla_1[[#This Row],[Importe venta total]]/1000</f>
        <v>4053.7822500000002</v>
      </c>
      <c r="R524" s="4">
        <v>3267876</v>
      </c>
      <c r="S524" s="12">
        <f>Tabla_1[[#This Row],[Importe Coste total]]/1000</f>
        <v>3267.8760000000002</v>
      </c>
      <c r="T524" s="4">
        <f>Tabla_1[[#This Row],[Importe venta total]]-Tabla_1[[#This Row],[Importe Coste total]]</f>
        <v>785906.25</v>
      </c>
      <c r="U524" s="13">
        <f>Tabla_1[[#This Row],[Importe Coste Total (M)]]/Tabla_1[[#This Row],[Importe Ventas Totales (M)]]</f>
        <v>0.80613012699436437</v>
      </c>
      <c r="V524" s="12">
        <f>Tabla_1[[#This Row],[Beneficio Total]]/1000</f>
        <v>785.90625</v>
      </c>
      <c r="W524">
        <f>YEAR(Tabla_1[[#This Row],[Fecha pedido]])</f>
        <v>2021</v>
      </c>
    </row>
    <row r="525" spans="1:23" x14ac:dyDescent="0.3">
      <c r="A525" t="s">
        <v>728</v>
      </c>
      <c r="B525" t="s">
        <v>24</v>
      </c>
      <c r="C525" t="s">
        <v>362</v>
      </c>
      <c r="D525" t="s">
        <v>18</v>
      </c>
      <c r="E525" t="s">
        <v>15</v>
      </c>
      <c r="F525" t="s">
        <v>1118</v>
      </c>
      <c r="G525" s="14">
        <v>44806</v>
      </c>
      <c r="H525" s="20">
        <f>MONTH(Tabla_1[[#This Row],[Fecha pedido]])</f>
        <v>9</v>
      </c>
      <c r="I525">
        <v>622926795</v>
      </c>
      <c r="J525" s="1">
        <v>44830</v>
      </c>
      <c r="K525" s="5">
        <f>DATEDIF(Tabla_1[[#This Row],[Fecha pedido]],Tabla_1[[#This Row],[Fecha envío]],"D")</f>
        <v>24</v>
      </c>
      <c r="L525" s="3">
        <v>6736</v>
      </c>
      <c r="M525" s="4">
        <v>421.89</v>
      </c>
      <c r="N525" s="4">
        <v>364.69</v>
      </c>
      <c r="O525" s="12">
        <v>2841851.04</v>
      </c>
      <c r="P525" s="4">
        <f>Tabla_1[[#This Row],[Precio Unitario]]-Tabla_1[[#This Row],[Coste unitario]]</f>
        <v>57.199999999999989</v>
      </c>
      <c r="Q525" s="12">
        <f>Tabla_1[[#This Row],[Importe venta total]]/1000</f>
        <v>2841.85104</v>
      </c>
      <c r="R525" s="4">
        <v>2456551.84</v>
      </c>
      <c r="S525" s="12">
        <f>Tabla_1[[#This Row],[Importe Coste total]]/1000</f>
        <v>2456.5518399999996</v>
      </c>
      <c r="T525" s="4">
        <f>Tabla_1[[#This Row],[Importe venta total]]-Tabla_1[[#This Row],[Importe Coste total]]</f>
        <v>385299.20000000019</v>
      </c>
      <c r="U525" s="13">
        <f>Tabla_1[[#This Row],[Importe Coste Total (M)]]/Tabla_1[[#This Row],[Importe Ventas Totales (M)]]</f>
        <v>0.86441963544999867</v>
      </c>
      <c r="V525" s="12">
        <f>Tabla_1[[#This Row],[Beneficio Total]]/1000</f>
        <v>385.29920000000021</v>
      </c>
      <c r="W525">
        <f>YEAR(Tabla_1[[#This Row],[Fecha pedido]])</f>
        <v>2022</v>
      </c>
    </row>
    <row r="526" spans="1:23" x14ac:dyDescent="0.3">
      <c r="A526" t="s">
        <v>729</v>
      </c>
      <c r="B526" t="s">
        <v>60</v>
      </c>
      <c r="C526" t="s">
        <v>67</v>
      </c>
      <c r="D526" t="s">
        <v>80</v>
      </c>
      <c r="E526" t="s">
        <v>15</v>
      </c>
      <c r="F526" t="s">
        <v>1120</v>
      </c>
      <c r="G526" s="14">
        <v>44213</v>
      </c>
      <c r="H526" s="20">
        <f>MONTH(Tabla_1[[#This Row],[Fecha pedido]])</f>
        <v>1</v>
      </c>
      <c r="I526">
        <v>533821237</v>
      </c>
      <c r="J526" s="1">
        <v>44248</v>
      </c>
      <c r="K526" s="5">
        <f>DATEDIF(Tabla_1[[#This Row],[Fecha pedido]],Tabla_1[[#This Row],[Fecha envío]],"D")</f>
        <v>35</v>
      </c>
      <c r="L526" s="3">
        <v>8421</v>
      </c>
      <c r="M526" s="4">
        <v>668.27</v>
      </c>
      <c r="N526" s="4">
        <v>502.54</v>
      </c>
      <c r="O526" s="12">
        <v>5627501.6699999999</v>
      </c>
      <c r="P526" s="4">
        <f>Tabla_1[[#This Row],[Precio Unitario]]-Tabla_1[[#This Row],[Coste unitario]]</f>
        <v>165.72999999999996</v>
      </c>
      <c r="Q526" s="12">
        <f>Tabla_1[[#This Row],[Importe venta total]]/1000</f>
        <v>5627.5016699999996</v>
      </c>
      <c r="R526" s="4">
        <v>4231889.34</v>
      </c>
      <c r="S526" s="12">
        <f>Tabla_1[[#This Row],[Importe Coste total]]/1000</f>
        <v>4231.8893399999997</v>
      </c>
      <c r="T526" s="4">
        <f>Tabla_1[[#This Row],[Importe venta total]]-Tabla_1[[#This Row],[Importe Coste total]]</f>
        <v>1395612.33</v>
      </c>
      <c r="U526" s="13">
        <f>Tabla_1[[#This Row],[Importe Coste Total (M)]]/Tabla_1[[#This Row],[Importe Ventas Totales (M)]]</f>
        <v>0.75200143654510898</v>
      </c>
      <c r="V526" s="12">
        <f>Tabla_1[[#This Row],[Beneficio Total]]/1000</f>
        <v>1395.6123300000002</v>
      </c>
      <c r="W526">
        <f>YEAR(Tabla_1[[#This Row],[Fecha pedido]])</f>
        <v>2021</v>
      </c>
    </row>
    <row r="527" spans="1:23" x14ac:dyDescent="0.3">
      <c r="A527" t="s">
        <v>730</v>
      </c>
      <c r="B527" t="s">
        <v>24</v>
      </c>
      <c r="C527" t="s">
        <v>267</v>
      </c>
      <c r="D527" t="s">
        <v>40</v>
      </c>
      <c r="E527" t="s">
        <v>19</v>
      </c>
      <c r="F527" t="s">
        <v>1119</v>
      </c>
      <c r="G527" s="14">
        <v>44330</v>
      </c>
      <c r="H527" s="20">
        <f>MONTH(Tabla_1[[#This Row],[Fecha pedido]])</f>
        <v>5</v>
      </c>
      <c r="I527">
        <v>648580729</v>
      </c>
      <c r="J527" s="1">
        <v>44351</v>
      </c>
      <c r="K527" s="5">
        <f>DATEDIF(Tabla_1[[#This Row],[Fecha pedido]],Tabla_1[[#This Row],[Fecha envío]],"D")</f>
        <v>21</v>
      </c>
      <c r="L527" s="3">
        <v>8306</v>
      </c>
      <c r="M527" s="4">
        <v>81.73</v>
      </c>
      <c r="N527" s="4">
        <v>56.67</v>
      </c>
      <c r="O527" s="12">
        <v>678849.38</v>
      </c>
      <c r="P527" s="4">
        <f>Tabla_1[[#This Row],[Precio Unitario]]-Tabla_1[[#This Row],[Coste unitario]]</f>
        <v>25.060000000000002</v>
      </c>
      <c r="Q527" s="12">
        <f>Tabla_1[[#This Row],[Importe venta total]]/1000</f>
        <v>678.84938</v>
      </c>
      <c r="R527" s="4">
        <v>470701.02</v>
      </c>
      <c r="S527" s="12">
        <f>Tabla_1[[#This Row],[Importe Coste total]]/1000</f>
        <v>470.70102000000003</v>
      </c>
      <c r="T527" s="4">
        <f>Tabla_1[[#This Row],[Importe venta total]]-Tabla_1[[#This Row],[Importe Coste total]]</f>
        <v>208148.36</v>
      </c>
      <c r="U527" s="13">
        <f>Tabla_1[[#This Row],[Importe Coste Total (M)]]/Tabla_1[[#This Row],[Importe Ventas Totales (M)]]</f>
        <v>0.69338064358252793</v>
      </c>
      <c r="V527" s="12">
        <f>Tabla_1[[#This Row],[Beneficio Total]]/1000</f>
        <v>208.14836</v>
      </c>
      <c r="W527">
        <f>YEAR(Tabla_1[[#This Row],[Fecha pedido]])</f>
        <v>2021</v>
      </c>
    </row>
    <row r="528" spans="1:23" x14ac:dyDescent="0.3">
      <c r="A528" t="s">
        <v>731</v>
      </c>
      <c r="B528" t="s">
        <v>24</v>
      </c>
      <c r="C528" t="s">
        <v>732</v>
      </c>
      <c r="D528" t="s">
        <v>23</v>
      </c>
      <c r="E528" t="s">
        <v>15</v>
      </c>
      <c r="F528" t="s">
        <v>1117</v>
      </c>
      <c r="G528" s="14">
        <v>44608</v>
      </c>
      <c r="H528" s="20">
        <f>MONTH(Tabla_1[[#This Row],[Fecha pedido]])</f>
        <v>2</v>
      </c>
      <c r="I528">
        <v>134441602</v>
      </c>
      <c r="J528" s="1">
        <v>44656</v>
      </c>
      <c r="K528" s="5">
        <f>DATEDIF(Tabla_1[[#This Row],[Fecha pedido]],Tabla_1[[#This Row],[Fecha envío]],"D")</f>
        <v>48</v>
      </c>
      <c r="L528" s="3">
        <v>3112</v>
      </c>
      <c r="M528" s="4">
        <v>205.7</v>
      </c>
      <c r="N528" s="4">
        <v>117.11</v>
      </c>
      <c r="O528" s="12">
        <v>640138.39999999991</v>
      </c>
      <c r="P528" s="4">
        <f>Tabla_1[[#This Row],[Precio Unitario]]-Tabla_1[[#This Row],[Coste unitario]]</f>
        <v>88.589999999999989</v>
      </c>
      <c r="Q528" s="12">
        <f>Tabla_1[[#This Row],[Importe venta total]]/1000</f>
        <v>640.13839999999993</v>
      </c>
      <c r="R528" s="4">
        <v>364446.32</v>
      </c>
      <c r="S528" s="12">
        <f>Tabla_1[[#This Row],[Importe Coste total]]/1000</f>
        <v>364.44632000000001</v>
      </c>
      <c r="T528" s="4">
        <f>Tabla_1[[#This Row],[Importe venta total]]-Tabla_1[[#This Row],[Importe Coste total]]</f>
        <v>275692.0799999999</v>
      </c>
      <c r="U528" s="13">
        <f>Tabla_1[[#This Row],[Importe Coste Total (M)]]/Tabla_1[[#This Row],[Importe Ventas Totales (M)]]</f>
        <v>0.56932425862907154</v>
      </c>
      <c r="V528" s="12">
        <f>Tabla_1[[#This Row],[Beneficio Total]]/1000</f>
        <v>275.69207999999992</v>
      </c>
      <c r="W528">
        <f>YEAR(Tabla_1[[#This Row],[Fecha pedido]])</f>
        <v>2022</v>
      </c>
    </row>
    <row r="529" spans="1:23" x14ac:dyDescent="0.3">
      <c r="A529" t="s">
        <v>733</v>
      </c>
      <c r="B529" t="s">
        <v>28</v>
      </c>
      <c r="C529" t="s">
        <v>626</v>
      </c>
      <c r="D529" t="s">
        <v>38</v>
      </c>
      <c r="E529" t="s">
        <v>15</v>
      </c>
      <c r="F529" t="s">
        <v>1119</v>
      </c>
      <c r="G529" s="14">
        <v>44125</v>
      </c>
      <c r="H529" s="20">
        <f>MONTH(Tabla_1[[#This Row],[Fecha pedido]])</f>
        <v>10</v>
      </c>
      <c r="I529">
        <v>928952682</v>
      </c>
      <c r="J529" s="1">
        <v>44140</v>
      </c>
      <c r="K529" s="5">
        <f>DATEDIF(Tabla_1[[#This Row],[Fecha pedido]],Tabla_1[[#This Row],[Fecha envío]],"D")</f>
        <v>15</v>
      </c>
      <c r="L529" s="3">
        <v>6597</v>
      </c>
      <c r="M529" s="4">
        <v>437.2</v>
      </c>
      <c r="N529" s="4">
        <v>263.33</v>
      </c>
      <c r="O529" s="12">
        <v>2884208.4</v>
      </c>
      <c r="P529" s="4">
        <f>Tabla_1[[#This Row],[Precio Unitario]]-Tabla_1[[#This Row],[Coste unitario]]</f>
        <v>173.87</v>
      </c>
      <c r="Q529" s="12">
        <f>Tabla_1[[#This Row],[Importe venta total]]/1000</f>
        <v>2884.2084</v>
      </c>
      <c r="R529" s="4">
        <v>1737188.01</v>
      </c>
      <c r="S529" s="12">
        <f>Tabla_1[[#This Row],[Importe Coste total]]/1000</f>
        <v>1737.1880100000001</v>
      </c>
      <c r="T529" s="4">
        <f>Tabla_1[[#This Row],[Importe venta total]]-Tabla_1[[#This Row],[Importe Coste total]]</f>
        <v>1147020.3899999999</v>
      </c>
      <c r="U529" s="13">
        <f>Tabla_1[[#This Row],[Importe Coste Total (M)]]/Tabla_1[[#This Row],[Importe Ventas Totales (M)]]</f>
        <v>0.60231015553522416</v>
      </c>
      <c r="V529" s="12">
        <f>Tabla_1[[#This Row],[Beneficio Total]]/1000</f>
        <v>1147.0203899999999</v>
      </c>
      <c r="W529">
        <f>YEAR(Tabla_1[[#This Row],[Fecha pedido]])</f>
        <v>2020</v>
      </c>
    </row>
    <row r="530" spans="1:23" x14ac:dyDescent="0.3">
      <c r="A530" t="s">
        <v>734</v>
      </c>
      <c r="B530" t="s">
        <v>24</v>
      </c>
      <c r="C530" t="s">
        <v>436</v>
      </c>
      <c r="D530" t="s">
        <v>42</v>
      </c>
      <c r="E530" t="s">
        <v>15</v>
      </c>
      <c r="F530" t="s">
        <v>1120</v>
      </c>
      <c r="G530" s="14">
        <v>44192</v>
      </c>
      <c r="H530" s="20">
        <f>MONTH(Tabla_1[[#This Row],[Fecha pedido]])</f>
        <v>12</v>
      </c>
      <c r="I530">
        <v>989975297</v>
      </c>
      <c r="J530" s="1">
        <v>44234</v>
      </c>
      <c r="K530" s="5">
        <f>DATEDIF(Tabla_1[[#This Row],[Fecha pedido]],Tabla_1[[#This Row],[Fecha envío]],"D")</f>
        <v>42</v>
      </c>
      <c r="L530" s="3">
        <v>4545</v>
      </c>
      <c r="M530" s="4">
        <v>651.21</v>
      </c>
      <c r="N530" s="4">
        <v>524.96</v>
      </c>
      <c r="O530" s="12">
        <v>2959749.45</v>
      </c>
      <c r="P530" s="4">
        <f>Tabla_1[[#This Row],[Precio Unitario]]-Tabla_1[[#This Row],[Coste unitario]]</f>
        <v>126.25</v>
      </c>
      <c r="Q530" s="12">
        <f>Tabla_1[[#This Row],[Importe venta total]]/1000</f>
        <v>2959.7494500000003</v>
      </c>
      <c r="R530" s="4">
        <v>2385943.2000000002</v>
      </c>
      <c r="S530" s="12">
        <f>Tabla_1[[#This Row],[Importe Coste total]]/1000</f>
        <v>2385.9432000000002</v>
      </c>
      <c r="T530" s="4">
        <f>Tabla_1[[#This Row],[Importe venta total]]-Tabla_1[[#This Row],[Importe Coste total]]</f>
        <v>573806.25</v>
      </c>
      <c r="U530" s="13">
        <f>Tabla_1[[#This Row],[Importe Coste Total (M)]]/Tabla_1[[#This Row],[Importe Ventas Totales (M)]]</f>
        <v>0.80613012699436437</v>
      </c>
      <c r="V530" s="12">
        <f>Tabla_1[[#This Row],[Beneficio Total]]/1000</f>
        <v>573.80624999999998</v>
      </c>
      <c r="W530">
        <f>YEAR(Tabla_1[[#This Row],[Fecha pedido]])</f>
        <v>2020</v>
      </c>
    </row>
    <row r="531" spans="1:23" x14ac:dyDescent="0.3">
      <c r="A531" t="s">
        <v>735</v>
      </c>
      <c r="B531" t="s">
        <v>24</v>
      </c>
      <c r="C531" t="s">
        <v>269</v>
      </c>
      <c r="D531" t="s">
        <v>40</v>
      </c>
      <c r="E531" t="s">
        <v>15</v>
      </c>
      <c r="F531" t="s">
        <v>1119</v>
      </c>
      <c r="G531" s="14">
        <v>44702</v>
      </c>
      <c r="H531" s="20">
        <f>MONTH(Tabla_1[[#This Row],[Fecha pedido]])</f>
        <v>5</v>
      </c>
      <c r="I531">
        <v>145683276</v>
      </c>
      <c r="J531" s="1">
        <v>44730</v>
      </c>
      <c r="K531" s="5">
        <f>DATEDIF(Tabla_1[[#This Row],[Fecha pedido]],Tabla_1[[#This Row],[Fecha envío]],"D")</f>
        <v>28</v>
      </c>
      <c r="L531" s="3">
        <v>9774</v>
      </c>
      <c r="M531" s="4">
        <v>81.73</v>
      </c>
      <c r="N531" s="4">
        <v>56.67</v>
      </c>
      <c r="O531" s="12">
        <v>798829.02</v>
      </c>
      <c r="P531" s="4">
        <f>Tabla_1[[#This Row],[Precio Unitario]]-Tabla_1[[#This Row],[Coste unitario]]</f>
        <v>25.060000000000002</v>
      </c>
      <c r="Q531" s="12">
        <f>Tabla_1[[#This Row],[Importe venta total]]/1000</f>
        <v>798.82902000000001</v>
      </c>
      <c r="R531" s="4">
        <v>553892.58000000007</v>
      </c>
      <c r="S531" s="12">
        <f>Tabla_1[[#This Row],[Importe Coste total]]/1000</f>
        <v>553.89258000000007</v>
      </c>
      <c r="T531" s="4">
        <f>Tabla_1[[#This Row],[Importe venta total]]-Tabla_1[[#This Row],[Importe Coste total]]</f>
        <v>244936.43999999994</v>
      </c>
      <c r="U531" s="13">
        <f>Tabla_1[[#This Row],[Importe Coste Total (M)]]/Tabla_1[[#This Row],[Importe Ventas Totales (M)]]</f>
        <v>0.69338064358252793</v>
      </c>
      <c r="V531" s="12">
        <f>Tabla_1[[#This Row],[Beneficio Total]]/1000</f>
        <v>244.93643999999995</v>
      </c>
      <c r="W531">
        <f>YEAR(Tabla_1[[#This Row],[Fecha pedido]])</f>
        <v>2022</v>
      </c>
    </row>
    <row r="532" spans="1:23" x14ac:dyDescent="0.3">
      <c r="A532" t="s">
        <v>736</v>
      </c>
      <c r="B532" t="s">
        <v>28</v>
      </c>
      <c r="C532" t="s">
        <v>558</v>
      </c>
      <c r="D532" t="s">
        <v>38</v>
      </c>
      <c r="E532" t="s">
        <v>19</v>
      </c>
      <c r="F532" t="s">
        <v>1120</v>
      </c>
      <c r="G532" s="14">
        <v>44649</v>
      </c>
      <c r="H532" s="20">
        <f>MONTH(Tabla_1[[#This Row],[Fecha pedido]])</f>
        <v>3</v>
      </c>
      <c r="I532">
        <v>544562947</v>
      </c>
      <c r="J532" s="1">
        <v>44692</v>
      </c>
      <c r="K532" s="5">
        <f>DATEDIF(Tabla_1[[#This Row],[Fecha pedido]],Tabla_1[[#This Row],[Fecha envío]],"D")</f>
        <v>43</v>
      </c>
      <c r="L532" s="3">
        <v>7132</v>
      </c>
      <c r="M532" s="4">
        <v>437.2</v>
      </c>
      <c r="N532" s="4">
        <v>263.33</v>
      </c>
      <c r="O532" s="12">
        <v>3118110.4</v>
      </c>
      <c r="P532" s="4">
        <f>Tabla_1[[#This Row],[Precio Unitario]]-Tabla_1[[#This Row],[Coste unitario]]</f>
        <v>173.87</v>
      </c>
      <c r="Q532" s="12">
        <f>Tabla_1[[#This Row],[Importe venta total]]/1000</f>
        <v>3118.1104</v>
      </c>
      <c r="R532" s="4">
        <v>1878069.5599999998</v>
      </c>
      <c r="S532" s="12">
        <f>Tabla_1[[#This Row],[Importe Coste total]]/1000</f>
        <v>1878.0695599999999</v>
      </c>
      <c r="T532" s="4">
        <f>Tabla_1[[#This Row],[Importe venta total]]-Tabla_1[[#This Row],[Importe Coste total]]</f>
        <v>1240040.8400000001</v>
      </c>
      <c r="U532" s="13">
        <f>Tabla_1[[#This Row],[Importe Coste Total (M)]]/Tabla_1[[#This Row],[Importe Ventas Totales (M)]]</f>
        <v>0.60231015553522416</v>
      </c>
      <c r="V532" s="12">
        <f>Tabla_1[[#This Row],[Beneficio Total]]/1000</f>
        <v>1240.0408400000001</v>
      </c>
      <c r="W532">
        <f>YEAR(Tabla_1[[#This Row],[Fecha pedido]])</f>
        <v>2022</v>
      </c>
    </row>
    <row r="533" spans="1:23" x14ac:dyDescent="0.3">
      <c r="A533" t="s">
        <v>737</v>
      </c>
      <c r="B533" t="s">
        <v>21</v>
      </c>
      <c r="C533" t="s">
        <v>399</v>
      </c>
      <c r="D533" t="s">
        <v>14</v>
      </c>
      <c r="E533" t="s">
        <v>15</v>
      </c>
      <c r="F533" t="s">
        <v>1117</v>
      </c>
      <c r="G533" s="14">
        <v>44742</v>
      </c>
      <c r="H533" s="20">
        <f>MONTH(Tabla_1[[#This Row],[Fecha pedido]])</f>
        <v>6</v>
      </c>
      <c r="I533">
        <v>805413138</v>
      </c>
      <c r="J533" s="1">
        <v>44783</v>
      </c>
      <c r="K533" s="5">
        <f>DATEDIF(Tabla_1[[#This Row],[Fecha pedido]],Tabla_1[[#This Row],[Fecha envío]],"D")</f>
        <v>41</v>
      </c>
      <c r="L533" s="3">
        <v>8501</v>
      </c>
      <c r="M533" s="4">
        <v>152.58000000000001</v>
      </c>
      <c r="N533" s="4">
        <v>97.44</v>
      </c>
      <c r="O533" s="12">
        <v>1297082.58</v>
      </c>
      <c r="P533" s="4">
        <f>Tabla_1[[#This Row],[Precio Unitario]]-Tabla_1[[#This Row],[Coste unitario]]</f>
        <v>55.140000000000015</v>
      </c>
      <c r="Q533" s="12">
        <f>Tabla_1[[#This Row],[Importe venta total]]/1000</f>
        <v>1297.08258</v>
      </c>
      <c r="R533" s="4">
        <v>828337.44</v>
      </c>
      <c r="S533" s="12">
        <f>Tabla_1[[#This Row],[Importe Coste total]]/1000</f>
        <v>828.3374399999999</v>
      </c>
      <c r="T533" s="4">
        <f>Tabla_1[[#This Row],[Importe venta total]]-Tabla_1[[#This Row],[Importe Coste total]]</f>
        <v>468745.14000000013</v>
      </c>
      <c r="U533" s="13">
        <f>Tabla_1[[#This Row],[Importe Coste Total (M)]]/Tabla_1[[#This Row],[Importe Ventas Totales (M)]]</f>
        <v>0.63861580810066843</v>
      </c>
      <c r="V533" s="12">
        <f>Tabla_1[[#This Row],[Beneficio Total]]/1000</f>
        <v>468.74514000000011</v>
      </c>
      <c r="W533">
        <f>YEAR(Tabla_1[[#This Row],[Fecha pedido]])</f>
        <v>2022</v>
      </c>
    </row>
    <row r="534" spans="1:23" x14ac:dyDescent="0.3">
      <c r="A534" t="s">
        <v>738</v>
      </c>
      <c r="B534" t="s">
        <v>60</v>
      </c>
      <c r="C534" t="s">
        <v>91</v>
      </c>
      <c r="D534" t="s">
        <v>33</v>
      </c>
      <c r="E534" t="s">
        <v>15</v>
      </c>
      <c r="F534" t="s">
        <v>1119</v>
      </c>
      <c r="G534" s="14">
        <v>44792</v>
      </c>
      <c r="H534" s="20">
        <f>MONTH(Tabla_1[[#This Row],[Fecha pedido]])</f>
        <v>8</v>
      </c>
      <c r="I534">
        <v>967345178</v>
      </c>
      <c r="J534" s="1">
        <v>44833</v>
      </c>
      <c r="K534" s="5">
        <f>DATEDIF(Tabla_1[[#This Row],[Fecha pedido]],Tabla_1[[#This Row],[Fecha envío]],"D")</f>
        <v>41</v>
      </c>
      <c r="L534" s="3">
        <v>7789</v>
      </c>
      <c r="M534" s="4">
        <v>47.45</v>
      </c>
      <c r="N534" s="4">
        <v>31.79</v>
      </c>
      <c r="O534" s="12">
        <v>369588.05000000005</v>
      </c>
      <c r="P534" s="4">
        <f>Tabla_1[[#This Row],[Precio Unitario]]-Tabla_1[[#This Row],[Coste unitario]]</f>
        <v>15.660000000000004</v>
      </c>
      <c r="Q534" s="12">
        <f>Tabla_1[[#This Row],[Importe venta total]]/1000</f>
        <v>369.58805000000007</v>
      </c>
      <c r="R534" s="4">
        <v>247612.31</v>
      </c>
      <c r="S534" s="12">
        <f>Tabla_1[[#This Row],[Importe Coste total]]/1000</f>
        <v>247.61231000000001</v>
      </c>
      <c r="T534" s="4">
        <f>Tabla_1[[#This Row],[Importe venta total]]-Tabla_1[[#This Row],[Importe Coste total]]</f>
        <v>121975.74000000005</v>
      </c>
      <c r="U534" s="13">
        <f>Tabla_1[[#This Row],[Importe Coste Total (M)]]/Tabla_1[[#This Row],[Importe Ventas Totales (M)]]</f>
        <v>0.66996838777660683</v>
      </c>
      <c r="V534" s="12">
        <f>Tabla_1[[#This Row],[Beneficio Total]]/1000</f>
        <v>121.97574000000004</v>
      </c>
      <c r="W534">
        <f>YEAR(Tabla_1[[#This Row],[Fecha pedido]])</f>
        <v>2022</v>
      </c>
    </row>
    <row r="535" spans="1:23" x14ac:dyDescent="0.3">
      <c r="A535" t="s">
        <v>739</v>
      </c>
      <c r="B535" t="s">
        <v>60</v>
      </c>
      <c r="C535" t="s">
        <v>91</v>
      </c>
      <c r="D535" t="s">
        <v>70</v>
      </c>
      <c r="E535" t="s">
        <v>19</v>
      </c>
      <c r="F535" t="s">
        <v>1118</v>
      </c>
      <c r="G535" s="14">
        <v>44234</v>
      </c>
      <c r="H535" s="20">
        <f>MONTH(Tabla_1[[#This Row],[Fecha pedido]])</f>
        <v>2</v>
      </c>
      <c r="I535">
        <v>239782893</v>
      </c>
      <c r="J535" s="1">
        <v>44283</v>
      </c>
      <c r="K535" s="5">
        <f>DATEDIF(Tabla_1[[#This Row],[Fecha pedido]],Tabla_1[[#This Row],[Fecha envío]],"D")</f>
        <v>49</v>
      </c>
      <c r="L535" s="3">
        <v>5941</v>
      </c>
      <c r="M535" s="4">
        <v>109.28</v>
      </c>
      <c r="N535" s="4">
        <v>35.840000000000003</v>
      </c>
      <c r="O535" s="12">
        <v>649232.48</v>
      </c>
      <c r="P535" s="4">
        <f>Tabla_1[[#This Row],[Precio Unitario]]-Tabla_1[[#This Row],[Coste unitario]]</f>
        <v>73.44</v>
      </c>
      <c r="Q535" s="12">
        <f>Tabla_1[[#This Row],[Importe venta total]]/1000</f>
        <v>649.23248000000001</v>
      </c>
      <c r="R535" s="4">
        <v>212925.44000000003</v>
      </c>
      <c r="S535" s="12">
        <f>Tabla_1[[#This Row],[Importe Coste total]]/1000</f>
        <v>212.92544000000004</v>
      </c>
      <c r="T535" s="4">
        <f>Tabla_1[[#This Row],[Importe venta total]]-Tabla_1[[#This Row],[Importe Coste total]]</f>
        <v>436307.03999999992</v>
      </c>
      <c r="U535" s="13">
        <f>Tabla_1[[#This Row],[Importe Coste Total (M)]]/Tabla_1[[#This Row],[Importe Ventas Totales (M)]]</f>
        <v>0.32796486090775995</v>
      </c>
      <c r="V535" s="12">
        <f>Tabla_1[[#This Row],[Beneficio Total]]/1000</f>
        <v>436.30703999999992</v>
      </c>
      <c r="W535">
        <f>YEAR(Tabla_1[[#This Row],[Fecha pedido]])</f>
        <v>2021</v>
      </c>
    </row>
    <row r="536" spans="1:23" x14ac:dyDescent="0.3">
      <c r="A536" t="s">
        <v>740</v>
      </c>
      <c r="B536" t="s">
        <v>24</v>
      </c>
      <c r="C536" t="s">
        <v>99</v>
      </c>
      <c r="D536" t="s">
        <v>40</v>
      </c>
      <c r="E536" t="s">
        <v>15</v>
      </c>
      <c r="F536" t="s">
        <v>1117</v>
      </c>
      <c r="G536" s="14">
        <v>44739</v>
      </c>
      <c r="H536" s="20">
        <f>MONTH(Tabla_1[[#This Row],[Fecha pedido]])</f>
        <v>6</v>
      </c>
      <c r="I536">
        <v>152462613</v>
      </c>
      <c r="J536" s="1">
        <v>44774</v>
      </c>
      <c r="K536" s="5">
        <f>DATEDIF(Tabla_1[[#This Row],[Fecha pedido]],Tabla_1[[#This Row],[Fecha envío]],"D")</f>
        <v>35</v>
      </c>
      <c r="L536" s="3">
        <v>5930</v>
      </c>
      <c r="M536" s="4">
        <v>81.73</v>
      </c>
      <c r="N536" s="4">
        <v>56.67</v>
      </c>
      <c r="O536" s="12">
        <v>484658.9</v>
      </c>
      <c r="P536" s="4">
        <f>Tabla_1[[#This Row],[Precio Unitario]]-Tabla_1[[#This Row],[Coste unitario]]</f>
        <v>25.060000000000002</v>
      </c>
      <c r="Q536" s="12">
        <f>Tabla_1[[#This Row],[Importe venta total]]/1000</f>
        <v>484.65890000000002</v>
      </c>
      <c r="R536" s="4">
        <v>336053.10000000003</v>
      </c>
      <c r="S536" s="12">
        <f>Tabla_1[[#This Row],[Importe Coste total]]/1000</f>
        <v>336.05310000000003</v>
      </c>
      <c r="T536" s="4">
        <f>Tabla_1[[#This Row],[Importe venta total]]-Tabla_1[[#This Row],[Importe Coste total]]</f>
        <v>148605.79999999999</v>
      </c>
      <c r="U536" s="13">
        <f>Tabla_1[[#This Row],[Importe Coste Total (M)]]/Tabla_1[[#This Row],[Importe Ventas Totales (M)]]</f>
        <v>0.69338064358252782</v>
      </c>
      <c r="V536" s="12">
        <f>Tabla_1[[#This Row],[Beneficio Total]]/1000</f>
        <v>148.60579999999999</v>
      </c>
      <c r="W536">
        <f>YEAR(Tabla_1[[#This Row],[Fecha pedido]])</f>
        <v>2022</v>
      </c>
    </row>
    <row r="537" spans="1:23" x14ac:dyDescent="0.3">
      <c r="A537" t="s">
        <v>741</v>
      </c>
      <c r="B537" t="s">
        <v>24</v>
      </c>
      <c r="C537" t="s">
        <v>294</v>
      </c>
      <c r="D537" t="s">
        <v>70</v>
      </c>
      <c r="E537" t="s">
        <v>19</v>
      </c>
      <c r="F537" t="s">
        <v>1117</v>
      </c>
      <c r="G537" s="14">
        <v>44470</v>
      </c>
      <c r="H537" s="20">
        <f>MONTH(Tabla_1[[#This Row],[Fecha pedido]])</f>
        <v>10</v>
      </c>
      <c r="I537">
        <v>505433166</v>
      </c>
      <c r="J537" s="1">
        <v>44478</v>
      </c>
      <c r="K537" s="5">
        <f>DATEDIF(Tabla_1[[#This Row],[Fecha pedido]],Tabla_1[[#This Row],[Fecha envío]],"D")</f>
        <v>8</v>
      </c>
      <c r="L537" s="3">
        <v>7760</v>
      </c>
      <c r="M537" s="4">
        <v>109.28</v>
      </c>
      <c r="N537" s="4">
        <v>35.840000000000003</v>
      </c>
      <c r="O537" s="12">
        <v>848012.80000000005</v>
      </c>
      <c r="P537" s="4">
        <f>Tabla_1[[#This Row],[Precio Unitario]]-Tabla_1[[#This Row],[Coste unitario]]</f>
        <v>73.44</v>
      </c>
      <c r="Q537" s="12">
        <f>Tabla_1[[#This Row],[Importe venta total]]/1000</f>
        <v>848.01280000000008</v>
      </c>
      <c r="R537" s="4">
        <v>278118.40000000002</v>
      </c>
      <c r="S537" s="12">
        <f>Tabla_1[[#This Row],[Importe Coste total]]/1000</f>
        <v>278.11840000000001</v>
      </c>
      <c r="T537" s="4">
        <f>Tabla_1[[#This Row],[Importe venta total]]-Tabla_1[[#This Row],[Importe Coste total]]</f>
        <v>569894.40000000002</v>
      </c>
      <c r="U537" s="13">
        <f>Tabla_1[[#This Row],[Importe Coste Total (M)]]/Tabla_1[[#This Row],[Importe Ventas Totales (M)]]</f>
        <v>0.32796486090775984</v>
      </c>
      <c r="V537" s="12">
        <f>Tabla_1[[#This Row],[Beneficio Total]]/1000</f>
        <v>569.89440000000002</v>
      </c>
      <c r="W537">
        <f>YEAR(Tabla_1[[#This Row],[Fecha pedido]])</f>
        <v>2021</v>
      </c>
    </row>
    <row r="538" spans="1:23" x14ac:dyDescent="0.3">
      <c r="A538" t="s">
        <v>742</v>
      </c>
      <c r="B538" t="s">
        <v>12</v>
      </c>
      <c r="C538" t="s">
        <v>150</v>
      </c>
      <c r="D538" t="s">
        <v>26</v>
      </c>
      <c r="E538" t="s">
        <v>15</v>
      </c>
      <c r="F538" t="s">
        <v>1119</v>
      </c>
      <c r="G538" s="14">
        <v>44869</v>
      </c>
      <c r="H538" s="20">
        <f>MONTH(Tabla_1[[#This Row],[Fecha pedido]])</f>
        <v>11</v>
      </c>
      <c r="I538">
        <v>719055879</v>
      </c>
      <c r="J538" s="1">
        <v>44909</v>
      </c>
      <c r="K538" s="5">
        <f>DATEDIF(Tabla_1[[#This Row],[Fecha pedido]],Tabla_1[[#This Row],[Fecha envío]],"D")</f>
        <v>40</v>
      </c>
      <c r="L538" s="3">
        <v>3468</v>
      </c>
      <c r="M538" s="4">
        <v>9.33</v>
      </c>
      <c r="N538" s="4">
        <v>6.92</v>
      </c>
      <c r="O538" s="12">
        <v>32356.44</v>
      </c>
      <c r="P538" s="4">
        <f>Tabla_1[[#This Row],[Precio Unitario]]-Tabla_1[[#This Row],[Coste unitario]]</f>
        <v>2.41</v>
      </c>
      <c r="Q538" s="12">
        <f>Tabla_1[[#This Row],[Importe venta total]]/1000</f>
        <v>32.356439999999999</v>
      </c>
      <c r="R538" s="4">
        <v>23998.560000000001</v>
      </c>
      <c r="S538" s="12">
        <f>Tabla_1[[#This Row],[Importe Coste total]]/1000</f>
        <v>23.998560000000001</v>
      </c>
      <c r="T538" s="4">
        <f>Tabla_1[[#This Row],[Importe venta total]]-Tabla_1[[#This Row],[Importe Coste total]]</f>
        <v>8357.8799999999974</v>
      </c>
      <c r="U538" s="13">
        <f>Tabla_1[[#This Row],[Importe Coste Total (M)]]/Tabla_1[[#This Row],[Importe Ventas Totales (M)]]</f>
        <v>0.74169346195069674</v>
      </c>
      <c r="V538" s="12">
        <f>Tabla_1[[#This Row],[Beneficio Total]]/1000</f>
        <v>8.357879999999998</v>
      </c>
      <c r="W538">
        <f>YEAR(Tabla_1[[#This Row],[Fecha pedido]])</f>
        <v>2022</v>
      </c>
    </row>
    <row r="539" spans="1:23" x14ac:dyDescent="0.3">
      <c r="A539" t="s">
        <v>744</v>
      </c>
      <c r="B539" t="s">
        <v>60</v>
      </c>
      <c r="C539" t="s">
        <v>262</v>
      </c>
      <c r="D539" t="s">
        <v>42</v>
      </c>
      <c r="E539" t="s">
        <v>15</v>
      </c>
      <c r="F539" t="s">
        <v>1120</v>
      </c>
      <c r="G539" s="14">
        <v>44780</v>
      </c>
      <c r="H539" s="20">
        <f>MONTH(Tabla_1[[#This Row],[Fecha pedido]])</f>
        <v>8</v>
      </c>
      <c r="I539">
        <v>111265599</v>
      </c>
      <c r="J539" s="1">
        <v>44811</v>
      </c>
      <c r="K539" s="5">
        <f>DATEDIF(Tabla_1[[#This Row],[Fecha pedido]],Tabla_1[[#This Row],[Fecha envío]],"D")</f>
        <v>31</v>
      </c>
      <c r="L539" s="3">
        <v>4818</v>
      </c>
      <c r="M539" s="4">
        <v>651.21</v>
      </c>
      <c r="N539" s="4">
        <v>524.96</v>
      </c>
      <c r="O539" s="12">
        <v>3137529.7800000003</v>
      </c>
      <c r="P539" s="4">
        <f>Tabla_1[[#This Row],[Precio Unitario]]-Tabla_1[[#This Row],[Coste unitario]]</f>
        <v>126.25</v>
      </c>
      <c r="Q539" s="12">
        <f>Tabla_1[[#This Row],[Importe venta total]]/1000</f>
        <v>3137.5297800000003</v>
      </c>
      <c r="R539" s="4">
        <v>2529257.2800000003</v>
      </c>
      <c r="S539" s="12">
        <f>Tabla_1[[#This Row],[Importe Coste total]]/1000</f>
        <v>2529.2572800000003</v>
      </c>
      <c r="T539" s="4">
        <f>Tabla_1[[#This Row],[Importe venta total]]-Tabla_1[[#This Row],[Importe Coste total]]</f>
        <v>608272.5</v>
      </c>
      <c r="U539" s="13">
        <f>Tabla_1[[#This Row],[Importe Coste Total (M)]]/Tabla_1[[#This Row],[Importe Ventas Totales (M)]]</f>
        <v>0.80613012699436437</v>
      </c>
      <c r="V539" s="12">
        <f>Tabla_1[[#This Row],[Beneficio Total]]/1000</f>
        <v>608.27250000000004</v>
      </c>
      <c r="W539">
        <f>YEAR(Tabla_1[[#This Row],[Fecha pedido]])</f>
        <v>2022</v>
      </c>
    </row>
    <row r="540" spans="1:23" x14ac:dyDescent="0.3">
      <c r="A540" t="s">
        <v>745</v>
      </c>
      <c r="B540" t="s">
        <v>44</v>
      </c>
      <c r="C540" t="s">
        <v>491</v>
      </c>
      <c r="D540" t="s">
        <v>30</v>
      </c>
      <c r="E540" t="s">
        <v>15</v>
      </c>
      <c r="F540" t="s">
        <v>1119</v>
      </c>
      <c r="G540" s="14">
        <v>44255</v>
      </c>
      <c r="H540" s="20">
        <f>MONTH(Tabla_1[[#This Row],[Fecha pedido]])</f>
        <v>2</v>
      </c>
      <c r="I540">
        <v>282137763</v>
      </c>
      <c r="J540" s="1">
        <v>44280</v>
      </c>
      <c r="K540" s="5">
        <f>DATEDIF(Tabla_1[[#This Row],[Fecha pedido]],Tabla_1[[#This Row],[Fecha envío]],"D")</f>
        <v>25</v>
      </c>
      <c r="L540" s="3">
        <v>9689</v>
      </c>
      <c r="M540" s="4">
        <v>255.28</v>
      </c>
      <c r="N540" s="4">
        <v>159.41999999999999</v>
      </c>
      <c r="O540" s="12">
        <v>2473407.92</v>
      </c>
      <c r="P540" s="4">
        <f>Tabla_1[[#This Row],[Precio Unitario]]-Tabla_1[[#This Row],[Coste unitario]]</f>
        <v>95.860000000000014</v>
      </c>
      <c r="Q540" s="12">
        <f>Tabla_1[[#This Row],[Importe venta total]]/1000</f>
        <v>2473.4079200000001</v>
      </c>
      <c r="R540" s="4">
        <v>1544620.38</v>
      </c>
      <c r="S540" s="12">
        <f>Tabla_1[[#This Row],[Importe Coste total]]/1000</f>
        <v>1544.6203799999998</v>
      </c>
      <c r="T540" s="4">
        <f>Tabla_1[[#This Row],[Importe venta total]]-Tabla_1[[#This Row],[Importe Coste total]]</f>
        <v>928787.54</v>
      </c>
      <c r="U540" s="13">
        <f>Tabla_1[[#This Row],[Importe Coste Total (M)]]/Tabla_1[[#This Row],[Importe Ventas Totales (M)]]</f>
        <v>0.62449075524913811</v>
      </c>
      <c r="V540" s="12">
        <f>Tabla_1[[#This Row],[Beneficio Total]]/1000</f>
        <v>928.78754000000004</v>
      </c>
      <c r="W540">
        <f>YEAR(Tabla_1[[#This Row],[Fecha pedido]])</f>
        <v>2021</v>
      </c>
    </row>
    <row r="541" spans="1:23" x14ac:dyDescent="0.3">
      <c r="A541" t="s">
        <v>746</v>
      </c>
      <c r="B541" t="s">
        <v>24</v>
      </c>
      <c r="C541" t="s">
        <v>294</v>
      </c>
      <c r="D541" t="s">
        <v>80</v>
      </c>
      <c r="E541" t="s">
        <v>19</v>
      </c>
      <c r="F541" t="s">
        <v>1118</v>
      </c>
      <c r="G541" s="14">
        <v>44327</v>
      </c>
      <c r="H541" s="20">
        <f>MONTH(Tabla_1[[#This Row],[Fecha pedido]])</f>
        <v>5</v>
      </c>
      <c r="I541">
        <v>498232400</v>
      </c>
      <c r="J541" s="1">
        <v>44374</v>
      </c>
      <c r="K541" s="5">
        <f>DATEDIF(Tabla_1[[#This Row],[Fecha pedido]],Tabla_1[[#This Row],[Fecha envío]],"D")</f>
        <v>47</v>
      </c>
      <c r="L541" s="3">
        <v>6894</v>
      </c>
      <c r="M541" s="4">
        <v>668.27</v>
      </c>
      <c r="N541" s="4">
        <v>502.54</v>
      </c>
      <c r="O541" s="12">
        <v>4607053.38</v>
      </c>
      <c r="P541" s="4">
        <f>Tabla_1[[#This Row],[Precio Unitario]]-Tabla_1[[#This Row],[Coste unitario]]</f>
        <v>165.72999999999996</v>
      </c>
      <c r="Q541" s="12">
        <f>Tabla_1[[#This Row],[Importe venta total]]/1000</f>
        <v>4607.0533800000003</v>
      </c>
      <c r="R541" s="4">
        <v>3464510.7600000002</v>
      </c>
      <c r="S541" s="12">
        <f>Tabla_1[[#This Row],[Importe Coste total]]/1000</f>
        <v>3464.5107600000001</v>
      </c>
      <c r="T541" s="4">
        <f>Tabla_1[[#This Row],[Importe venta total]]-Tabla_1[[#This Row],[Importe Coste total]]</f>
        <v>1142542.6199999996</v>
      </c>
      <c r="U541" s="13">
        <f>Tabla_1[[#This Row],[Importe Coste Total (M)]]/Tabla_1[[#This Row],[Importe Ventas Totales (M)]]</f>
        <v>0.75200143654510898</v>
      </c>
      <c r="V541" s="12">
        <f>Tabla_1[[#This Row],[Beneficio Total]]/1000</f>
        <v>1142.5426199999997</v>
      </c>
      <c r="W541">
        <f>YEAR(Tabla_1[[#This Row],[Fecha pedido]])</f>
        <v>2021</v>
      </c>
    </row>
    <row r="542" spans="1:23" x14ac:dyDescent="0.3">
      <c r="A542" t="s">
        <v>747</v>
      </c>
      <c r="B542" t="s">
        <v>12</v>
      </c>
      <c r="C542" t="s">
        <v>364</v>
      </c>
      <c r="D542" t="s">
        <v>23</v>
      </c>
      <c r="E542" t="s">
        <v>15</v>
      </c>
      <c r="F542" t="s">
        <v>1120</v>
      </c>
      <c r="G542" s="14">
        <v>44563</v>
      </c>
      <c r="H542" s="20">
        <f>MONTH(Tabla_1[[#This Row],[Fecha pedido]])</f>
        <v>1</v>
      </c>
      <c r="I542">
        <v>531473338</v>
      </c>
      <c r="J542" s="1">
        <v>44572</v>
      </c>
      <c r="K542" s="5">
        <f>DATEDIF(Tabla_1[[#This Row],[Fecha pedido]],Tabla_1[[#This Row],[Fecha envío]],"D")</f>
        <v>9</v>
      </c>
      <c r="L542" s="3">
        <v>3626</v>
      </c>
      <c r="M542" s="4">
        <v>205.7</v>
      </c>
      <c r="N542" s="4">
        <v>117.11</v>
      </c>
      <c r="O542" s="12">
        <v>745868.2</v>
      </c>
      <c r="P542" s="4">
        <f>Tabla_1[[#This Row],[Precio Unitario]]-Tabla_1[[#This Row],[Coste unitario]]</f>
        <v>88.589999999999989</v>
      </c>
      <c r="Q542" s="12">
        <f>Tabla_1[[#This Row],[Importe venta total]]/1000</f>
        <v>745.8682</v>
      </c>
      <c r="R542" s="4">
        <v>424640.86</v>
      </c>
      <c r="S542" s="12">
        <f>Tabla_1[[#This Row],[Importe Coste total]]/1000</f>
        <v>424.64085999999998</v>
      </c>
      <c r="T542" s="4">
        <f>Tabla_1[[#This Row],[Importe venta total]]-Tabla_1[[#This Row],[Importe Coste total]]</f>
        <v>321227.33999999997</v>
      </c>
      <c r="U542" s="13">
        <f>Tabla_1[[#This Row],[Importe Coste Total (M)]]/Tabla_1[[#This Row],[Importe Ventas Totales (M)]]</f>
        <v>0.56932425862907143</v>
      </c>
      <c r="V542" s="12">
        <f>Tabla_1[[#This Row],[Beneficio Total]]/1000</f>
        <v>321.22733999999997</v>
      </c>
      <c r="W542">
        <f>YEAR(Tabla_1[[#This Row],[Fecha pedido]])</f>
        <v>2022</v>
      </c>
    </row>
    <row r="543" spans="1:23" x14ac:dyDescent="0.3">
      <c r="A543" t="s">
        <v>748</v>
      </c>
      <c r="B543" t="s">
        <v>44</v>
      </c>
      <c r="C543" t="s">
        <v>379</v>
      </c>
      <c r="D543" t="s">
        <v>30</v>
      </c>
      <c r="E543" t="s">
        <v>19</v>
      </c>
      <c r="F543" t="s">
        <v>1118</v>
      </c>
      <c r="G543" s="14">
        <v>44000</v>
      </c>
      <c r="H543" s="20">
        <f>MONTH(Tabla_1[[#This Row],[Fecha pedido]])</f>
        <v>6</v>
      </c>
      <c r="I543">
        <v>388651931</v>
      </c>
      <c r="J543" s="1">
        <v>44050</v>
      </c>
      <c r="K543" s="5">
        <f>DATEDIF(Tabla_1[[#This Row],[Fecha pedido]],Tabla_1[[#This Row],[Fecha envío]],"D")</f>
        <v>50</v>
      </c>
      <c r="L543" s="3">
        <v>9598</v>
      </c>
      <c r="M543" s="4">
        <v>255.28</v>
      </c>
      <c r="N543" s="4">
        <v>159.41999999999999</v>
      </c>
      <c r="O543" s="12">
        <v>2450177.44</v>
      </c>
      <c r="P543" s="4">
        <f>Tabla_1[[#This Row],[Precio Unitario]]-Tabla_1[[#This Row],[Coste unitario]]</f>
        <v>95.860000000000014</v>
      </c>
      <c r="Q543" s="12">
        <f>Tabla_1[[#This Row],[Importe venta total]]/1000</f>
        <v>2450.1774399999999</v>
      </c>
      <c r="R543" s="4">
        <v>1530113.16</v>
      </c>
      <c r="S543" s="12">
        <f>Tabla_1[[#This Row],[Importe Coste total]]/1000</f>
        <v>1530.1131599999999</v>
      </c>
      <c r="T543" s="4">
        <f>Tabla_1[[#This Row],[Importe venta total]]-Tabla_1[[#This Row],[Importe Coste total]]</f>
        <v>920064.28</v>
      </c>
      <c r="U543" s="13">
        <f>Tabla_1[[#This Row],[Importe Coste Total (M)]]/Tabla_1[[#This Row],[Importe Ventas Totales (M)]]</f>
        <v>0.62449075524913822</v>
      </c>
      <c r="V543" s="12">
        <f>Tabla_1[[#This Row],[Beneficio Total]]/1000</f>
        <v>920.06428000000005</v>
      </c>
      <c r="W543">
        <f>YEAR(Tabla_1[[#This Row],[Fecha pedido]])</f>
        <v>2020</v>
      </c>
    </row>
    <row r="544" spans="1:23" x14ac:dyDescent="0.3">
      <c r="A544" t="s">
        <v>749</v>
      </c>
      <c r="B544" t="s">
        <v>24</v>
      </c>
      <c r="C544" t="s">
        <v>233</v>
      </c>
      <c r="D544" t="s">
        <v>42</v>
      </c>
      <c r="E544" t="s">
        <v>19</v>
      </c>
      <c r="F544" t="s">
        <v>1120</v>
      </c>
      <c r="G544" s="14">
        <v>44112</v>
      </c>
      <c r="H544" s="20">
        <f>MONTH(Tabla_1[[#This Row],[Fecha pedido]])</f>
        <v>10</v>
      </c>
      <c r="I544">
        <v>557999742</v>
      </c>
      <c r="J544" s="1">
        <v>44132</v>
      </c>
      <c r="K544" s="5">
        <f>DATEDIF(Tabla_1[[#This Row],[Fecha pedido]],Tabla_1[[#This Row],[Fecha envío]],"D")</f>
        <v>20</v>
      </c>
      <c r="L544" s="3">
        <v>3378</v>
      </c>
      <c r="M544" s="4">
        <v>651.21</v>
      </c>
      <c r="N544" s="4">
        <v>524.96</v>
      </c>
      <c r="O544" s="12">
        <v>2199787.3800000004</v>
      </c>
      <c r="P544" s="4">
        <f>Tabla_1[[#This Row],[Precio Unitario]]-Tabla_1[[#This Row],[Coste unitario]]</f>
        <v>126.25</v>
      </c>
      <c r="Q544" s="12">
        <f>Tabla_1[[#This Row],[Importe venta total]]/1000</f>
        <v>2199.7873800000002</v>
      </c>
      <c r="R544" s="4">
        <v>1773314.8800000001</v>
      </c>
      <c r="S544" s="12">
        <f>Tabla_1[[#This Row],[Importe Coste total]]/1000</f>
        <v>1773.3148800000001</v>
      </c>
      <c r="T544" s="4">
        <f>Tabla_1[[#This Row],[Importe venta total]]-Tabla_1[[#This Row],[Importe Coste total]]</f>
        <v>426472.50000000023</v>
      </c>
      <c r="U544" s="13">
        <f>Tabla_1[[#This Row],[Importe Coste Total (M)]]/Tabla_1[[#This Row],[Importe Ventas Totales (M)]]</f>
        <v>0.80613012699436437</v>
      </c>
      <c r="V544" s="12">
        <f>Tabla_1[[#This Row],[Beneficio Total]]/1000</f>
        <v>426.47250000000025</v>
      </c>
      <c r="W544">
        <f>YEAR(Tabla_1[[#This Row],[Fecha pedido]])</f>
        <v>2020</v>
      </c>
    </row>
    <row r="545" spans="1:23" x14ac:dyDescent="0.3">
      <c r="A545" t="s">
        <v>750</v>
      </c>
      <c r="B545" t="s">
        <v>24</v>
      </c>
      <c r="C545" t="s">
        <v>479</v>
      </c>
      <c r="D545" t="s">
        <v>18</v>
      </c>
      <c r="E545" t="s">
        <v>15</v>
      </c>
      <c r="F545" t="s">
        <v>1117</v>
      </c>
      <c r="G545" s="14">
        <v>44324</v>
      </c>
      <c r="H545" s="20">
        <f>MONTH(Tabla_1[[#This Row],[Fecha pedido]])</f>
        <v>5</v>
      </c>
      <c r="I545">
        <v>294081532</v>
      </c>
      <c r="J545" s="1">
        <v>44340</v>
      </c>
      <c r="K545" s="5">
        <f>DATEDIF(Tabla_1[[#This Row],[Fecha pedido]],Tabla_1[[#This Row],[Fecha envío]],"D")</f>
        <v>16</v>
      </c>
      <c r="L545" s="3">
        <v>4115</v>
      </c>
      <c r="M545" s="4">
        <v>421.89</v>
      </c>
      <c r="N545" s="4">
        <v>364.69</v>
      </c>
      <c r="O545" s="12">
        <v>1736077.3499999999</v>
      </c>
      <c r="P545" s="4">
        <f>Tabla_1[[#This Row],[Precio Unitario]]-Tabla_1[[#This Row],[Coste unitario]]</f>
        <v>57.199999999999989</v>
      </c>
      <c r="Q545" s="12">
        <f>Tabla_1[[#This Row],[Importe venta total]]/1000</f>
        <v>1736.0773499999998</v>
      </c>
      <c r="R545" s="4">
        <v>1500699.35</v>
      </c>
      <c r="S545" s="12">
        <f>Tabla_1[[#This Row],[Importe Coste total]]/1000</f>
        <v>1500.6993500000001</v>
      </c>
      <c r="T545" s="4">
        <f>Tabla_1[[#This Row],[Importe venta total]]-Tabla_1[[#This Row],[Importe Coste total]]</f>
        <v>235377.99999999977</v>
      </c>
      <c r="U545" s="13">
        <f>Tabla_1[[#This Row],[Importe Coste Total (M)]]/Tabla_1[[#This Row],[Importe Ventas Totales (M)]]</f>
        <v>0.864419635449999</v>
      </c>
      <c r="V545" s="12">
        <f>Tabla_1[[#This Row],[Beneficio Total]]/1000</f>
        <v>235.37799999999976</v>
      </c>
      <c r="W545">
        <f>YEAR(Tabla_1[[#This Row],[Fecha pedido]])</f>
        <v>2021</v>
      </c>
    </row>
    <row r="546" spans="1:23" x14ac:dyDescent="0.3">
      <c r="A546" t="s">
        <v>751</v>
      </c>
      <c r="B546" t="s">
        <v>28</v>
      </c>
      <c r="C546" t="s">
        <v>693</v>
      </c>
      <c r="D546" t="s">
        <v>70</v>
      </c>
      <c r="E546" t="s">
        <v>15</v>
      </c>
      <c r="F546" t="s">
        <v>1120</v>
      </c>
      <c r="G546" s="14">
        <v>44650</v>
      </c>
      <c r="H546" s="20">
        <f>MONTH(Tabla_1[[#This Row],[Fecha pedido]])</f>
        <v>3</v>
      </c>
      <c r="I546">
        <v>178100669</v>
      </c>
      <c r="J546" s="1">
        <v>44690</v>
      </c>
      <c r="K546" s="5">
        <f>DATEDIF(Tabla_1[[#This Row],[Fecha pedido]],Tabla_1[[#This Row],[Fecha envío]],"D")</f>
        <v>40</v>
      </c>
      <c r="L546" s="3">
        <v>2801</v>
      </c>
      <c r="M546" s="4">
        <v>109.28</v>
      </c>
      <c r="N546" s="4">
        <v>35.840000000000003</v>
      </c>
      <c r="O546" s="12">
        <v>306093.28000000003</v>
      </c>
      <c r="P546" s="4">
        <f>Tabla_1[[#This Row],[Precio Unitario]]-Tabla_1[[#This Row],[Coste unitario]]</f>
        <v>73.44</v>
      </c>
      <c r="Q546" s="12">
        <f>Tabla_1[[#This Row],[Importe venta total]]/1000</f>
        <v>306.09328000000005</v>
      </c>
      <c r="R546" s="4">
        <v>100387.84000000001</v>
      </c>
      <c r="S546" s="12">
        <f>Tabla_1[[#This Row],[Importe Coste total]]/1000</f>
        <v>100.38784000000001</v>
      </c>
      <c r="T546" s="4">
        <f>Tabla_1[[#This Row],[Importe venta total]]-Tabla_1[[#This Row],[Importe Coste total]]</f>
        <v>205705.44</v>
      </c>
      <c r="U546" s="13">
        <f>Tabla_1[[#This Row],[Importe Coste Total (M)]]/Tabla_1[[#This Row],[Importe Ventas Totales (M)]]</f>
        <v>0.32796486090775989</v>
      </c>
      <c r="V546" s="12">
        <f>Tabla_1[[#This Row],[Beneficio Total]]/1000</f>
        <v>205.70544000000001</v>
      </c>
      <c r="W546">
        <f>YEAR(Tabla_1[[#This Row],[Fecha pedido]])</f>
        <v>2022</v>
      </c>
    </row>
    <row r="547" spans="1:23" x14ac:dyDescent="0.3">
      <c r="A547" t="s">
        <v>752</v>
      </c>
      <c r="B547" t="s">
        <v>24</v>
      </c>
      <c r="C547" t="s">
        <v>236</v>
      </c>
      <c r="D547" t="s">
        <v>80</v>
      </c>
      <c r="E547" t="s">
        <v>15</v>
      </c>
      <c r="F547" t="s">
        <v>1120</v>
      </c>
      <c r="G547" s="14">
        <v>44125</v>
      </c>
      <c r="H547" s="20">
        <f>MONTH(Tabla_1[[#This Row],[Fecha pedido]])</f>
        <v>10</v>
      </c>
      <c r="I547">
        <v>251482903</v>
      </c>
      <c r="J547" s="1">
        <v>44141</v>
      </c>
      <c r="K547" s="5">
        <f>DATEDIF(Tabla_1[[#This Row],[Fecha pedido]],Tabla_1[[#This Row],[Fecha envío]],"D")</f>
        <v>16</v>
      </c>
      <c r="L547" s="3">
        <v>8234</v>
      </c>
      <c r="M547" s="4">
        <v>668.27</v>
      </c>
      <c r="N547" s="4">
        <v>502.54</v>
      </c>
      <c r="O547" s="12">
        <v>5502535.1799999997</v>
      </c>
      <c r="P547" s="4">
        <f>Tabla_1[[#This Row],[Precio Unitario]]-Tabla_1[[#This Row],[Coste unitario]]</f>
        <v>165.72999999999996</v>
      </c>
      <c r="Q547" s="12">
        <f>Tabla_1[[#This Row],[Importe venta total]]/1000</f>
        <v>5502.5351799999999</v>
      </c>
      <c r="R547" s="4">
        <v>4137914.3600000003</v>
      </c>
      <c r="S547" s="12">
        <f>Tabla_1[[#This Row],[Importe Coste total]]/1000</f>
        <v>4137.9143600000007</v>
      </c>
      <c r="T547" s="4">
        <f>Tabla_1[[#This Row],[Importe venta total]]-Tabla_1[[#This Row],[Importe Coste total]]</f>
        <v>1364620.8199999994</v>
      </c>
      <c r="U547" s="13">
        <f>Tabla_1[[#This Row],[Importe Coste Total (M)]]/Tabla_1[[#This Row],[Importe Ventas Totales (M)]]</f>
        <v>0.7520014365451092</v>
      </c>
      <c r="V547" s="12">
        <f>Tabla_1[[#This Row],[Beneficio Total]]/1000</f>
        <v>1364.6208199999994</v>
      </c>
      <c r="W547">
        <f>YEAR(Tabla_1[[#This Row],[Fecha pedido]])</f>
        <v>2020</v>
      </c>
    </row>
    <row r="548" spans="1:23" x14ac:dyDescent="0.3">
      <c r="A548" t="s">
        <v>753</v>
      </c>
      <c r="B548" t="s">
        <v>60</v>
      </c>
      <c r="C548" t="s">
        <v>408</v>
      </c>
      <c r="D548" t="s">
        <v>18</v>
      </c>
      <c r="E548" t="s">
        <v>15</v>
      </c>
      <c r="F548" t="s">
        <v>1119</v>
      </c>
      <c r="G548" s="14">
        <v>44534</v>
      </c>
      <c r="H548" s="20">
        <f>MONTH(Tabla_1[[#This Row],[Fecha pedido]])</f>
        <v>12</v>
      </c>
      <c r="I548">
        <v>848652064</v>
      </c>
      <c r="J548" s="1">
        <v>44550</v>
      </c>
      <c r="K548" s="5">
        <f>DATEDIF(Tabla_1[[#This Row],[Fecha pedido]],Tabla_1[[#This Row],[Fecha envío]],"D")</f>
        <v>16</v>
      </c>
      <c r="L548" s="3">
        <v>3860</v>
      </c>
      <c r="M548" s="4">
        <v>421.89</v>
      </c>
      <c r="N548" s="4">
        <v>364.69</v>
      </c>
      <c r="O548" s="12">
        <v>1628495.4</v>
      </c>
      <c r="P548" s="4">
        <f>Tabla_1[[#This Row],[Precio Unitario]]-Tabla_1[[#This Row],[Coste unitario]]</f>
        <v>57.199999999999989</v>
      </c>
      <c r="Q548" s="12">
        <f>Tabla_1[[#This Row],[Importe venta total]]/1000</f>
        <v>1628.4954</v>
      </c>
      <c r="R548" s="4">
        <v>1407703.4</v>
      </c>
      <c r="S548" s="12">
        <f>Tabla_1[[#This Row],[Importe Coste total]]/1000</f>
        <v>1407.7033999999999</v>
      </c>
      <c r="T548" s="4">
        <f>Tabla_1[[#This Row],[Importe venta total]]-Tabla_1[[#This Row],[Importe Coste total]]</f>
        <v>220792</v>
      </c>
      <c r="U548" s="13">
        <f>Tabla_1[[#This Row],[Importe Coste Total (M)]]/Tabla_1[[#This Row],[Importe Ventas Totales (M)]]</f>
        <v>0.86441963544999878</v>
      </c>
      <c r="V548" s="12">
        <f>Tabla_1[[#This Row],[Beneficio Total]]/1000</f>
        <v>220.792</v>
      </c>
      <c r="W548">
        <f>YEAR(Tabla_1[[#This Row],[Fecha pedido]])</f>
        <v>2021</v>
      </c>
    </row>
    <row r="549" spans="1:23" x14ac:dyDescent="0.3">
      <c r="A549" t="s">
        <v>754</v>
      </c>
      <c r="B549" t="s">
        <v>12</v>
      </c>
      <c r="C549" t="s">
        <v>187</v>
      </c>
      <c r="D549" t="s">
        <v>23</v>
      </c>
      <c r="E549" t="s">
        <v>19</v>
      </c>
      <c r="F549" t="s">
        <v>1117</v>
      </c>
      <c r="G549" s="14">
        <v>44676</v>
      </c>
      <c r="H549" s="20">
        <f>MONTH(Tabla_1[[#This Row],[Fecha pedido]])</f>
        <v>4</v>
      </c>
      <c r="I549">
        <v>124344480</v>
      </c>
      <c r="J549" s="1">
        <v>44697</v>
      </c>
      <c r="K549" s="5">
        <f>DATEDIF(Tabla_1[[#This Row],[Fecha pedido]],Tabla_1[[#This Row],[Fecha envío]],"D")</f>
        <v>21</v>
      </c>
      <c r="L549" s="3">
        <v>5150</v>
      </c>
      <c r="M549" s="4">
        <v>205.7</v>
      </c>
      <c r="N549" s="4">
        <v>117.11</v>
      </c>
      <c r="O549" s="12">
        <v>1059355</v>
      </c>
      <c r="P549" s="4">
        <f>Tabla_1[[#This Row],[Precio Unitario]]-Tabla_1[[#This Row],[Coste unitario]]</f>
        <v>88.589999999999989</v>
      </c>
      <c r="Q549" s="12">
        <f>Tabla_1[[#This Row],[Importe venta total]]/1000</f>
        <v>1059.355</v>
      </c>
      <c r="R549" s="4">
        <v>603116.5</v>
      </c>
      <c r="S549" s="12">
        <f>Tabla_1[[#This Row],[Importe Coste total]]/1000</f>
        <v>603.11649999999997</v>
      </c>
      <c r="T549" s="4">
        <f>Tabla_1[[#This Row],[Importe venta total]]-Tabla_1[[#This Row],[Importe Coste total]]</f>
        <v>456238.5</v>
      </c>
      <c r="U549" s="13">
        <f>Tabla_1[[#This Row],[Importe Coste Total (M)]]/Tabla_1[[#This Row],[Importe Ventas Totales (M)]]</f>
        <v>0.56932425862907143</v>
      </c>
      <c r="V549" s="12">
        <f>Tabla_1[[#This Row],[Beneficio Total]]/1000</f>
        <v>456.23849999999999</v>
      </c>
      <c r="W549">
        <f>YEAR(Tabla_1[[#This Row],[Fecha pedido]])</f>
        <v>2022</v>
      </c>
    </row>
    <row r="550" spans="1:23" x14ac:dyDescent="0.3">
      <c r="A550" t="s">
        <v>755</v>
      </c>
      <c r="B550" t="s">
        <v>60</v>
      </c>
      <c r="C550" t="s">
        <v>194</v>
      </c>
      <c r="D550" t="s">
        <v>40</v>
      </c>
      <c r="E550" t="s">
        <v>19</v>
      </c>
      <c r="F550" t="s">
        <v>1119</v>
      </c>
      <c r="G550" s="14">
        <v>44020</v>
      </c>
      <c r="H550" s="20">
        <f>MONTH(Tabla_1[[#This Row],[Fecha pedido]])</f>
        <v>7</v>
      </c>
      <c r="I550">
        <v>803608977</v>
      </c>
      <c r="J550" s="1">
        <v>44022</v>
      </c>
      <c r="K550" s="5">
        <f>DATEDIF(Tabla_1[[#This Row],[Fecha pedido]],Tabla_1[[#This Row],[Fecha envío]],"D")</f>
        <v>2</v>
      </c>
      <c r="L550" s="3">
        <v>4609</v>
      </c>
      <c r="M550" s="4">
        <v>81.73</v>
      </c>
      <c r="N550" s="4">
        <v>56.67</v>
      </c>
      <c r="O550" s="12">
        <v>376693.57</v>
      </c>
      <c r="P550" s="4">
        <f>Tabla_1[[#This Row],[Precio Unitario]]-Tabla_1[[#This Row],[Coste unitario]]</f>
        <v>25.060000000000002</v>
      </c>
      <c r="Q550" s="12">
        <f>Tabla_1[[#This Row],[Importe venta total]]/1000</f>
        <v>376.69357000000002</v>
      </c>
      <c r="R550" s="4">
        <v>261192.03</v>
      </c>
      <c r="S550" s="12">
        <f>Tabla_1[[#This Row],[Importe Coste total]]/1000</f>
        <v>261.19202999999999</v>
      </c>
      <c r="T550" s="4">
        <f>Tabla_1[[#This Row],[Importe venta total]]-Tabla_1[[#This Row],[Importe Coste total]]</f>
        <v>115501.54000000001</v>
      </c>
      <c r="U550" s="13">
        <f>Tabla_1[[#This Row],[Importe Coste Total (M)]]/Tabla_1[[#This Row],[Importe Ventas Totales (M)]]</f>
        <v>0.69338064358252771</v>
      </c>
      <c r="V550" s="12">
        <f>Tabla_1[[#This Row],[Beneficio Total]]/1000</f>
        <v>115.50154000000001</v>
      </c>
      <c r="W550">
        <f>YEAR(Tabla_1[[#This Row],[Fecha pedido]])</f>
        <v>2020</v>
      </c>
    </row>
    <row r="551" spans="1:23" x14ac:dyDescent="0.3">
      <c r="A551" t="s">
        <v>756</v>
      </c>
      <c r="B551" t="s">
        <v>24</v>
      </c>
      <c r="C551" t="s">
        <v>429</v>
      </c>
      <c r="D551" t="s">
        <v>70</v>
      </c>
      <c r="E551" t="s">
        <v>15</v>
      </c>
      <c r="F551" t="s">
        <v>1118</v>
      </c>
      <c r="G551" s="14">
        <v>44269</v>
      </c>
      <c r="H551" s="20">
        <f>MONTH(Tabla_1[[#This Row],[Fecha pedido]])</f>
        <v>3</v>
      </c>
      <c r="I551">
        <v>731806886</v>
      </c>
      <c r="J551" s="1">
        <v>44314</v>
      </c>
      <c r="K551" s="5">
        <f>DATEDIF(Tabla_1[[#This Row],[Fecha pedido]],Tabla_1[[#This Row],[Fecha envío]],"D")</f>
        <v>45</v>
      </c>
      <c r="L551" s="3">
        <v>6775</v>
      </c>
      <c r="M551" s="4">
        <v>109.28</v>
      </c>
      <c r="N551" s="4">
        <v>35.840000000000003</v>
      </c>
      <c r="O551" s="12">
        <v>740372</v>
      </c>
      <c r="P551" s="4">
        <f>Tabla_1[[#This Row],[Precio Unitario]]-Tabla_1[[#This Row],[Coste unitario]]</f>
        <v>73.44</v>
      </c>
      <c r="Q551" s="12">
        <f>Tabla_1[[#This Row],[Importe venta total]]/1000</f>
        <v>740.37199999999996</v>
      </c>
      <c r="R551" s="4">
        <v>242816.00000000003</v>
      </c>
      <c r="S551" s="12">
        <f>Tabla_1[[#This Row],[Importe Coste total]]/1000</f>
        <v>242.81600000000003</v>
      </c>
      <c r="T551" s="4">
        <f>Tabla_1[[#This Row],[Importe venta total]]-Tabla_1[[#This Row],[Importe Coste total]]</f>
        <v>497556</v>
      </c>
      <c r="U551" s="13">
        <f>Tabla_1[[#This Row],[Importe Coste Total (M)]]/Tabla_1[[#This Row],[Importe Ventas Totales (M)]]</f>
        <v>0.32796486090775995</v>
      </c>
      <c r="V551" s="12">
        <f>Tabla_1[[#This Row],[Beneficio Total]]/1000</f>
        <v>497.55599999999998</v>
      </c>
      <c r="W551">
        <f>YEAR(Tabla_1[[#This Row],[Fecha pedido]])</f>
        <v>2021</v>
      </c>
    </row>
    <row r="552" spans="1:23" x14ac:dyDescent="0.3">
      <c r="A552" t="s">
        <v>757</v>
      </c>
      <c r="B552" t="s">
        <v>24</v>
      </c>
      <c r="C552" t="s">
        <v>99</v>
      </c>
      <c r="D552" t="s">
        <v>23</v>
      </c>
      <c r="E552" t="s">
        <v>15</v>
      </c>
      <c r="F552" t="s">
        <v>1118</v>
      </c>
      <c r="G552" s="14">
        <v>44588</v>
      </c>
      <c r="H552" s="20">
        <f>MONTH(Tabla_1[[#This Row],[Fecha pedido]])</f>
        <v>1</v>
      </c>
      <c r="I552">
        <v>418010747</v>
      </c>
      <c r="J552" s="1">
        <v>44599</v>
      </c>
      <c r="K552" s="5">
        <f>DATEDIF(Tabla_1[[#This Row],[Fecha pedido]],Tabla_1[[#This Row],[Fecha envío]],"D")</f>
        <v>11</v>
      </c>
      <c r="L552" s="3">
        <v>7524</v>
      </c>
      <c r="M552" s="4">
        <v>205.7</v>
      </c>
      <c r="N552" s="4">
        <v>117.11</v>
      </c>
      <c r="O552" s="12">
        <v>1547686.7999999998</v>
      </c>
      <c r="P552" s="4">
        <f>Tabla_1[[#This Row],[Precio Unitario]]-Tabla_1[[#This Row],[Coste unitario]]</f>
        <v>88.589999999999989</v>
      </c>
      <c r="Q552" s="12">
        <f>Tabla_1[[#This Row],[Importe venta total]]/1000</f>
        <v>1547.6867999999997</v>
      </c>
      <c r="R552" s="4">
        <v>881135.64</v>
      </c>
      <c r="S552" s="12">
        <f>Tabla_1[[#This Row],[Importe Coste total]]/1000</f>
        <v>881.13563999999997</v>
      </c>
      <c r="T552" s="4">
        <f>Tabla_1[[#This Row],[Importe venta total]]-Tabla_1[[#This Row],[Importe Coste total]]</f>
        <v>666551.1599999998</v>
      </c>
      <c r="U552" s="13">
        <f>Tabla_1[[#This Row],[Importe Coste Total (M)]]/Tabla_1[[#This Row],[Importe Ventas Totales (M)]]</f>
        <v>0.56932425862907154</v>
      </c>
      <c r="V552" s="12">
        <f>Tabla_1[[#This Row],[Beneficio Total]]/1000</f>
        <v>666.55115999999975</v>
      </c>
      <c r="W552">
        <f>YEAR(Tabla_1[[#This Row],[Fecha pedido]])</f>
        <v>2022</v>
      </c>
    </row>
    <row r="553" spans="1:23" x14ac:dyDescent="0.3">
      <c r="A553" t="s">
        <v>758</v>
      </c>
      <c r="B553" t="s">
        <v>12</v>
      </c>
      <c r="C553" t="s">
        <v>323</v>
      </c>
      <c r="D553" t="s">
        <v>70</v>
      </c>
      <c r="E553" t="s">
        <v>19</v>
      </c>
      <c r="F553" t="s">
        <v>1119</v>
      </c>
      <c r="G553" s="14">
        <v>44100</v>
      </c>
      <c r="H553" s="20">
        <f>MONTH(Tabla_1[[#This Row],[Fecha pedido]])</f>
        <v>9</v>
      </c>
      <c r="I553">
        <v>718301856</v>
      </c>
      <c r="J553" s="1">
        <v>44147</v>
      </c>
      <c r="K553" s="5">
        <f>DATEDIF(Tabla_1[[#This Row],[Fecha pedido]],Tabla_1[[#This Row],[Fecha envío]],"D")</f>
        <v>47</v>
      </c>
      <c r="L553" s="3">
        <v>336</v>
      </c>
      <c r="M553" s="4">
        <v>109.28</v>
      </c>
      <c r="N553" s="4">
        <v>35.840000000000003</v>
      </c>
      <c r="O553" s="12">
        <v>36718.080000000002</v>
      </c>
      <c r="P553" s="4">
        <f>Tabla_1[[#This Row],[Precio Unitario]]-Tabla_1[[#This Row],[Coste unitario]]</f>
        <v>73.44</v>
      </c>
      <c r="Q553" s="12">
        <f>Tabla_1[[#This Row],[Importe venta total]]/1000</f>
        <v>36.71808</v>
      </c>
      <c r="R553" s="4">
        <v>12042.240000000002</v>
      </c>
      <c r="S553" s="12">
        <f>Tabla_1[[#This Row],[Importe Coste total]]/1000</f>
        <v>12.042240000000001</v>
      </c>
      <c r="T553" s="4">
        <f>Tabla_1[[#This Row],[Importe venta total]]-Tabla_1[[#This Row],[Importe Coste total]]</f>
        <v>24675.84</v>
      </c>
      <c r="U553" s="13">
        <f>Tabla_1[[#This Row],[Importe Coste Total (M)]]/Tabla_1[[#This Row],[Importe Ventas Totales (M)]]</f>
        <v>0.32796486090775989</v>
      </c>
      <c r="V553" s="12">
        <f>Tabla_1[[#This Row],[Beneficio Total]]/1000</f>
        <v>24.675840000000001</v>
      </c>
      <c r="W553">
        <f>YEAR(Tabla_1[[#This Row],[Fecha pedido]])</f>
        <v>2020</v>
      </c>
    </row>
    <row r="554" spans="1:23" x14ac:dyDescent="0.3">
      <c r="A554" t="s">
        <v>759</v>
      </c>
      <c r="B554" t="s">
        <v>24</v>
      </c>
      <c r="C554" t="s">
        <v>219</v>
      </c>
      <c r="D554" t="s">
        <v>70</v>
      </c>
      <c r="E554" t="s">
        <v>19</v>
      </c>
      <c r="F554" t="s">
        <v>1120</v>
      </c>
      <c r="G554" s="14">
        <v>44446</v>
      </c>
      <c r="H554" s="20">
        <f>MONTH(Tabla_1[[#This Row],[Fecha pedido]])</f>
        <v>9</v>
      </c>
      <c r="I554">
        <v>452096688</v>
      </c>
      <c r="J554" s="1">
        <v>44457</v>
      </c>
      <c r="K554" s="5">
        <f>DATEDIF(Tabla_1[[#This Row],[Fecha pedido]],Tabla_1[[#This Row],[Fecha envío]],"D")</f>
        <v>11</v>
      </c>
      <c r="L554" s="3">
        <v>4311</v>
      </c>
      <c r="M554" s="4">
        <v>109.28</v>
      </c>
      <c r="N554" s="4">
        <v>35.840000000000003</v>
      </c>
      <c r="O554" s="12">
        <v>471106.08</v>
      </c>
      <c r="P554" s="4">
        <f>Tabla_1[[#This Row],[Precio Unitario]]-Tabla_1[[#This Row],[Coste unitario]]</f>
        <v>73.44</v>
      </c>
      <c r="Q554" s="12">
        <f>Tabla_1[[#This Row],[Importe venta total]]/1000</f>
        <v>471.10608000000002</v>
      </c>
      <c r="R554" s="4">
        <v>154506.24000000002</v>
      </c>
      <c r="S554" s="12">
        <f>Tabla_1[[#This Row],[Importe Coste total]]/1000</f>
        <v>154.50624000000002</v>
      </c>
      <c r="T554" s="4">
        <f>Tabla_1[[#This Row],[Importe venta total]]-Tabla_1[[#This Row],[Importe Coste total]]</f>
        <v>316599.83999999997</v>
      </c>
      <c r="U554" s="13">
        <f>Tabla_1[[#This Row],[Importe Coste Total (M)]]/Tabla_1[[#This Row],[Importe Ventas Totales (M)]]</f>
        <v>0.32796486090775989</v>
      </c>
      <c r="V554" s="12">
        <f>Tabla_1[[#This Row],[Beneficio Total]]/1000</f>
        <v>316.59983999999997</v>
      </c>
      <c r="W554">
        <f>YEAR(Tabla_1[[#This Row],[Fecha pedido]])</f>
        <v>2021</v>
      </c>
    </row>
    <row r="555" spans="1:23" x14ac:dyDescent="0.3">
      <c r="A555" t="s">
        <v>760</v>
      </c>
      <c r="B555" t="s">
        <v>12</v>
      </c>
      <c r="C555" t="s">
        <v>150</v>
      </c>
      <c r="D555" t="s">
        <v>40</v>
      </c>
      <c r="E555" t="s">
        <v>15</v>
      </c>
      <c r="F555" t="s">
        <v>1118</v>
      </c>
      <c r="G555" s="14">
        <v>44408</v>
      </c>
      <c r="H555" s="20">
        <f>MONTH(Tabla_1[[#This Row],[Fecha pedido]])</f>
        <v>7</v>
      </c>
      <c r="I555">
        <v>516319072</v>
      </c>
      <c r="J555" s="1">
        <v>44439</v>
      </c>
      <c r="K555" s="5">
        <f>DATEDIF(Tabla_1[[#This Row],[Fecha pedido]],Tabla_1[[#This Row],[Fecha envío]],"D")</f>
        <v>31</v>
      </c>
      <c r="L555" s="3">
        <v>9142</v>
      </c>
      <c r="M555" s="4">
        <v>81.73</v>
      </c>
      <c r="N555" s="4">
        <v>56.67</v>
      </c>
      <c r="O555" s="12">
        <v>747175.66</v>
      </c>
      <c r="P555" s="4">
        <f>Tabla_1[[#This Row],[Precio Unitario]]-Tabla_1[[#This Row],[Coste unitario]]</f>
        <v>25.060000000000002</v>
      </c>
      <c r="Q555" s="12">
        <f>Tabla_1[[#This Row],[Importe venta total]]/1000</f>
        <v>747.17565999999999</v>
      </c>
      <c r="R555" s="4">
        <v>518077.14</v>
      </c>
      <c r="S555" s="12">
        <f>Tabla_1[[#This Row],[Importe Coste total]]/1000</f>
        <v>518.07713999999999</v>
      </c>
      <c r="T555" s="4">
        <f>Tabla_1[[#This Row],[Importe venta total]]-Tabla_1[[#This Row],[Importe Coste total]]</f>
        <v>229098.52000000002</v>
      </c>
      <c r="U555" s="13">
        <f>Tabla_1[[#This Row],[Importe Coste Total (M)]]/Tabla_1[[#This Row],[Importe Ventas Totales (M)]]</f>
        <v>0.69338064358252782</v>
      </c>
      <c r="V555" s="12">
        <f>Tabla_1[[#This Row],[Beneficio Total]]/1000</f>
        <v>229.09852000000001</v>
      </c>
      <c r="W555">
        <f>YEAR(Tabla_1[[#This Row],[Fecha pedido]])</f>
        <v>2021</v>
      </c>
    </row>
    <row r="556" spans="1:23" x14ac:dyDescent="0.3">
      <c r="A556" t="s">
        <v>761</v>
      </c>
      <c r="B556" t="s">
        <v>12</v>
      </c>
      <c r="C556" t="s">
        <v>204</v>
      </c>
      <c r="D556" t="s">
        <v>80</v>
      </c>
      <c r="E556" t="s">
        <v>19</v>
      </c>
      <c r="F556" t="s">
        <v>1119</v>
      </c>
      <c r="G556" s="14">
        <v>43961</v>
      </c>
      <c r="H556" s="20">
        <f>MONTH(Tabla_1[[#This Row],[Fecha pedido]])</f>
        <v>5</v>
      </c>
      <c r="I556">
        <v>528205335</v>
      </c>
      <c r="J556" s="1">
        <v>44006</v>
      </c>
      <c r="K556" s="5">
        <f>DATEDIF(Tabla_1[[#This Row],[Fecha pedido]],Tabla_1[[#This Row],[Fecha envío]],"D")</f>
        <v>45</v>
      </c>
      <c r="L556" s="3">
        <v>6551</v>
      </c>
      <c r="M556" s="4">
        <v>668.27</v>
      </c>
      <c r="N556" s="4">
        <v>502.54</v>
      </c>
      <c r="O556" s="12">
        <v>4377836.7699999996</v>
      </c>
      <c r="P556" s="4">
        <f>Tabla_1[[#This Row],[Precio Unitario]]-Tabla_1[[#This Row],[Coste unitario]]</f>
        <v>165.72999999999996</v>
      </c>
      <c r="Q556" s="12">
        <f>Tabla_1[[#This Row],[Importe venta total]]/1000</f>
        <v>4377.8367699999999</v>
      </c>
      <c r="R556" s="4">
        <v>3292139.54</v>
      </c>
      <c r="S556" s="12">
        <f>Tabla_1[[#This Row],[Importe Coste total]]/1000</f>
        <v>3292.1395400000001</v>
      </c>
      <c r="T556" s="4">
        <f>Tabla_1[[#This Row],[Importe venta total]]-Tabla_1[[#This Row],[Importe Coste total]]</f>
        <v>1085697.2299999995</v>
      </c>
      <c r="U556" s="13">
        <f>Tabla_1[[#This Row],[Importe Coste Total (M)]]/Tabla_1[[#This Row],[Importe Ventas Totales (M)]]</f>
        <v>0.75200143654510909</v>
      </c>
      <c r="V556" s="12">
        <f>Tabla_1[[#This Row],[Beneficio Total]]/1000</f>
        <v>1085.6972299999995</v>
      </c>
      <c r="W556">
        <f>YEAR(Tabla_1[[#This Row],[Fecha pedido]])</f>
        <v>2020</v>
      </c>
    </row>
    <row r="557" spans="1:23" x14ac:dyDescent="0.3">
      <c r="A557" t="s">
        <v>762</v>
      </c>
      <c r="B557" t="s">
        <v>60</v>
      </c>
      <c r="C557" t="s">
        <v>117</v>
      </c>
      <c r="D557" t="s">
        <v>42</v>
      </c>
      <c r="E557" t="s">
        <v>15</v>
      </c>
      <c r="F557" t="s">
        <v>1120</v>
      </c>
      <c r="G557" s="14">
        <v>44792</v>
      </c>
      <c r="H557" s="20">
        <f>MONTH(Tabla_1[[#This Row],[Fecha pedido]])</f>
        <v>8</v>
      </c>
      <c r="I557">
        <v>175304305</v>
      </c>
      <c r="J557" s="1">
        <v>44822</v>
      </c>
      <c r="K557" s="5">
        <f>DATEDIF(Tabla_1[[#This Row],[Fecha pedido]],Tabla_1[[#This Row],[Fecha envío]],"D")</f>
        <v>30</v>
      </c>
      <c r="L557" s="3">
        <v>5294</v>
      </c>
      <c r="M557" s="4">
        <v>651.21</v>
      </c>
      <c r="N557" s="4">
        <v>524.96</v>
      </c>
      <c r="O557" s="12">
        <v>3447505.74</v>
      </c>
      <c r="P557" s="4">
        <f>Tabla_1[[#This Row],[Precio Unitario]]-Tabla_1[[#This Row],[Coste unitario]]</f>
        <v>126.25</v>
      </c>
      <c r="Q557" s="12">
        <f>Tabla_1[[#This Row],[Importe venta total]]/1000</f>
        <v>3447.5057400000001</v>
      </c>
      <c r="R557" s="4">
        <v>2779138.24</v>
      </c>
      <c r="S557" s="12">
        <f>Tabla_1[[#This Row],[Importe Coste total]]/1000</f>
        <v>2779.1382400000002</v>
      </c>
      <c r="T557" s="4">
        <f>Tabla_1[[#This Row],[Importe venta total]]-Tabla_1[[#This Row],[Importe Coste total]]</f>
        <v>668367.5</v>
      </c>
      <c r="U557" s="13">
        <f>Tabla_1[[#This Row],[Importe Coste Total (M)]]/Tabla_1[[#This Row],[Importe Ventas Totales (M)]]</f>
        <v>0.80613012699436437</v>
      </c>
      <c r="V557" s="12">
        <f>Tabla_1[[#This Row],[Beneficio Total]]/1000</f>
        <v>668.36749999999995</v>
      </c>
      <c r="W557">
        <f>YEAR(Tabla_1[[#This Row],[Fecha pedido]])</f>
        <v>2022</v>
      </c>
    </row>
    <row r="558" spans="1:23" x14ac:dyDescent="0.3">
      <c r="A558" t="s">
        <v>763</v>
      </c>
      <c r="B558" t="s">
        <v>60</v>
      </c>
      <c r="C558" t="s">
        <v>133</v>
      </c>
      <c r="D558" t="s">
        <v>33</v>
      </c>
      <c r="E558" t="s">
        <v>19</v>
      </c>
      <c r="F558" t="s">
        <v>1119</v>
      </c>
      <c r="G558" s="14">
        <v>44558</v>
      </c>
      <c r="H558" s="20">
        <f>MONTH(Tabla_1[[#This Row],[Fecha pedido]])</f>
        <v>12</v>
      </c>
      <c r="I558">
        <v>565477311</v>
      </c>
      <c r="J558" s="1">
        <v>44583</v>
      </c>
      <c r="K558" s="5">
        <f>DATEDIF(Tabla_1[[#This Row],[Fecha pedido]],Tabla_1[[#This Row],[Fecha envío]],"D")</f>
        <v>25</v>
      </c>
      <c r="L558" s="3">
        <v>6157</v>
      </c>
      <c r="M558" s="4">
        <v>47.45</v>
      </c>
      <c r="N558" s="4">
        <v>31.79</v>
      </c>
      <c r="O558" s="12">
        <v>292149.65000000002</v>
      </c>
      <c r="P558" s="4">
        <f>Tabla_1[[#This Row],[Precio Unitario]]-Tabla_1[[#This Row],[Coste unitario]]</f>
        <v>15.660000000000004</v>
      </c>
      <c r="Q558" s="12">
        <f>Tabla_1[[#This Row],[Importe venta total]]/1000</f>
        <v>292.14965000000001</v>
      </c>
      <c r="R558" s="4">
        <v>195731.03</v>
      </c>
      <c r="S558" s="12">
        <f>Tabla_1[[#This Row],[Importe Coste total]]/1000</f>
        <v>195.73103</v>
      </c>
      <c r="T558" s="4">
        <f>Tabla_1[[#This Row],[Importe venta total]]-Tabla_1[[#This Row],[Importe Coste total]]</f>
        <v>96418.620000000024</v>
      </c>
      <c r="U558" s="13">
        <f>Tabla_1[[#This Row],[Importe Coste Total (M)]]/Tabla_1[[#This Row],[Importe Ventas Totales (M)]]</f>
        <v>0.66996838777660694</v>
      </c>
      <c r="V558" s="12">
        <f>Tabla_1[[#This Row],[Beneficio Total]]/1000</f>
        <v>96.418620000000018</v>
      </c>
      <c r="W558">
        <f>YEAR(Tabla_1[[#This Row],[Fecha pedido]])</f>
        <v>2021</v>
      </c>
    </row>
    <row r="559" spans="1:23" x14ac:dyDescent="0.3">
      <c r="A559" t="s">
        <v>764</v>
      </c>
      <c r="B559" t="s">
        <v>24</v>
      </c>
      <c r="C559" t="s">
        <v>765</v>
      </c>
      <c r="D559" t="s">
        <v>18</v>
      </c>
      <c r="E559" t="s">
        <v>15</v>
      </c>
      <c r="F559" t="s">
        <v>1120</v>
      </c>
      <c r="G559" s="14">
        <v>44717</v>
      </c>
      <c r="H559" s="20">
        <f>MONTH(Tabla_1[[#This Row],[Fecha pedido]])</f>
        <v>6</v>
      </c>
      <c r="I559">
        <v>176898181</v>
      </c>
      <c r="J559" s="1">
        <v>44728</v>
      </c>
      <c r="K559" s="5">
        <f>DATEDIF(Tabla_1[[#This Row],[Fecha pedido]],Tabla_1[[#This Row],[Fecha envío]],"D")</f>
        <v>11</v>
      </c>
      <c r="L559" s="3">
        <v>6958</v>
      </c>
      <c r="M559" s="4">
        <v>421.89</v>
      </c>
      <c r="N559" s="4">
        <v>364.69</v>
      </c>
      <c r="O559" s="12">
        <v>2935510.62</v>
      </c>
      <c r="P559" s="4">
        <f>Tabla_1[[#This Row],[Precio Unitario]]-Tabla_1[[#This Row],[Coste unitario]]</f>
        <v>57.199999999999989</v>
      </c>
      <c r="Q559" s="12">
        <f>Tabla_1[[#This Row],[Importe venta total]]/1000</f>
        <v>2935.51062</v>
      </c>
      <c r="R559" s="4">
        <v>2537513.02</v>
      </c>
      <c r="S559" s="12">
        <f>Tabla_1[[#This Row],[Importe Coste total]]/1000</f>
        <v>2537.5130199999999</v>
      </c>
      <c r="T559" s="4">
        <f>Tabla_1[[#This Row],[Importe venta total]]-Tabla_1[[#This Row],[Importe Coste total]]</f>
        <v>397997.60000000009</v>
      </c>
      <c r="U559" s="13">
        <f>Tabla_1[[#This Row],[Importe Coste Total (M)]]/Tabla_1[[#This Row],[Importe Ventas Totales (M)]]</f>
        <v>0.86441963544999878</v>
      </c>
      <c r="V559" s="12">
        <f>Tabla_1[[#This Row],[Beneficio Total]]/1000</f>
        <v>397.99760000000009</v>
      </c>
      <c r="W559">
        <f>YEAR(Tabla_1[[#This Row],[Fecha pedido]])</f>
        <v>2022</v>
      </c>
    </row>
    <row r="560" spans="1:23" x14ac:dyDescent="0.3">
      <c r="A560" t="s">
        <v>766</v>
      </c>
      <c r="B560" t="s">
        <v>12</v>
      </c>
      <c r="C560" t="s">
        <v>767</v>
      </c>
      <c r="D560" t="s">
        <v>23</v>
      </c>
      <c r="E560" t="s">
        <v>15</v>
      </c>
      <c r="F560" t="s">
        <v>1120</v>
      </c>
      <c r="G560" s="14">
        <v>44787</v>
      </c>
      <c r="H560" s="20">
        <f>MONTH(Tabla_1[[#This Row],[Fecha pedido]])</f>
        <v>8</v>
      </c>
      <c r="I560">
        <v>708053243</v>
      </c>
      <c r="J560" s="1">
        <v>44816</v>
      </c>
      <c r="K560" s="5">
        <f>DATEDIF(Tabla_1[[#This Row],[Fecha pedido]],Tabla_1[[#This Row],[Fecha envío]],"D")</f>
        <v>29</v>
      </c>
      <c r="L560" s="3">
        <v>7544</v>
      </c>
      <c r="M560" s="4">
        <v>205.7</v>
      </c>
      <c r="N560" s="4">
        <v>117.11</v>
      </c>
      <c r="O560" s="12">
        <v>1551800.7999999998</v>
      </c>
      <c r="P560" s="4">
        <f>Tabla_1[[#This Row],[Precio Unitario]]-Tabla_1[[#This Row],[Coste unitario]]</f>
        <v>88.589999999999989</v>
      </c>
      <c r="Q560" s="12">
        <f>Tabla_1[[#This Row],[Importe venta total]]/1000</f>
        <v>1551.8007999999998</v>
      </c>
      <c r="R560" s="4">
        <v>883477.84</v>
      </c>
      <c r="S560" s="12">
        <f>Tabla_1[[#This Row],[Importe Coste total]]/1000</f>
        <v>883.47784000000001</v>
      </c>
      <c r="T560" s="4">
        <f>Tabla_1[[#This Row],[Importe venta total]]-Tabla_1[[#This Row],[Importe Coste total]]</f>
        <v>668322.95999999985</v>
      </c>
      <c r="U560" s="13">
        <f>Tabla_1[[#This Row],[Importe Coste Total (M)]]/Tabla_1[[#This Row],[Importe Ventas Totales (M)]]</f>
        <v>0.56932425862907154</v>
      </c>
      <c r="V560" s="12">
        <f>Tabla_1[[#This Row],[Beneficio Total]]/1000</f>
        <v>668.32295999999985</v>
      </c>
      <c r="W560">
        <f>YEAR(Tabla_1[[#This Row],[Fecha pedido]])</f>
        <v>2022</v>
      </c>
    </row>
    <row r="561" spans="1:23" x14ac:dyDescent="0.3">
      <c r="A561" t="s">
        <v>768</v>
      </c>
      <c r="B561" t="s">
        <v>24</v>
      </c>
      <c r="C561" t="s">
        <v>429</v>
      </c>
      <c r="D561" t="s">
        <v>14</v>
      </c>
      <c r="E561" t="s">
        <v>19</v>
      </c>
      <c r="F561" t="s">
        <v>1118</v>
      </c>
      <c r="G561" s="14">
        <v>43910</v>
      </c>
      <c r="H561" s="20">
        <f>MONTH(Tabla_1[[#This Row],[Fecha pedido]])</f>
        <v>3</v>
      </c>
      <c r="I561">
        <v>327741324</v>
      </c>
      <c r="J561" s="1">
        <v>43919</v>
      </c>
      <c r="K561" s="5">
        <f>DATEDIF(Tabla_1[[#This Row],[Fecha pedido]],Tabla_1[[#This Row],[Fecha envío]],"D")</f>
        <v>9</v>
      </c>
      <c r="L561" s="3">
        <v>4796</v>
      </c>
      <c r="M561" s="4">
        <v>152.58000000000001</v>
      </c>
      <c r="N561" s="4">
        <v>97.44</v>
      </c>
      <c r="O561" s="12">
        <v>731773.68</v>
      </c>
      <c r="P561" s="4">
        <f>Tabla_1[[#This Row],[Precio Unitario]]-Tabla_1[[#This Row],[Coste unitario]]</f>
        <v>55.140000000000015</v>
      </c>
      <c r="Q561" s="12">
        <f>Tabla_1[[#This Row],[Importe venta total]]/1000</f>
        <v>731.77368000000001</v>
      </c>
      <c r="R561" s="4">
        <v>467322.24</v>
      </c>
      <c r="S561" s="12">
        <f>Tabla_1[[#This Row],[Importe Coste total]]/1000</f>
        <v>467.32223999999997</v>
      </c>
      <c r="T561" s="4">
        <f>Tabla_1[[#This Row],[Importe venta total]]-Tabla_1[[#This Row],[Importe Coste total]]</f>
        <v>264451.44000000006</v>
      </c>
      <c r="U561" s="13">
        <f>Tabla_1[[#This Row],[Importe Coste Total (M)]]/Tabla_1[[#This Row],[Importe Ventas Totales (M)]]</f>
        <v>0.63861580810066843</v>
      </c>
      <c r="V561" s="12">
        <f>Tabla_1[[#This Row],[Beneficio Total]]/1000</f>
        <v>264.45144000000005</v>
      </c>
      <c r="W561">
        <f>YEAR(Tabla_1[[#This Row],[Fecha pedido]])</f>
        <v>2020</v>
      </c>
    </row>
    <row r="562" spans="1:23" x14ac:dyDescent="0.3">
      <c r="A562" t="s">
        <v>769</v>
      </c>
      <c r="B562" t="s">
        <v>60</v>
      </c>
      <c r="C562" t="s">
        <v>91</v>
      </c>
      <c r="D562" t="s">
        <v>40</v>
      </c>
      <c r="E562" t="s">
        <v>15</v>
      </c>
      <c r="F562" t="s">
        <v>1120</v>
      </c>
      <c r="G562" s="14">
        <v>44507</v>
      </c>
      <c r="H562" s="20">
        <f>MONTH(Tabla_1[[#This Row],[Fecha pedido]])</f>
        <v>11</v>
      </c>
      <c r="I562">
        <v>425073754</v>
      </c>
      <c r="J562" s="1">
        <v>44552</v>
      </c>
      <c r="K562" s="5">
        <f>DATEDIF(Tabla_1[[#This Row],[Fecha pedido]],Tabla_1[[#This Row],[Fecha envío]],"D")</f>
        <v>45</v>
      </c>
      <c r="L562" s="3">
        <v>7625</v>
      </c>
      <c r="M562" s="4">
        <v>81.73</v>
      </c>
      <c r="N562" s="4">
        <v>56.67</v>
      </c>
      <c r="O562" s="12">
        <v>623191.25</v>
      </c>
      <c r="P562" s="4">
        <f>Tabla_1[[#This Row],[Precio Unitario]]-Tabla_1[[#This Row],[Coste unitario]]</f>
        <v>25.060000000000002</v>
      </c>
      <c r="Q562" s="12">
        <f>Tabla_1[[#This Row],[Importe venta total]]/1000</f>
        <v>623.19124999999997</v>
      </c>
      <c r="R562" s="4">
        <v>432108.75</v>
      </c>
      <c r="S562" s="12">
        <f>Tabla_1[[#This Row],[Importe Coste total]]/1000</f>
        <v>432.10874999999999</v>
      </c>
      <c r="T562" s="4">
        <f>Tabla_1[[#This Row],[Importe venta total]]-Tabla_1[[#This Row],[Importe Coste total]]</f>
        <v>191082.5</v>
      </c>
      <c r="U562" s="13">
        <f>Tabla_1[[#This Row],[Importe Coste Total (M)]]/Tabla_1[[#This Row],[Importe Ventas Totales (M)]]</f>
        <v>0.69338064358252782</v>
      </c>
      <c r="V562" s="12">
        <f>Tabla_1[[#This Row],[Beneficio Total]]/1000</f>
        <v>191.08250000000001</v>
      </c>
      <c r="W562">
        <f>YEAR(Tabla_1[[#This Row],[Fecha pedido]])</f>
        <v>2021</v>
      </c>
    </row>
    <row r="563" spans="1:23" x14ac:dyDescent="0.3">
      <c r="A563" t="s">
        <v>770</v>
      </c>
      <c r="B563" t="s">
        <v>12</v>
      </c>
      <c r="C563" t="s">
        <v>339</v>
      </c>
      <c r="D563" t="s">
        <v>26</v>
      </c>
      <c r="E563" t="s">
        <v>19</v>
      </c>
      <c r="F563" t="s">
        <v>1119</v>
      </c>
      <c r="G563" s="14">
        <v>44447</v>
      </c>
      <c r="H563" s="20">
        <f>MONTH(Tabla_1[[#This Row],[Fecha pedido]])</f>
        <v>9</v>
      </c>
      <c r="I563">
        <v>659474360</v>
      </c>
      <c r="J563" s="1">
        <v>44464</v>
      </c>
      <c r="K563" s="5">
        <f>DATEDIF(Tabla_1[[#This Row],[Fecha pedido]],Tabla_1[[#This Row],[Fecha envío]],"D")</f>
        <v>17</v>
      </c>
      <c r="L563" s="3">
        <v>1973</v>
      </c>
      <c r="M563" s="4">
        <v>9.33</v>
      </c>
      <c r="N563" s="4">
        <v>6.92</v>
      </c>
      <c r="O563" s="12">
        <v>18408.09</v>
      </c>
      <c r="P563" s="4">
        <f>Tabla_1[[#This Row],[Precio Unitario]]-Tabla_1[[#This Row],[Coste unitario]]</f>
        <v>2.41</v>
      </c>
      <c r="Q563" s="12">
        <f>Tabla_1[[#This Row],[Importe venta total]]/1000</f>
        <v>18.408090000000001</v>
      </c>
      <c r="R563" s="4">
        <v>13653.16</v>
      </c>
      <c r="S563" s="12">
        <f>Tabla_1[[#This Row],[Importe Coste total]]/1000</f>
        <v>13.65316</v>
      </c>
      <c r="T563" s="4">
        <f>Tabla_1[[#This Row],[Importe venta total]]-Tabla_1[[#This Row],[Importe Coste total]]</f>
        <v>4754.93</v>
      </c>
      <c r="U563" s="13">
        <f>Tabla_1[[#This Row],[Importe Coste Total (M)]]/Tabla_1[[#This Row],[Importe Ventas Totales (M)]]</f>
        <v>0.74169346195069663</v>
      </c>
      <c r="V563" s="12">
        <f>Tabla_1[[#This Row],[Beneficio Total]]/1000</f>
        <v>4.7549299999999999</v>
      </c>
      <c r="W563">
        <f>YEAR(Tabla_1[[#This Row],[Fecha pedido]])</f>
        <v>2021</v>
      </c>
    </row>
    <row r="564" spans="1:23" x14ac:dyDescent="0.3">
      <c r="A564" t="s">
        <v>771</v>
      </c>
      <c r="B564" t="s">
        <v>28</v>
      </c>
      <c r="C564" t="s">
        <v>511</v>
      </c>
      <c r="D564" t="s">
        <v>38</v>
      </c>
      <c r="E564" t="s">
        <v>19</v>
      </c>
      <c r="F564" t="s">
        <v>1117</v>
      </c>
      <c r="G564" s="14">
        <v>44488</v>
      </c>
      <c r="H564" s="20">
        <f>MONTH(Tabla_1[[#This Row],[Fecha pedido]])</f>
        <v>10</v>
      </c>
      <c r="I564">
        <v>528737914</v>
      </c>
      <c r="J564" s="1">
        <v>44531</v>
      </c>
      <c r="K564" s="5">
        <f>DATEDIF(Tabla_1[[#This Row],[Fecha pedido]],Tabla_1[[#This Row],[Fecha envío]],"D")</f>
        <v>43</v>
      </c>
      <c r="L564" s="3">
        <v>4153</v>
      </c>
      <c r="M564" s="4">
        <v>437.2</v>
      </c>
      <c r="N564" s="4">
        <v>263.33</v>
      </c>
      <c r="O564" s="12">
        <v>1815691.5999999999</v>
      </c>
      <c r="P564" s="4">
        <f>Tabla_1[[#This Row],[Precio Unitario]]-Tabla_1[[#This Row],[Coste unitario]]</f>
        <v>173.87</v>
      </c>
      <c r="Q564" s="12">
        <f>Tabla_1[[#This Row],[Importe venta total]]/1000</f>
        <v>1815.6915999999999</v>
      </c>
      <c r="R564" s="4">
        <v>1093609.49</v>
      </c>
      <c r="S564" s="12">
        <f>Tabla_1[[#This Row],[Importe Coste total]]/1000</f>
        <v>1093.6094900000001</v>
      </c>
      <c r="T564" s="4">
        <f>Tabla_1[[#This Row],[Importe venta total]]-Tabla_1[[#This Row],[Importe Coste total]]</f>
        <v>722082.10999999987</v>
      </c>
      <c r="U564" s="13">
        <f>Tabla_1[[#This Row],[Importe Coste Total (M)]]/Tabla_1[[#This Row],[Importe Ventas Totales (M)]]</f>
        <v>0.60231015553522427</v>
      </c>
      <c r="V564" s="12">
        <f>Tabla_1[[#This Row],[Beneficio Total]]/1000</f>
        <v>722.08210999999983</v>
      </c>
      <c r="W564">
        <f>YEAR(Tabla_1[[#This Row],[Fecha pedido]])</f>
        <v>2021</v>
      </c>
    </row>
    <row r="565" spans="1:23" x14ac:dyDescent="0.3">
      <c r="A565" t="s">
        <v>773</v>
      </c>
      <c r="B565" t="s">
        <v>21</v>
      </c>
      <c r="C565" t="s">
        <v>185</v>
      </c>
      <c r="D565" t="s">
        <v>30</v>
      </c>
      <c r="E565" t="s">
        <v>15</v>
      </c>
      <c r="F565" t="s">
        <v>1119</v>
      </c>
      <c r="G565" s="14">
        <v>44544</v>
      </c>
      <c r="H565" s="20">
        <f>MONTH(Tabla_1[[#This Row],[Fecha pedido]])</f>
        <v>12</v>
      </c>
      <c r="I565">
        <v>417172610</v>
      </c>
      <c r="J565" s="1">
        <v>44549</v>
      </c>
      <c r="K565" s="5">
        <f>DATEDIF(Tabla_1[[#This Row],[Fecha pedido]],Tabla_1[[#This Row],[Fecha envío]],"D")</f>
        <v>5</v>
      </c>
      <c r="L565" s="3">
        <v>9501</v>
      </c>
      <c r="M565" s="4">
        <v>255.28</v>
      </c>
      <c r="N565" s="4">
        <v>159.41999999999999</v>
      </c>
      <c r="O565" s="12">
        <v>2425415.2799999998</v>
      </c>
      <c r="P565" s="4">
        <f>Tabla_1[[#This Row],[Precio Unitario]]-Tabla_1[[#This Row],[Coste unitario]]</f>
        <v>95.860000000000014</v>
      </c>
      <c r="Q565" s="12">
        <f>Tabla_1[[#This Row],[Importe venta total]]/1000</f>
        <v>2425.4152799999997</v>
      </c>
      <c r="R565" s="4">
        <v>1514649.42</v>
      </c>
      <c r="S565" s="12">
        <f>Tabla_1[[#This Row],[Importe Coste total]]/1000</f>
        <v>1514.64942</v>
      </c>
      <c r="T565" s="4">
        <f>Tabla_1[[#This Row],[Importe venta total]]-Tabla_1[[#This Row],[Importe Coste total]]</f>
        <v>910765.85999999987</v>
      </c>
      <c r="U565" s="13">
        <f>Tabla_1[[#This Row],[Importe Coste Total (M)]]/Tabla_1[[#This Row],[Importe Ventas Totales (M)]]</f>
        <v>0.62449075524913822</v>
      </c>
      <c r="V565" s="12">
        <f>Tabla_1[[#This Row],[Beneficio Total]]/1000</f>
        <v>910.76585999999986</v>
      </c>
      <c r="W565">
        <f>YEAR(Tabla_1[[#This Row],[Fecha pedido]])</f>
        <v>2021</v>
      </c>
    </row>
    <row r="566" spans="1:23" x14ac:dyDescent="0.3">
      <c r="A566" t="s">
        <v>774</v>
      </c>
      <c r="B566" t="s">
        <v>24</v>
      </c>
      <c r="C566" t="s">
        <v>65</v>
      </c>
      <c r="D566" t="s">
        <v>38</v>
      </c>
      <c r="E566" t="s">
        <v>15</v>
      </c>
      <c r="F566" t="s">
        <v>1117</v>
      </c>
      <c r="G566" s="14">
        <v>44139</v>
      </c>
      <c r="H566" s="20">
        <f>MONTH(Tabla_1[[#This Row],[Fecha pedido]])</f>
        <v>11</v>
      </c>
      <c r="I566">
        <v>489209020</v>
      </c>
      <c r="J566" s="1">
        <v>44170</v>
      </c>
      <c r="K566" s="5">
        <f>DATEDIF(Tabla_1[[#This Row],[Fecha pedido]],Tabla_1[[#This Row],[Fecha envío]],"D")</f>
        <v>31</v>
      </c>
      <c r="L566" s="3">
        <v>6675</v>
      </c>
      <c r="M566" s="4">
        <v>437.2</v>
      </c>
      <c r="N566" s="4">
        <v>263.33</v>
      </c>
      <c r="O566" s="12">
        <v>2918310</v>
      </c>
      <c r="P566" s="4">
        <f>Tabla_1[[#This Row],[Precio Unitario]]-Tabla_1[[#This Row],[Coste unitario]]</f>
        <v>173.87</v>
      </c>
      <c r="Q566" s="12">
        <f>Tabla_1[[#This Row],[Importe venta total]]/1000</f>
        <v>2918.31</v>
      </c>
      <c r="R566" s="4">
        <v>1757727.75</v>
      </c>
      <c r="S566" s="12">
        <f>Tabla_1[[#This Row],[Importe Coste total]]/1000</f>
        <v>1757.72775</v>
      </c>
      <c r="T566" s="4">
        <f>Tabla_1[[#This Row],[Importe venta total]]-Tabla_1[[#This Row],[Importe Coste total]]</f>
        <v>1160582.25</v>
      </c>
      <c r="U566" s="13">
        <f>Tabla_1[[#This Row],[Importe Coste Total (M)]]/Tabla_1[[#This Row],[Importe Ventas Totales (M)]]</f>
        <v>0.60231015553522416</v>
      </c>
      <c r="V566" s="12">
        <f>Tabla_1[[#This Row],[Beneficio Total]]/1000</f>
        <v>1160.5822499999999</v>
      </c>
      <c r="W566">
        <f>YEAR(Tabla_1[[#This Row],[Fecha pedido]])</f>
        <v>2020</v>
      </c>
    </row>
    <row r="567" spans="1:23" x14ac:dyDescent="0.3">
      <c r="A567" t="s">
        <v>775</v>
      </c>
      <c r="B567" t="s">
        <v>12</v>
      </c>
      <c r="C567" t="s">
        <v>445</v>
      </c>
      <c r="D567" t="s">
        <v>80</v>
      </c>
      <c r="E567" t="s">
        <v>19</v>
      </c>
      <c r="F567" t="s">
        <v>1119</v>
      </c>
      <c r="G567" s="14">
        <v>44341</v>
      </c>
      <c r="H567" s="20">
        <f>MONTH(Tabla_1[[#This Row],[Fecha pedido]])</f>
        <v>5</v>
      </c>
      <c r="I567">
        <v>131419074</v>
      </c>
      <c r="J567" s="1">
        <v>44380</v>
      </c>
      <c r="K567" s="5">
        <f>DATEDIF(Tabla_1[[#This Row],[Fecha pedido]],Tabla_1[[#This Row],[Fecha envío]],"D")</f>
        <v>39</v>
      </c>
      <c r="L567" s="3">
        <v>8679</v>
      </c>
      <c r="M567" s="4">
        <v>668.27</v>
      </c>
      <c r="N567" s="4">
        <v>502.54</v>
      </c>
      <c r="O567" s="12">
        <v>5799915.3300000001</v>
      </c>
      <c r="P567" s="4">
        <f>Tabla_1[[#This Row],[Precio Unitario]]-Tabla_1[[#This Row],[Coste unitario]]</f>
        <v>165.72999999999996</v>
      </c>
      <c r="Q567" s="12">
        <f>Tabla_1[[#This Row],[Importe venta total]]/1000</f>
        <v>5799.9153299999998</v>
      </c>
      <c r="R567" s="4">
        <v>4361544.66</v>
      </c>
      <c r="S567" s="12">
        <f>Tabla_1[[#This Row],[Importe Coste total]]/1000</f>
        <v>4361.5446600000005</v>
      </c>
      <c r="T567" s="4">
        <f>Tabla_1[[#This Row],[Importe venta total]]-Tabla_1[[#This Row],[Importe Coste total]]</f>
        <v>1438370.67</v>
      </c>
      <c r="U567" s="13">
        <f>Tabla_1[[#This Row],[Importe Coste Total (M)]]/Tabla_1[[#This Row],[Importe Ventas Totales (M)]]</f>
        <v>0.75200143654510909</v>
      </c>
      <c r="V567" s="12">
        <f>Tabla_1[[#This Row],[Beneficio Total]]/1000</f>
        <v>1438.37067</v>
      </c>
      <c r="W567">
        <f>YEAR(Tabla_1[[#This Row],[Fecha pedido]])</f>
        <v>2021</v>
      </c>
    </row>
    <row r="568" spans="1:23" x14ac:dyDescent="0.3">
      <c r="A568" t="s">
        <v>776</v>
      </c>
      <c r="B568" t="s">
        <v>12</v>
      </c>
      <c r="C568" t="s">
        <v>772</v>
      </c>
      <c r="D568" t="s">
        <v>33</v>
      </c>
      <c r="E568" t="s">
        <v>19</v>
      </c>
      <c r="F568" t="s">
        <v>1117</v>
      </c>
      <c r="G568" s="14">
        <v>44568</v>
      </c>
      <c r="H568" s="20">
        <f>MONTH(Tabla_1[[#This Row],[Fecha pedido]])</f>
        <v>1</v>
      </c>
      <c r="I568">
        <v>395414102</v>
      </c>
      <c r="J568" s="1">
        <v>44596</v>
      </c>
      <c r="K568" s="5">
        <f>DATEDIF(Tabla_1[[#This Row],[Fecha pedido]],Tabla_1[[#This Row],[Fecha envío]],"D")</f>
        <v>28</v>
      </c>
      <c r="L568" s="3">
        <v>674</v>
      </c>
      <c r="M568" s="4">
        <v>47.45</v>
      </c>
      <c r="N568" s="4">
        <v>31.79</v>
      </c>
      <c r="O568" s="12">
        <v>31981.300000000003</v>
      </c>
      <c r="P568" s="4">
        <f>Tabla_1[[#This Row],[Precio Unitario]]-Tabla_1[[#This Row],[Coste unitario]]</f>
        <v>15.660000000000004</v>
      </c>
      <c r="Q568" s="12">
        <f>Tabla_1[[#This Row],[Importe venta total]]/1000</f>
        <v>31.981300000000005</v>
      </c>
      <c r="R568" s="4">
        <v>21426.46</v>
      </c>
      <c r="S568" s="12">
        <f>Tabla_1[[#This Row],[Importe Coste total]]/1000</f>
        <v>21.426459999999999</v>
      </c>
      <c r="T568" s="4">
        <f>Tabla_1[[#This Row],[Importe venta total]]-Tabla_1[[#This Row],[Importe Coste total]]</f>
        <v>10554.840000000004</v>
      </c>
      <c r="U568" s="13">
        <f>Tabla_1[[#This Row],[Importe Coste Total (M)]]/Tabla_1[[#This Row],[Importe Ventas Totales (M)]]</f>
        <v>0.66996838777660683</v>
      </c>
      <c r="V568" s="12">
        <f>Tabla_1[[#This Row],[Beneficio Total]]/1000</f>
        <v>10.554840000000004</v>
      </c>
      <c r="W568">
        <f>YEAR(Tabla_1[[#This Row],[Fecha pedido]])</f>
        <v>2022</v>
      </c>
    </row>
    <row r="569" spans="1:23" x14ac:dyDescent="0.3">
      <c r="A569" t="s">
        <v>777</v>
      </c>
      <c r="B569" t="s">
        <v>28</v>
      </c>
      <c r="C569" t="s">
        <v>182</v>
      </c>
      <c r="D569" t="s">
        <v>23</v>
      </c>
      <c r="E569" t="s">
        <v>15</v>
      </c>
      <c r="F569" t="s">
        <v>1119</v>
      </c>
      <c r="G569" s="14">
        <v>43866</v>
      </c>
      <c r="H569" s="20">
        <f>MONTH(Tabla_1[[#This Row],[Fecha pedido]])</f>
        <v>2</v>
      </c>
      <c r="I569">
        <v>603117930</v>
      </c>
      <c r="J569" s="1">
        <v>43902</v>
      </c>
      <c r="K569" s="5">
        <f>DATEDIF(Tabla_1[[#This Row],[Fecha pedido]],Tabla_1[[#This Row],[Fecha envío]],"D")</f>
        <v>36</v>
      </c>
      <c r="L569" s="3">
        <v>4853</v>
      </c>
      <c r="M569" s="4">
        <v>205.7</v>
      </c>
      <c r="N569" s="4">
        <v>117.11</v>
      </c>
      <c r="O569" s="12">
        <v>998262.1</v>
      </c>
      <c r="P569" s="4">
        <f>Tabla_1[[#This Row],[Precio Unitario]]-Tabla_1[[#This Row],[Coste unitario]]</f>
        <v>88.589999999999989</v>
      </c>
      <c r="Q569" s="12">
        <f>Tabla_1[[#This Row],[Importe venta total]]/1000</f>
        <v>998.26210000000003</v>
      </c>
      <c r="R569" s="4">
        <v>568334.82999999996</v>
      </c>
      <c r="S569" s="12">
        <f>Tabla_1[[#This Row],[Importe Coste total]]/1000</f>
        <v>568.33483000000001</v>
      </c>
      <c r="T569" s="4">
        <f>Tabla_1[[#This Row],[Importe venta total]]-Tabla_1[[#This Row],[Importe Coste total]]</f>
        <v>429927.27</v>
      </c>
      <c r="U569" s="13">
        <f>Tabla_1[[#This Row],[Importe Coste Total (M)]]/Tabla_1[[#This Row],[Importe Ventas Totales (M)]]</f>
        <v>0.56932425862907143</v>
      </c>
      <c r="V569" s="12">
        <f>Tabla_1[[#This Row],[Beneficio Total]]/1000</f>
        <v>429.92727000000002</v>
      </c>
      <c r="W569">
        <f>YEAR(Tabla_1[[#This Row],[Fecha pedido]])</f>
        <v>2020</v>
      </c>
    </row>
    <row r="570" spans="1:23" x14ac:dyDescent="0.3">
      <c r="A570" t="s">
        <v>778</v>
      </c>
      <c r="B570" t="s">
        <v>60</v>
      </c>
      <c r="C570" t="s">
        <v>102</v>
      </c>
      <c r="D570" t="s">
        <v>26</v>
      </c>
      <c r="E570" t="s">
        <v>19</v>
      </c>
      <c r="F570" t="s">
        <v>1119</v>
      </c>
      <c r="G570" s="14">
        <v>44557</v>
      </c>
      <c r="H570" s="20">
        <f>MONTH(Tabla_1[[#This Row],[Fecha pedido]])</f>
        <v>12</v>
      </c>
      <c r="I570">
        <v>596766889</v>
      </c>
      <c r="J570" s="1">
        <v>44572</v>
      </c>
      <c r="K570" s="5">
        <f>DATEDIF(Tabla_1[[#This Row],[Fecha pedido]],Tabla_1[[#This Row],[Fecha envío]],"D")</f>
        <v>15</v>
      </c>
      <c r="L570" s="3">
        <v>5439</v>
      </c>
      <c r="M570" s="4">
        <v>9.33</v>
      </c>
      <c r="N570" s="4">
        <v>6.92</v>
      </c>
      <c r="O570" s="12">
        <v>50745.87</v>
      </c>
      <c r="P570" s="4">
        <f>Tabla_1[[#This Row],[Precio Unitario]]-Tabla_1[[#This Row],[Coste unitario]]</f>
        <v>2.41</v>
      </c>
      <c r="Q570" s="12">
        <f>Tabla_1[[#This Row],[Importe venta total]]/1000</f>
        <v>50.745870000000004</v>
      </c>
      <c r="R570" s="4">
        <v>37637.879999999997</v>
      </c>
      <c r="S570" s="12">
        <f>Tabla_1[[#This Row],[Importe Coste total]]/1000</f>
        <v>37.637879999999996</v>
      </c>
      <c r="T570" s="4">
        <f>Tabla_1[[#This Row],[Importe venta total]]-Tabla_1[[#This Row],[Importe Coste total]]</f>
        <v>13107.990000000005</v>
      </c>
      <c r="U570" s="13">
        <f>Tabla_1[[#This Row],[Importe Coste Total (M)]]/Tabla_1[[#This Row],[Importe Ventas Totales (M)]]</f>
        <v>0.74169346195069652</v>
      </c>
      <c r="V570" s="12">
        <f>Tabla_1[[#This Row],[Beneficio Total]]/1000</f>
        <v>13.107990000000004</v>
      </c>
      <c r="W570">
        <f>YEAR(Tabla_1[[#This Row],[Fecha pedido]])</f>
        <v>2021</v>
      </c>
    </row>
    <row r="571" spans="1:23" x14ac:dyDescent="0.3">
      <c r="A571" t="s">
        <v>779</v>
      </c>
      <c r="B571" t="s">
        <v>60</v>
      </c>
      <c r="C571" t="s">
        <v>91</v>
      </c>
      <c r="D571" t="s">
        <v>40</v>
      </c>
      <c r="E571" t="s">
        <v>15</v>
      </c>
      <c r="F571" t="s">
        <v>1120</v>
      </c>
      <c r="G571" s="14">
        <v>44414</v>
      </c>
      <c r="H571" s="20">
        <f>MONTH(Tabla_1[[#This Row],[Fecha pedido]])</f>
        <v>8</v>
      </c>
      <c r="I571">
        <v>288909804</v>
      </c>
      <c r="J571" s="1">
        <v>44418</v>
      </c>
      <c r="K571" s="5">
        <f>DATEDIF(Tabla_1[[#This Row],[Fecha pedido]],Tabla_1[[#This Row],[Fecha envío]],"D")</f>
        <v>4</v>
      </c>
      <c r="L571" s="3">
        <v>3686</v>
      </c>
      <c r="M571" s="4">
        <v>81.73</v>
      </c>
      <c r="N571" s="4">
        <v>56.67</v>
      </c>
      <c r="O571" s="12">
        <v>301256.78000000003</v>
      </c>
      <c r="P571" s="4">
        <f>Tabla_1[[#This Row],[Precio Unitario]]-Tabla_1[[#This Row],[Coste unitario]]</f>
        <v>25.060000000000002</v>
      </c>
      <c r="Q571" s="12">
        <f>Tabla_1[[#This Row],[Importe venta total]]/1000</f>
        <v>301.25678000000005</v>
      </c>
      <c r="R571" s="4">
        <v>208885.62</v>
      </c>
      <c r="S571" s="12">
        <f>Tabla_1[[#This Row],[Importe Coste total]]/1000</f>
        <v>208.88561999999999</v>
      </c>
      <c r="T571" s="4">
        <f>Tabla_1[[#This Row],[Importe venta total]]-Tabla_1[[#This Row],[Importe Coste total]]</f>
        <v>92371.160000000033</v>
      </c>
      <c r="U571" s="13">
        <f>Tabla_1[[#This Row],[Importe Coste Total (M)]]/Tabla_1[[#This Row],[Importe Ventas Totales (M)]]</f>
        <v>0.69338064358252771</v>
      </c>
      <c r="V571" s="12">
        <f>Tabla_1[[#This Row],[Beneficio Total]]/1000</f>
        <v>92.371160000000032</v>
      </c>
      <c r="W571">
        <f>YEAR(Tabla_1[[#This Row],[Fecha pedido]])</f>
        <v>2021</v>
      </c>
    </row>
    <row r="572" spans="1:23" x14ac:dyDescent="0.3">
      <c r="A572" t="s">
        <v>780</v>
      </c>
      <c r="B572" t="s">
        <v>12</v>
      </c>
      <c r="C572" t="s">
        <v>79</v>
      </c>
      <c r="D572" t="s">
        <v>23</v>
      </c>
      <c r="E572" t="s">
        <v>19</v>
      </c>
      <c r="F572" t="s">
        <v>1120</v>
      </c>
      <c r="G572" s="14">
        <v>44485</v>
      </c>
      <c r="H572" s="20">
        <f>MONTH(Tabla_1[[#This Row],[Fecha pedido]])</f>
        <v>10</v>
      </c>
      <c r="I572">
        <v>112408006</v>
      </c>
      <c r="J572" s="1">
        <v>44492</v>
      </c>
      <c r="K572" s="5">
        <f>DATEDIF(Tabla_1[[#This Row],[Fecha pedido]],Tabla_1[[#This Row],[Fecha envío]],"D")</f>
        <v>7</v>
      </c>
      <c r="L572" s="3">
        <v>2882</v>
      </c>
      <c r="M572" s="4">
        <v>205.7</v>
      </c>
      <c r="N572" s="4">
        <v>117.11</v>
      </c>
      <c r="O572" s="12">
        <v>592827.4</v>
      </c>
      <c r="P572" s="4">
        <f>Tabla_1[[#This Row],[Precio Unitario]]-Tabla_1[[#This Row],[Coste unitario]]</f>
        <v>88.589999999999989</v>
      </c>
      <c r="Q572" s="12">
        <f>Tabla_1[[#This Row],[Importe venta total]]/1000</f>
        <v>592.82740000000001</v>
      </c>
      <c r="R572" s="4">
        <v>337511.02</v>
      </c>
      <c r="S572" s="12">
        <f>Tabla_1[[#This Row],[Importe Coste total]]/1000</f>
        <v>337.51102000000003</v>
      </c>
      <c r="T572" s="4">
        <f>Tabla_1[[#This Row],[Importe venta total]]-Tabla_1[[#This Row],[Importe Coste total]]</f>
        <v>255316.38</v>
      </c>
      <c r="U572" s="13">
        <f>Tabla_1[[#This Row],[Importe Coste Total (M)]]/Tabla_1[[#This Row],[Importe Ventas Totales (M)]]</f>
        <v>0.56932425862907154</v>
      </c>
      <c r="V572" s="12">
        <f>Tabla_1[[#This Row],[Beneficio Total]]/1000</f>
        <v>255.31638000000001</v>
      </c>
      <c r="W572">
        <f>YEAR(Tabla_1[[#This Row],[Fecha pedido]])</f>
        <v>2021</v>
      </c>
    </row>
    <row r="573" spans="1:23" x14ac:dyDescent="0.3">
      <c r="A573" t="s">
        <v>781</v>
      </c>
      <c r="B573" t="s">
        <v>24</v>
      </c>
      <c r="C573" t="s">
        <v>782</v>
      </c>
      <c r="D573" t="s">
        <v>40</v>
      </c>
      <c r="E573" t="s">
        <v>15</v>
      </c>
      <c r="F573" t="s">
        <v>1117</v>
      </c>
      <c r="G573" s="14">
        <v>44404</v>
      </c>
      <c r="H573" s="20">
        <f>MONTH(Tabla_1[[#This Row],[Fecha pedido]])</f>
        <v>7</v>
      </c>
      <c r="I573">
        <v>570435321</v>
      </c>
      <c r="J573" s="1">
        <v>44419</v>
      </c>
      <c r="K573" s="5">
        <f>DATEDIF(Tabla_1[[#This Row],[Fecha pedido]],Tabla_1[[#This Row],[Fecha envío]],"D")</f>
        <v>15</v>
      </c>
      <c r="L573" s="3">
        <v>3343</v>
      </c>
      <c r="M573" s="4">
        <v>81.73</v>
      </c>
      <c r="N573" s="4">
        <v>56.67</v>
      </c>
      <c r="O573" s="12">
        <v>273223.39</v>
      </c>
      <c r="P573" s="4">
        <f>Tabla_1[[#This Row],[Precio Unitario]]-Tabla_1[[#This Row],[Coste unitario]]</f>
        <v>25.060000000000002</v>
      </c>
      <c r="Q573" s="12">
        <f>Tabla_1[[#This Row],[Importe venta total]]/1000</f>
        <v>273.22338999999999</v>
      </c>
      <c r="R573" s="4">
        <v>189447.81</v>
      </c>
      <c r="S573" s="12">
        <f>Tabla_1[[#This Row],[Importe Coste total]]/1000</f>
        <v>189.44781</v>
      </c>
      <c r="T573" s="4">
        <f>Tabla_1[[#This Row],[Importe venta total]]-Tabla_1[[#This Row],[Importe Coste total]]</f>
        <v>83775.580000000016</v>
      </c>
      <c r="U573" s="13">
        <f>Tabla_1[[#This Row],[Importe Coste Total (M)]]/Tabla_1[[#This Row],[Importe Ventas Totales (M)]]</f>
        <v>0.69338064358252782</v>
      </c>
      <c r="V573" s="12">
        <f>Tabla_1[[#This Row],[Beneficio Total]]/1000</f>
        <v>83.775580000000019</v>
      </c>
      <c r="W573">
        <f>YEAR(Tabla_1[[#This Row],[Fecha pedido]])</f>
        <v>2021</v>
      </c>
    </row>
    <row r="574" spans="1:23" x14ac:dyDescent="0.3">
      <c r="A574" t="s">
        <v>783</v>
      </c>
      <c r="B574" t="s">
        <v>24</v>
      </c>
      <c r="C574" t="s">
        <v>141</v>
      </c>
      <c r="D574" t="s">
        <v>30</v>
      </c>
      <c r="E574" t="s">
        <v>19</v>
      </c>
      <c r="F574" t="s">
        <v>1117</v>
      </c>
      <c r="G574" s="14">
        <v>43949</v>
      </c>
      <c r="H574" s="20">
        <f>MONTH(Tabla_1[[#This Row],[Fecha pedido]])</f>
        <v>4</v>
      </c>
      <c r="I574">
        <v>886478078</v>
      </c>
      <c r="J574" s="1">
        <v>43980</v>
      </c>
      <c r="K574" s="5">
        <f>DATEDIF(Tabla_1[[#This Row],[Fecha pedido]],Tabla_1[[#This Row],[Fecha envío]],"D")</f>
        <v>31</v>
      </c>
      <c r="L574" s="3">
        <v>7418</v>
      </c>
      <c r="M574" s="4">
        <v>255.28</v>
      </c>
      <c r="N574" s="4">
        <v>159.41999999999999</v>
      </c>
      <c r="O574" s="12">
        <v>1893667.04</v>
      </c>
      <c r="P574" s="4">
        <f>Tabla_1[[#This Row],[Precio Unitario]]-Tabla_1[[#This Row],[Coste unitario]]</f>
        <v>95.860000000000014</v>
      </c>
      <c r="Q574" s="12">
        <f>Tabla_1[[#This Row],[Importe venta total]]/1000</f>
        <v>1893.66704</v>
      </c>
      <c r="R574" s="4">
        <v>1182577.5599999998</v>
      </c>
      <c r="S574" s="12">
        <f>Tabla_1[[#This Row],[Importe Coste total]]/1000</f>
        <v>1182.5775599999997</v>
      </c>
      <c r="T574" s="4">
        <f>Tabla_1[[#This Row],[Importe venta total]]-Tabla_1[[#This Row],[Importe Coste total]]</f>
        <v>711089.48000000021</v>
      </c>
      <c r="U574" s="13">
        <f>Tabla_1[[#This Row],[Importe Coste Total (M)]]/Tabla_1[[#This Row],[Importe Ventas Totales (M)]]</f>
        <v>0.624490755249138</v>
      </c>
      <c r="V574" s="12">
        <f>Tabla_1[[#This Row],[Beneficio Total]]/1000</f>
        <v>711.08948000000021</v>
      </c>
      <c r="W574">
        <f>YEAR(Tabla_1[[#This Row],[Fecha pedido]])</f>
        <v>2020</v>
      </c>
    </row>
    <row r="575" spans="1:23" x14ac:dyDescent="0.3">
      <c r="A575" t="s">
        <v>784</v>
      </c>
      <c r="B575" t="s">
        <v>21</v>
      </c>
      <c r="C575" t="s">
        <v>399</v>
      </c>
      <c r="D575" t="s">
        <v>23</v>
      </c>
      <c r="E575" t="s">
        <v>19</v>
      </c>
      <c r="F575" t="s">
        <v>1118</v>
      </c>
      <c r="G575" s="14">
        <v>44609</v>
      </c>
      <c r="H575" s="20">
        <f>MONTH(Tabla_1[[#This Row],[Fecha pedido]])</f>
        <v>2</v>
      </c>
      <c r="I575">
        <v>354335105</v>
      </c>
      <c r="J575" s="1">
        <v>44658</v>
      </c>
      <c r="K575" s="5">
        <f>DATEDIF(Tabla_1[[#This Row],[Fecha pedido]],Tabla_1[[#This Row],[Fecha envío]],"D")</f>
        <v>49</v>
      </c>
      <c r="L575" s="3">
        <v>4487</v>
      </c>
      <c r="M575" s="4">
        <v>205.7</v>
      </c>
      <c r="N575" s="4">
        <v>117.11</v>
      </c>
      <c r="O575" s="12">
        <v>922975.89999999991</v>
      </c>
      <c r="P575" s="4">
        <f>Tabla_1[[#This Row],[Precio Unitario]]-Tabla_1[[#This Row],[Coste unitario]]</f>
        <v>88.589999999999989</v>
      </c>
      <c r="Q575" s="12">
        <f>Tabla_1[[#This Row],[Importe venta total]]/1000</f>
        <v>922.97589999999991</v>
      </c>
      <c r="R575" s="4">
        <v>525472.56999999995</v>
      </c>
      <c r="S575" s="12">
        <f>Tabla_1[[#This Row],[Importe Coste total]]/1000</f>
        <v>525.47256999999991</v>
      </c>
      <c r="T575" s="4">
        <f>Tabla_1[[#This Row],[Importe venta total]]-Tabla_1[[#This Row],[Importe Coste total]]</f>
        <v>397503.32999999996</v>
      </c>
      <c r="U575" s="13">
        <f>Tabla_1[[#This Row],[Importe Coste Total (M)]]/Tabla_1[[#This Row],[Importe Ventas Totales (M)]]</f>
        <v>0.56932425862907143</v>
      </c>
      <c r="V575" s="12">
        <f>Tabla_1[[#This Row],[Beneficio Total]]/1000</f>
        <v>397.50332999999995</v>
      </c>
      <c r="W575">
        <f>YEAR(Tabla_1[[#This Row],[Fecha pedido]])</f>
        <v>2022</v>
      </c>
    </row>
    <row r="576" spans="1:23" x14ac:dyDescent="0.3">
      <c r="A576" t="s">
        <v>785</v>
      </c>
      <c r="B576" t="s">
        <v>60</v>
      </c>
      <c r="C576" t="s">
        <v>403</v>
      </c>
      <c r="D576" t="s">
        <v>18</v>
      </c>
      <c r="E576" t="s">
        <v>19</v>
      </c>
      <c r="F576" t="s">
        <v>1117</v>
      </c>
      <c r="G576" s="14">
        <v>43848</v>
      </c>
      <c r="H576" s="20">
        <f>MONTH(Tabla_1[[#This Row],[Fecha pedido]])</f>
        <v>1</v>
      </c>
      <c r="I576">
        <v>588117730</v>
      </c>
      <c r="J576" s="1">
        <v>43872</v>
      </c>
      <c r="K576" s="5">
        <f>DATEDIF(Tabla_1[[#This Row],[Fecha pedido]],Tabla_1[[#This Row],[Fecha envío]],"D")</f>
        <v>24</v>
      </c>
      <c r="L576" s="3">
        <v>5960</v>
      </c>
      <c r="M576" s="4">
        <v>421.89</v>
      </c>
      <c r="N576" s="4">
        <v>364.69</v>
      </c>
      <c r="O576" s="12">
        <v>2514464.4</v>
      </c>
      <c r="P576" s="4">
        <f>Tabla_1[[#This Row],[Precio Unitario]]-Tabla_1[[#This Row],[Coste unitario]]</f>
        <v>57.199999999999989</v>
      </c>
      <c r="Q576" s="12">
        <f>Tabla_1[[#This Row],[Importe venta total]]/1000</f>
        <v>2514.4643999999998</v>
      </c>
      <c r="R576" s="4">
        <v>2173552.4</v>
      </c>
      <c r="S576" s="12">
        <f>Tabla_1[[#This Row],[Importe Coste total]]/1000</f>
        <v>2173.5524</v>
      </c>
      <c r="T576" s="4">
        <f>Tabla_1[[#This Row],[Importe venta total]]-Tabla_1[[#This Row],[Importe Coste total]]</f>
        <v>340912</v>
      </c>
      <c r="U576" s="13">
        <f>Tabla_1[[#This Row],[Importe Coste Total (M)]]/Tabla_1[[#This Row],[Importe Ventas Totales (M)]]</f>
        <v>0.86441963544999889</v>
      </c>
      <c r="V576" s="12">
        <f>Tabla_1[[#This Row],[Beneficio Total]]/1000</f>
        <v>340.91199999999998</v>
      </c>
      <c r="W576">
        <f>YEAR(Tabla_1[[#This Row],[Fecha pedido]])</f>
        <v>2020</v>
      </c>
    </row>
    <row r="577" spans="1:23" x14ac:dyDescent="0.3">
      <c r="A577" t="s">
        <v>786</v>
      </c>
      <c r="B577" t="s">
        <v>24</v>
      </c>
      <c r="C577" t="s">
        <v>386</v>
      </c>
      <c r="D577" t="s">
        <v>33</v>
      </c>
      <c r="E577" t="s">
        <v>19</v>
      </c>
      <c r="F577" t="s">
        <v>1117</v>
      </c>
      <c r="G577" s="14">
        <v>43972</v>
      </c>
      <c r="H577" s="20">
        <f>MONTH(Tabla_1[[#This Row],[Fecha pedido]])</f>
        <v>5</v>
      </c>
      <c r="I577">
        <v>572249782</v>
      </c>
      <c r="J577" s="1">
        <v>43972</v>
      </c>
      <c r="K577" s="5">
        <f>DATEDIF(Tabla_1[[#This Row],[Fecha pedido]],Tabla_1[[#This Row],[Fecha envío]],"D")</f>
        <v>0</v>
      </c>
      <c r="L577" s="3">
        <v>282</v>
      </c>
      <c r="M577" s="4">
        <v>47.45</v>
      </c>
      <c r="N577" s="4">
        <v>31.79</v>
      </c>
      <c r="O577" s="12">
        <v>13380.900000000001</v>
      </c>
      <c r="P577" s="4">
        <f>Tabla_1[[#This Row],[Precio Unitario]]-Tabla_1[[#This Row],[Coste unitario]]</f>
        <v>15.660000000000004</v>
      </c>
      <c r="Q577" s="12">
        <f>Tabla_1[[#This Row],[Importe venta total]]/1000</f>
        <v>13.380900000000002</v>
      </c>
      <c r="R577" s="4">
        <v>8964.7800000000007</v>
      </c>
      <c r="S577" s="12">
        <f>Tabla_1[[#This Row],[Importe Coste total]]/1000</f>
        <v>8.9647800000000011</v>
      </c>
      <c r="T577" s="4">
        <f>Tabla_1[[#This Row],[Importe venta total]]-Tabla_1[[#This Row],[Importe Coste total]]</f>
        <v>4416.1200000000008</v>
      </c>
      <c r="U577" s="13">
        <f>Tabla_1[[#This Row],[Importe Coste Total (M)]]/Tabla_1[[#This Row],[Importe Ventas Totales (M)]]</f>
        <v>0.66996838777660694</v>
      </c>
      <c r="V577" s="12">
        <f>Tabla_1[[#This Row],[Beneficio Total]]/1000</f>
        <v>4.4161200000000012</v>
      </c>
      <c r="W577">
        <f>YEAR(Tabla_1[[#This Row],[Fecha pedido]])</f>
        <v>2020</v>
      </c>
    </row>
    <row r="578" spans="1:23" x14ac:dyDescent="0.3">
      <c r="A578" t="s">
        <v>787</v>
      </c>
      <c r="B578" t="s">
        <v>24</v>
      </c>
      <c r="C578" t="s">
        <v>427</v>
      </c>
      <c r="D578" t="s">
        <v>80</v>
      </c>
      <c r="E578" t="s">
        <v>15</v>
      </c>
      <c r="F578" t="s">
        <v>1119</v>
      </c>
      <c r="G578" s="14">
        <v>44302</v>
      </c>
      <c r="H578" s="20">
        <f>MONTH(Tabla_1[[#This Row],[Fecha pedido]])</f>
        <v>4</v>
      </c>
      <c r="I578">
        <v>711467587</v>
      </c>
      <c r="J578" s="1">
        <v>44339</v>
      </c>
      <c r="K578" s="5">
        <f>DATEDIF(Tabla_1[[#This Row],[Fecha pedido]],Tabla_1[[#This Row],[Fecha envío]],"D")</f>
        <v>37</v>
      </c>
      <c r="L578" s="3">
        <v>7924</v>
      </c>
      <c r="M578" s="4">
        <v>668.27</v>
      </c>
      <c r="N578" s="4">
        <v>502.54</v>
      </c>
      <c r="O578" s="12">
        <v>5295371.4799999995</v>
      </c>
      <c r="P578" s="4">
        <f>Tabla_1[[#This Row],[Precio Unitario]]-Tabla_1[[#This Row],[Coste unitario]]</f>
        <v>165.72999999999996</v>
      </c>
      <c r="Q578" s="12">
        <f>Tabla_1[[#This Row],[Importe venta total]]/1000</f>
        <v>5295.3714799999998</v>
      </c>
      <c r="R578" s="4">
        <v>3982126.96</v>
      </c>
      <c r="S578" s="12">
        <f>Tabla_1[[#This Row],[Importe Coste total]]/1000</f>
        <v>3982.1269600000001</v>
      </c>
      <c r="T578" s="4">
        <f>Tabla_1[[#This Row],[Importe venta total]]-Tabla_1[[#This Row],[Importe Coste total]]</f>
        <v>1313244.5199999996</v>
      </c>
      <c r="U578" s="13">
        <f>Tabla_1[[#This Row],[Importe Coste Total (M)]]/Tabla_1[[#This Row],[Importe Ventas Totales (M)]]</f>
        <v>0.75200143654510909</v>
      </c>
      <c r="V578" s="12">
        <f>Tabla_1[[#This Row],[Beneficio Total]]/1000</f>
        <v>1313.2445199999995</v>
      </c>
      <c r="W578">
        <f>YEAR(Tabla_1[[#This Row],[Fecha pedido]])</f>
        <v>2021</v>
      </c>
    </row>
    <row r="579" spans="1:23" x14ac:dyDescent="0.3">
      <c r="A579" t="s">
        <v>788</v>
      </c>
      <c r="B579" t="s">
        <v>28</v>
      </c>
      <c r="C579" t="s">
        <v>578</v>
      </c>
      <c r="D579" t="s">
        <v>42</v>
      </c>
      <c r="E579" t="s">
        <v>19</v>
      </c>
      <c r="F579" t="s">
        <v>1117</v>
      </c>
      <c r="G579" s="14">
        <v>44830</v>
      </c>
      <c r="H579" s="20">
        <f>MONTH(Tabla_1[[#This Row],[Fecha pedido]])</f>
        <v>9</v>
      </c>
      <c r="I579">
        <v>580819976</v>
      </c>
      <c r="J579" s="1">
        <v>44858</v>
      </c>
      <c r="K579" s="5">
        <f>DATEDIF(Tabla_1[[#This Row],[Fecha pedido]],Tabla_1[[#This Row],[Fecha envío]],"D")</f>
        <v>28</v>
      </c>
      <c r="L579" s="3">
        <v>6393</v>
      </c>
      <c r="M579" s="4">
        <v>651.21</v>
      </c>
      <c r="N579" s="4">
        <v>524.96</v>
      </c>
      <c r="O579" s="12">
        <v>4163185.5300000003</v>
      </c>
      <c r="P579" s="4">
        <f>Tabla_1[[#This Row],[Precio Unitario]]-Tabla_1[[#This Row],[Coste unitario]]</f>
        <v>126.25</v>
      </c>
      <c r="Q579" s="12">
        <f>Tabla_1[[#This Row],[Importe venta total]]/1000</f>
        <v>4163.1855300000007</v>
      </c>
      <c r="R579" s="4">
        <v>3356069.2800000003</v>
      </c>
      <c r="S579" s="12">
        <f>Tabla_1[[#This Row],[Importe Coste total]]/1000</f>
        <v>3356.0692800000002</v>
      </c>
      <c r="T579" s="4">
        <f>Tabla_1[[#This Row],[Importe venta total]]-Tabla_1[[#This Row],[Importe Coste total]]</f>
        <v>807116.25</v>
      </c>
      <c r="U579" s="13">
        <f>Tabla_1[[#This Row],[Importe Coste Total (M)]]/Tabla_1[[#This Row],[Importe Ventas Totales (M)]]</f>
        <v>0.80613012699436426</v>
      </c>
      <c r="V579" s="12">
        <f>Tabla_1[[#This Row],[Beneficio Total]]/1000</f>
        <v>807.11625000000004</v>
      </c>
      <c r="W579">
        <f>YEAR(Tabla_1[[#This Row],[Fecha pedido]])</f>
        <v>2022</v>
      </c>
    </row>
    <row r="580" spans="1:23" x14ac:dyDescent="0.3">
      <c r="A580" t="s">
        <v>789</v>
      </c>
      <c r="B580" t="s">
        <v>28</v>
      </c>
      <c r="C580" t="s">
        <v>572</v>
      </c>
      <c r="D580" t="s">
        <v>42</v>
      </c>
      <c r="E580" t="s">
        <v>19</v>
      </c>
      <c r="F580" t="s">
        <v>1120</v>
      </c>
      <c r="G580" s="14">
        <v>44647</v>
      </c>
      <c r="H580" s="20">
        <f>MONTH(Tabla_1[[#This Row],[Fecha pedido]])</f>
        <v>3</v>
      </c>
      <c r="I580">
        <v>275668275</v>
      </c>
      <c r="J580" s="1">
        <v>44681</v>
      </c>
      <c r="K580" s="5">
        <f>DATEDIF(Tabla_1[[#This Row],[Fecha pedido]],Tabla_1[[#This Row],[Fecha envío]],"D")</f>
        <v>34</v>
      </c>
      <c r="L580" s="3">
        <v>5223</v>
      </c>
      <c r="M580" s="4">
        <v>651.21</v>
      </c>
      <c r="N580" s="4">
        <v>524.96</v>
      </c>
      <c r="O580" s="12">
        <v>3401269.83</v>
      </c>
      <c r="P580" s="4">
        <f>Tabla_1[[#This Row],[Precio Unitario]]-Tabla_1[[#This Row],[Coste unitario]]</f>
        <v>126.25</v>
      </c>
      <c r="Q580" s="12">
        <f>Tabla_1[[#This Row],[Importe venta total]]/1000</f>
        <v>3401.2698300000002</v>
      </c>
      <c r="R580" s="4">
        <v>2741866.08</v>
      </c>
      <c r="S580" s="12">
        <f>Tabla_1[[#This Row],[Importe Coste total]]/1000</f>
        <v>2741.8660800000002</v>
      </c>
      <c r="T580" s="4">
        <f>Tabla_1[[#This Row],[Importe venta total]]-Tabla_1[[#This Row],[Importe Coste total]]</f>
        <v>659403.75</v>
      </c>
      <c r="U580" s="13">
        <f>Tabla_1[[#This Row],[Importe Coste Total (M)]]/Tabla_1[[#This Row],[Importe Ventas Totales (M)]]</f>
        <v>0.80613012699436437</v>
      </c>
      <c r="V580" s="12">
        <f>Tabla_1[[#This Row],[Beneficio Total]]/1000</f>
        <v>659.40374999999995</v>
      </c>
      <c r="W580">
        <f>YEAR(Tabla_1[[#This Row],[Fecha pedido]])</f>
        <v>2022</v>
      </c>
    </row>
    <row r="581" spans="1:23" x14ac:dyDescent="0.3">
      <c r="A581" t="s">
        <v>790</v>
      </c>
      <c r="B581" t="s">
        <v>24</v>
      </c>
      <c r="C581" t="s">
        <v>229</v>
      </c>
      <c r="D581" t="s">
        <v>23</v>
      </c>
      <c r="E581" t="s">
        <v>15</v>
      </c>
      <c r="F581" t="s">
        <v>1118</v>
      </c>
      <c r="G581" s="14">
        <v>44560</v>
      </c>
      <c r="H581" s="20">
        <f>MONTH(Tabla_1[[#This Row],[Fecha pedido]])</f>
        <v>12</v>
      </c>
      <c r="I581">
        <v>861686313</v>
      </c>
      <c r="J581" s="1">
        <v>44560</v>
      </c>
      <c r="K581" s="5">
        <f>DATEDIF(Tabla_1[[#This Row],[Fecha pedido]],Tabla_1[[#This Row],[Fecha envío]],"D")</f>
        <v>0</v>
      </c>
      <c r="L581" s="3">
        <v>983</v>
      </c>
      <c r="M581" s="4">
        <v>205.7</v>
      </c>
      <c r="N581" s="4">
        <v>117.11</v>
      </c>
      <c r="O581" s="12">
        <v>202203.09999999998</v>
      </c>
      <c r="P581" s="4">
        <f>Tabla_1[[#This Row],[Precio Unitario]]-Tabla_1[[#This Row],[Coste unitario]]</f>
        <v>88.589999999999989</v>
      </c>
      <c r="Q581" s="12">
        <f>Tabla_1[[#This Row],[Importe venta total]]/1000</f>
        <v>202.20309999999998</v>
      </c>
      <c r="R581" s="4">
        <v>115119.13</v>
      </c>
      <c r="S581" s="12">
        <f>Tabla_1[[#This Row],[Importe Coste total]]/1000</f>
        <v>115.11913</v>
      </c>
      <c r="T581" s="4">
        <f>Tabla_1[[#This Row],[Importe venta total]]-Tabla_1[[#This Row],[Importe Coste total]]</f>
        <v>87083.969999999972</v>
      </c>
      <c r="U581" s="13">
        <f>Tabla_1[[#This Row],[Importe Coste Total (M)]]/Tabla_1[[#This Row],[Importe Ventas Totales (M)]]</f>
        <v>0.56932425862907154</v>
      </c>
      <c r="V581" s="12">
        <f>Tabla_1[[#This Row],[Beneficio Total]]/1000</f>
        <v>87.083969999999965</v>
      </c>
      <c r="W581">
        <f>YEAR(Tabla_1[[#This Row],[Fecha pedido]])</f>
        <v>2021</v>
      </c>
    </row>
    <row r="582" spans="1:23" x14ac:dyDescent="0.3">
      <c r="A582" t="s">
        <v>791</v>
      </c>
      <c r="B582" t="s">
        <v>24</v>
      </c>
      <c r="C582" t="s">
        <v>65</v>
      </c>
      <c r="D582" t="s">
        <v>18</v>
      </c>
      <c r="E582" t="s">
        <v>15</v>
      </c>
      <c r="F582" t="s">
        <v>1117</v>
      </c>
      <c r="G582" s="14">
        <v>44477</v>
      </c>
      <c r="H582" s="20">
        <f>MONTH(Tabla_1[[#This Row],[Fecha pedido]])</f>
        <v>10</v>
      </c>
      <c r="I582">
        <v>324860417</v>
      </c>
      <c r="J582" s="1">
        <v>44518</v>
      </c>
      <c r="K582" s="5">
        <f>DATEDIF(Tabla_1[[#This Row],[Fecha pedido]],Tabla_1[[#This Row],[Fecha envío]],"D")</f>
        <v>41</v>
      </c>
      <c r="L582" s="3">
        <v>2271</v>
      </c>
      <c r="M582" s="4">
        <v>421.89</v>
      </c>
      <c r="N582" s="4">
        <v>364.69</v>
      </c>
      <c r="O582" s="12">
        <v>958112.19</v>
      </c>
      <c r="P582" s="4">
        <f>Tabla_1[[#This Row],[Precio Unitario]]-Tabla_1[[#This Row],[Coste unitario]]</f>
        <v>57.199999999999989</v>
      </c>
      <c r="Q582" s="12">
        <f>Tabla_1[[#This Row],[Importe venta total]]/1000</f>
        <v>958.11218999999994</v>
      </c>
      <c r="R582" s="4">
        <v>828210.99</v>
      </c>
      <c r="S582" s="12">
        <f>Tabla_1[[#This Row],[Importe Coste total]]/1000</f>
        <v>828.21099000000004</v>
      </c>
      <c r="T582" s="4">
        <f>Tabla_1[[#This Row],[Importe venta total]]-Tabla_1[[#This Row],[Importe Coste total]]</f>
        <v>129901.19999999995</v>
      </c>
      <c r="U582" s="13">
        <f>Tabla_1[[#This Row],[Importe Coste Total (M)]]/Tabla_1[[#This Row],[Importe Ventas Totales (M)]]</f>
        <v>0.86441963544999889</v>
      </c>
      <c r="V582" s="12">
        <f>Tabla_1[[#This Row],[Beneficio Total]]/1000</f>
        <v>129.90119999999996</v>
      </c>
      <c r="W582">
        <f>YEAR(Tabla_1[[#This Row],[Fecha pedido]])</f>
        <v>2021</v>
      </c>
    </row>
    <row r="583" spans="1:23" x14ac:dyDescent="0.3">
      <c r="A583" t="s">
        <v>792</v>
      </c>
      <c r="B583" t="s">
        <v>12</v>
      </c>
      <c r="C583" t="s">
        <v>167</v>
      </c>
      <c r="D583" t="s">
        <v>14</v>
      </c>
      <c r="E583" t="s">
        <v>15</v>
      </c>
      <c r="F583" t="s">
        <v>1117</v>
      </c>
      <c r="G583" s="14">
        <v>43933</v>
      </c>
      <c r="H583" s="20">
        <f>MONTH(Tabla_1[[#This Row],[Fecha pedido]])</f>
        <v>4</v>
      </c>
      <c r="I583">
        <v>321489417</v>
      </c>
      <c r="J583" s="1">
        <v>43934</v>
      </c>
      <c r="K583" s="5">
        <f>DATEDIF(Tabla_1[[#This Row],[Fecha pedido]],Tabla_1[[#This Row],[Fecha envío]],"D")</f>
        <v>1</v>
      </c>
      <c r="L583" s="3">
        <v>4718</v>
      </c>
      <c r="M583" s="4">
        <v>152.58000000000001</v>
      </c>
      <c r="N583" s="4">
        <v>97.44</v>
      </c>
      <c r="O583" s="12">
        <v>719872.44000000006</v>
      </c>
      <c r="P583" s="4">
        <f>Tabla_1[[#This Row],[Precio Unitario]]-Tabla_1[[#This Row],[Coste unitario]]</f>
        <v>55.140000000000015</v>
      </c>
      <c r="Q583" s="12">
        <f>Tabla_1[[#This Row],[Importe venta total]]/1000</f>
        <v>719.8724400000001</v>
      </c>
      <c r="R583" s="4">
        <v>459721.92</v>
      </c>
      <c r="S583" s="12">
        <f>Tabla_1[[#This Row],[Importe Coste total]]/1000</f>
        <v>459.72192000000001</v>
      </c>
      <c r="T583" s="4">
        <f>Tabla_1[[#This Row],[Importe venta total]]-Tabla_1[[#This Row],[Importe Coste total]]</f>
        <v>260150.52000000008</v>
      </c>
      <c r="U583" s="13">
        <f>Tabla_1[[#This Row],[Importe Coste Total (M)]]/Tabla_1[[#This Row],[Importe Ventas Totales (M)]]</f>
        <v>0.63861580810066843</v>
      </c>
      <c r="V583" s="12">
        <f>Tabla_1[[#This Row],[Beneficio Total]]/1000</f>
        <v>260.15052000000009</v>
      </c>
      <c r="W583">
        <f>YEAR(Tabla_1[[#This Row],[Fecha pedido]])</f>
        <v>2020</v>
      </c>
    </row>
    <row r="584" spans="1:23" x14ac:dyDescent="0.3">
      <c r="A584" t="s">
        <v>793</v>
      </c>
      <c r="B584" t="s">
        <v>12</v>
      </c>
      <c r="C584" t="s">
        <v>673</v>
      </c>
      <c r="D584" t="s">
        <v>38</v>
      </c>
      <c r="E584" t="s">
        <v>19</v>
      </c>
      <c r="F584" t="s">
        <v>1119</v>
      </c>
      <c r="G584" s="14">
        <v>44695</v>
      </c>
      <c r="H584" s="20">
        <f>MONTH(Tabla_1[[#This Row],[Fecha pedido]])</f>
        <v>5</v>
      </c>
      <c r="I584">
        <v>328184640</v>
      </c>
      <c r="J584" s="1">
        <v>44741</v>
      </c>
      <c r="K584" s="5">
        <f>DATEDIF(Tabla_1[[#This Row],[Fecha pedido]],Tabla_1[[#This Row],[Fecha envío]],"D")</f>
        <v>46</v>
      </c>
      <c r="L584" s="3">
        <v>5983</v>
      </c>
      <c r="M584" s="4">
        <v>437.2</v>
      </c>
      <c r="N584" s="4">
        <v>263.33</v>
      </c>
      <c r="O584" s="12">
        <v>2615767.6</v>
      </c>
      <c r="P584" s="4">
        <f>Tabla_1[[#This Row],[Precio Unitario]]-Tabla_1[[#This Row],[Coste unitario]]</f>
        <v>173.87</v>
      </c>
      <c r="Q584" s="12">
        <f>Tabla_1[[#This Row],[Importe venta total]]/1000</f>
        <v>2615.7676000000001</v>
      </c>
      <c r="R584" s="4">
        <v>1575503.39</v>
      </c>
      <c r="S584" s="12">
        <f>Tabla_1[[#This Row],[Importe Coste total]]/1000</f>
        <v>1575.5033899999999</v>
      </c>
      <c r="T584" s="4">
        <f>Tabla_1[[#This Row],[Importe venta total]]-Tabla_1[[#This Row],[Importe Coste total]]</f>
        <v>1040264.2100000002</v>
      </c>
      <c r="U584" s="13">
        <f>Tabla_1[[#This Row],[Importe Coste Total (M)]]/Tabla_1[[#This Row],[Importe Ventas Totales (M)]]</f>
        <v>0.60231015553522405</v>
      </c>
      <c r="V584" s="12">
        <f>Tabla_1[[#This Row],[Beneficio Total]]/1000</f>
        <v>1040.2642100000003</v>
      </c>
      <c r="W584">
        <f>YEAR(Tabla_1[[#This Row],[Fecha pedido]])</f>
        <v>2022</v>
      </c>
    </row>
    <row r="585" spans="1:23" x14ac:dyDescent="0.3">
      <c r="A585" t="s">
        <v>794</v>
      </c>
      <c r="B585" t="s">
        <v>24</v>
      </c>
      <c r="C585" t="s">
        <v>371</v>
      </c>
      <c r="D585" t="s">
        <v>42</v>
      </c>
      <c r="E585" t="s">
        <v>15</v>
      </c>
      <c r="F585" t="s">
        <v>1119</v>
      </c>
      <c r="G585" s="14">
        <v>43981</v>
      </c>
      <c r="H585" s="20">
        <f>MONTH(Tabla_1[[#This Row],[Fecha pedido]])</f>
        <v>5</v>
      </c>
      <c r="I585">
        <v>791869914</v>
      </c>
      <c r="J585" s="1">
        <v>44004</v>
      </c>
      <c r="K585" s="5">
        <f>DATEDIF(Tabla_1[[#This Row],[Fecha pedido]],Tabla_1[[#This Row],[Fecha envío]],"D")</f>
        <v>23</v>
      </c>
      <c r="L585" s="3">
        <v>760</v>
      </c>
      <c r="M585" s="4">
        <v>651.21</v>
      </c>
      <c r="N585" s="4">
        <v>524.96</v>
      </c>
      <c r="O585" s="12">
        <v>494919.60000000003</v>
      </c>
      <c r="P585" s="4">
        <f>Tabla_1[[#This Row],[Precio Unitario]]-Tabla_1[[#This Row],[Coste unitario]]</f>
        <v>126.25</v>
      </c>
      <c r="Q585" s="12">
        <f>Tabla_1[[#This Row],[Importe venta total]]/1000</f>
        <v>494.91960000000006</v>
      </c>
      <c r="R585" s="4">
        <v>398969.60000000003</v>
      </c>
      <c r="S585" s="12">
        <f>Tabla_1[[#This Row],[Importe Coste total]]/1000</f>
        <v>398.96960000000001</v>
      </c>
      <c r="T585" s="4">
        <f>Tabla_1[[#This Row],[Importe venta total]]-Tabla_1[[#This Row],[Importe Coste total]]</f>
        <v>95950</v>
      </c>
      <c r="U585" s="13">
        <f>Tabla_1[[#This Row],[Importe Coste Total (M)]]/Tabla_1[[#This Row],[Importe Ventas Totales (M)]]</f>
        <v>0.80613012699436426</v>
      </c>
      <c r="V585" s="12">
        <f>Tabla_1[[#This Row],[Beneficio Total]]/1000</f>
        <v>95.95</v>
      </c>
      <c r="W585">
        <f>YEAR(Tabla_1[[#This Row],[Fecha pedido]])</f>
        <v>2020</v>
      </c>
    </row>
    <row r="586" spans="1:23" x14ac:dyDescent="0.3">
      <c r="A586" t="s">
        <v>795</v>
      </c>
      <c r="B586" t="s">
        <v>28</v>
      </c>
      <c r="C586" t="s">
        <v>522</v>
      </c>
      <c r="D586" t="s">
        <v>18</v>
      </c>
      <c r="E586" t="s">
        <v>15</v>
      </c>
      <c r="F586" t="s">
        <v>1117</v>
      </c>
      <c r="G586" s="14">
        <v>43909</v>
      </c>
      <c r="H586" s="20">
        <f>MONTH(Tabla_1[[#This Row],[Fecha pedido]])</f>
        <v>3</v>
      </c>
      <c r="I586">
        <v>729468429</v>
      </c>
      <c r="J586" s="1">
        <v>43934</v>
      </c>
      <c r="K586" s="5">
        <f>DATEDIF(Tabla_1[[#This Row],[Fecha pedido]],Tabla_1[[#This Row],[Fecha envío]],"D")</f>
        <v>25</v>
      </c>
      <c r="L586" s="3">
        <v>4773</v>
      </c>
      <c r="M586" s="4">
        <v>421.89</v>
      </c>
      <c r="N586" s="4">
        <v>364.69</v>
      </c>
      <c r="O586" s="12">
        <v>2013680.97</v>
      </c>
      <c r="P586" s="4">
        <f>Tabla_1[[#This Row],[Precio Unitario]]-Tabla_1[[#This Row],[Coste unitario]]</f>
        <v>57.199999999999989</v>
      </c>
      <c r="Q586" s="12">
        <f>Tabla_1[[#This Row],[Importe venta total]]/1000</f>
        <v>2013.6809699999999</v>
      </c>
      <c r="R586" s="4">
        <v>1740665.3699999999</v>
      </c>
      <c r="S586" s="12">
        <f>Tabla_1[[#This Row],[Importe Coste total]]/1000</f>
        <v>1740.6653699999999</v>
      </c>
      <c r="T586" s="4">
        <f>Tabla_1[[#This Row],[Importe venta total]]-Tabla_1[[#This Row],[Importe Coste total]]</f>
        <v>273015.60000000009</v>
      </c>
      <c r="U586" s="13">
        <f>Tabla_1[[#This Row],[Importe Coste Total (M)]]/Tabla_1[[#This Row],[Importe Ventas Totales (M)]]</f>
        <v>0.86441963544999878</v>
      </c>
      <c r="V586" s="12">
        <f>Tabla_1[[#This Row],[Beneficio Total]]/1000</f>
        <v>273.01560000000012</v>
      </c>
      <c r="W586">
        <f>YEAR(Tabla_1[[#This Row],[Fecha pedido]])</f>
        <v>2020</v>
      </c>
    </row>
    <row r="587" spans="1:23" x14ac:dyDescent="0.3">
      <c r="A587" t="s">
        <v>796</v>
      </c>
      <c r="B587" t="s">
        <v>60</v>
      </c>
      <c r="C587" t="s">
        <v>403</v>
      </c>
      <c r="D587" t="s">
        <v>70</v>
      </c>
      <c r="E587" t="s">
        <v>15</v>
      </c>
      <c r="F587" t="s">
        <v>1118</v>
      </c>
      <c r="G587" s="14">
        <v>43895</v>
      </c>
      <c r="H587" s="20">
        <f>MONTH(Tabla_1[[#This Row],[Fecha pedido]])</f>
        <v>3</v>
      </c>
      <c r="I587">
        <v>998791825</v>
      </c>
      <c r="J587" s="1">
        <v>43911</v>
      </c>
      <c r="K587" s="5">
        <f>DATEDIF(Tabla_1[[#This Row],[Fecha pedido]],Tabla_1[[#This Row],[Fecha envío]],"D")</f>
        <v>16</v>
      </c>
      <c r="L587" s="3">
        <v>3551</v>
      </c>
      <c r="M587" s="4">
        <v>109.28</v>
      </c>
      <c r="N587" s="4">
        <v>35.840000000000003</v>
      </c>
      <c r="O587" s="12">
        <v>388053.28</v>
      </c>
      <c r="P587" s="4">
        <f>Tabla_1[[#This Row],[Precio Unitario]]-Tabla_1[[#This Row],[Coste unitario]]</f>
        <v>73.44</v>
      </c>
      <c r="Q587" s="12">
        <f>Tabla_1[[#This Row],[Importe venta total]]/1000</f>
        <v>388.05328000000003</v>
      </c>
      <c r="R587" s="4">
        <v>127267.84000000001</v>
      </c>
      <c r="S587" s="12">
        <f>Tabla_1[[#This Row],[Importe Coste total]]/1000</f>
        <v>127.26784000000001</v>
      </c>
      <c r="T587" s="4">
        <f>Tabla_1[[#This Row],[Importe venta total]]-Tabla_1[[#This Row],[Importe Coste total]]</f>
        <v>260785.44</v>
      </c>
      <c r="U587" s="13">
        <f>Tabla_1[[#This Row],[Importe Coste Total (M)]]/Tabla_1[[#This Row],[Importe Ventas Totales (M)]]</f>
        <v>0.32796486090775989</v>
      </c>
      <c r="V587" s="12">
        <f>Tabla_1[[#This Row],[Beneficio Total]]/1000</f>
        <v>260.78543999999999</v>
      </c>
      <c r="W587">
        <f>YEAR(Tabla_1[[#This Row],[Fecha pedido]])</f>
        <v>2020</v>
      </c>
    </row>
    <row r="588" spans="1:23" x14ac:dyDescent="0.3">
      <c r="A588" t="s">
        <v>797</v>
      </c>
      <c r="B588" t="s">
        <v>24</v>
      </c>
      <c r="C588" t="s">
        <v>48</v>
      </c>
      <c r="D588" t="s">
        <v>38</v>
      </c>
      <c r="E588" t="s">
        <v>19</v>
      </c>
      <c r="F588" t="s">
        <v>1118</v>
      </c>
      <c r="G588" s="14">
        <v>44226</v>
      </c>
      <c r="H588" s="20">
        <f>MONTH(Tabla_1[[#This Row],[Fecha pedido]])</f>
        <v>1</v>
      </c>
      <c r="I588">
        <v>615925586</v>
      </c>
      <c r="J588" s="1">
        <v>44252</v>
      </c>
      <c r="K588" s="5">
        <f>DATEDIF(Tabla_1[[#This Row],[Fecha pedido]],Tabla_1[[#This Row],[Fecha envío]],"D")</f>
        <v>26</v>
      </c>
      <c r="L588" s="3">
        <v>4923</v>
      </c>
      <c r="M588" s="4">
        <v>437.2</v>
      </c>
      <c r="N588" s="4">
        <v>263.33</v>
      </c>
      <c r="O588" s="12">
        <v>2152335.6</v>
      </c>
      <c r="P588" s="4">
        <f>Tabla_1[[#This Row],[Precio Unitario]]-Tabla_1[[#This Row],[Coste unitario]]</f>
        <v>173.87</v>
      </c>
      <c r="Q588" s="12">
        <f>Tabla_1[[#This Row],[Importe venta total]]/1000</f>
        <v>2152.3355999999999</v>
      </c>
      <c r="R588" s="4">
        <v>1296373.5899999999</v>
      </c>
      <c r="S588" s="12">
        <f>Tabla_1[[#This Row],[Importe Coste total]]/1000</f>
        <v>1296.3735899999999</v>
      </c>
      <c r="T588" s="4">
        <f>Tabla_1[[#This Row],[Importe venta total]]-Tabla_1[[#This Row],[Importe Coste total]]</f>
        <v>855962.01000000024</v>
      </c>
      <c r="U588" s="13">
        <f>Tabla_1[[#This Row],[Importe Coste Total (M)]]/Tabla_1[[#This Row],[Importe Ventas Totales (M)]]</f>
        <v>0.60231015553522416</v>
      </c>
      <c r="V588" s="12">
        <f>Tabla_1[[#This Row],[Beneficio Total]]/1000</f>
        <v>855.96201000000019</v>
      </c>
      <c r="W588">
        <f>YEAR(Tabla_1[[#This Row],[Fecha pedido]])</f>
        <v>2021</v>
      </c>
    </row>
    <row r="589" spans="1:23" x14ac:dyDescent="0.3">
      <c r="A589" t="s">
        <v>798</v>
      </c>
      <c r="B589" t="s">
        <v>24</v>
      </c>
      <c r="C589" t="s">
        <v>240</v>
      </c>
      <c r="D589" t="s">
        <v>26</v>
      </c>
      <c r="E589" t="s">
        <v>19</v>
      </c>
      <c r="F589" t="s">
        <v>1119</v>
      </c>
      <c r="G589" s="14">
        <v>43897</v>
      </c>
      <c r="H589" s="20">
        <f>MONTH(Tabla_1[[#This Row],[Fecha pedido]])</f>
        <v>3</v>
      </c>
      <c r="I589">
        <v>829356038</v>
      </c>
      <c r="J589" s="1">
        <v>43919</v>
      </c>
      <c r="K589" s="5">
        <f>DATEDIF(Tabla_1[[#This Row],[Fecha pedido]],Tabla_1[[#This Row],[Fecha envío]],"D")</f>
        <v>22</v>
      </c>
      <c r="L589" s="3">
        <v>3737</v>
      </c>
      <c r="M589" s="4">
        <v>9.33</v>
      </c>
      <c r="N589" s="4">
        <v>6.92</v>
      </c>
      <c r="O589" s="12">
        <v>34866.21</v>
      </c>
      <c r="P589" s="4">
        <f>Tabla_1[[#This Row],[Precio Unitario]]-Tabla_1[[#This Row],[Coste unitario]]</f>
        <v>2.41</v>
      </c>
      <c r="Q589" s="12">
        <f>Tabla_1[[#This Row],[Importe venta total]]/1000</f>
        <v>34.866210000000002</v>
      </c>
      <c r="R589" s="4">
        <v>25860.04</v>
      </c>
      <c r="S589" s="12">
        <f>Tabla_1[[#This Row],[Importe Coste total]]/1000</f>
        <v>25.860040000000001</v>
      </c>
      <c r="T589" s="4">
        <f>Tabla_1[[#This Row],[Importe venta total]]-Tabla_1[[#This Row],[Importe Coste total]]</f>
        <v>9006.1699999999983</v>
      </c>
      <c r="U589" s="13">
        <f>Tabla_1[[#This Row],[Importe Coste Total (M)]]/Tabla_1[[#This Row],[Importe Ventas Totales (M)]]</f>
        <v>0.74169346195069663</v>
      </c>
      <c r="V589" s="12">
        <f>Tabla_1[[#This Row],[Beneficio Total]]/1000</f>
        <v>9.0061699999999991</v>
      </c>
      <c r="W589">
        <f>YEAR(Tabla_1[[#This Row],[Fecha pedido]])</f>
        <v>2020</v>
      </c>
    </row>
    <row r="590" spans="1:23" x14ac:dyDescent="0.3">
      <c r="A590" t="s">
        <v>799</v>
      </c>
      <c r="B590" t="s">
        <v>24</v>
      </c>
      <c r="C590" t="s">
        <v>89</v>
      </c>
      <c r="D590" t="s">
        <v>40</v>
      </c>
      <c r="E590" t="s">
        <v>15</v>
      </c>
      <c r="F590" t="s">
        <v>1118</v>
      </c>
      <c r="G590" s="14">
        <v>44660</v>
      </c>
      <c r="H590" s="20">
        <f>MONTH(Tabla_1[[#This Row],[Fecha pedido]])</f>
        <v>4</v>
      </c>
      <c r="I590">
        <v>257882010</v>
      </c>
      <c r="J590" s="1">
        <v>44668</v>
      </c>
      <c r="K590" s="5">
        <f>DATEDIF(Tabla_1[[#This Row],[Fecha pedido]],Tabla_1[[#This Row],[Fecha envío]],"D")</f>
        <v>8</v>
      </c>
      <c r="L590" s="3">
        <v>1872</v>
      </c>
      <c r="M590" s="4">
        <v>81.73</v>
      </c>
      <c r="N590" s="4">
        <v>56.67</v>
      </c>
      <c r="O590" s="12">
        <v>152998.56</v>
      </c>
      <c r="P590" s="4">
        <f>Tabla_1[[#This Row],[Precio Unitario]]-Tabla_1[[#This Row],[Coste unitario]]</f>
        <v>25.060000000000002</v>
      </c>
      <c r="Q590" s="12">
        <f>Tabla_1[[#This Row],[Importe venta total]]/1000</f>
        <v>152.99856</v>
      </c>
      <c r="R590" s="4">
        <v>106086.24</v>
      </c>
      <c r="S590" s="12">
        <f>Tabla_1[[#This Row],[Importe Coste total]]/1000</f>
        <v>106.08624</v>
      </c>
      <c r="T590" s="4">
        <f>Tabla_1[[#This Row],[Importe venta total]]-Tabla_1[[#This Row],[Importe Coste total]]</f>
        <v>46912.319999999992</v>
      </c>
      <c r="U590" s="13">
        <f>Tabla_1[[#This Row],[Importe Coste Total (M)]]/Tabla_1[[#This Row],[Importe Ventas Totales (M)]]</f>
        <v>0.69338064358252782</v>
      </c>
      <c r="V590" s="12">
        <f>Tabla_1[[#This Row],[Beneficio Total]]/1000</f>
        <v>46.912319999999994</v>
      </c>
      <c r="W590">
        <f>YEAR(Tabla_1[[#This Row],[Fecha pedido]])</f>
        <v>2022</v>
      </c>
    </row>
    <row r="591" spans="1:23" x14ac:dyDescent="0.3">
      <c r="A591" t="s">
        <v>800</v>
      </c>
      <c r="B591" t="s">
        <v>24</v>
      </c>
      <c r="C591" t="s">
        <v>240</v>
      </c>
      <c r="D591" t="s">
        <v>18</v>
      </c>
      <c r="E591" t="s">
        <v>15</v>
      </c>
      <c r="F591" t="s">
        <v>1119</v>
      </c>
      <c r="G591" s="14">
        <v>44238</v>
      </c>
      <c r="H591" s="20">
        <f>MONTH(Tabla_1[[#This Row],[Fecha pedido]])</f>
        <v>2</v>
      </c>
      <c r="I591">
        <v>740614831</v>
      </c>
      <c r="J591" s="1">
        <v>44242</v>
      </c>
      <c r="K591" s="5">
        <f>DATEDIF(Tabla_1[[#This Row],[Fecha pedido]],Tabla_1[[#This Row],[Fecha envío]],"D")</f>
        <v>4</v>
      </c>
      <c r="L591" s="3">
        <v>3241</v>
      </c>
      <c r="M591" s="4">
        <v>421.89</v>
      </c>
      <c r="N591" s="4">
        <v>364.69</v>
      </c>
      <c r="O591" s="12">
        <v>1367345.49</v>
      </c>
      <c r="P591" s="4">
        <f>Tabla_1[[#This Row],[Precio Unitario]]-Tabla_1[[#This Row],[Coste unitario]]</f>
        <v>57.199999999999989</v>
      </c>
      <c r="Q591" s="12">
        <f>Tabla_1[[#This Row],[Importe venta total]]/1000</f>
        <v>1367.3454899999999</v>
      </c>
      <c r="R591" s="4">
        <v>1181960.29</v>
      </c>
      <c r="S591" s="12">
        <f>Tabla_1[[#This Row],[Importe Coste total]]/1000</f>
        <v>1181.96029</v>
      </c>
      <c r="T591" s="4">
        <f>Tabla_1[[#This Row],[Importe venta total]]-Tabla_1[[#This Row],[Importe Coste total]]</f>
        <v>185385.19999999995</v>
      </c>
      <c r="U591" s="13">
        <f>Tabla_1[[#This Row],[Importe Coste Total (M)]]/Tabla_1[[#This Row],[Importe Ventas Totales (M)]]</f>
        <v>0.86441963544999889</v>
      </c>
      <c r="V591" s="12">
        <f>Tabla_1[[#This Row],[Beneficio Total]]/1000</f>
        <v>185.38519999999994</v>
      </c>
      <c r="W591">
        <f>YEAR(Tabla_1[[#This Row],[Fecha pedido]])</f>
        <v>2021</v>
      </c>
    </row>
    <row r="592" spans="1:23" x14ac:dyDescent="0.3">
      <c r="A592" t="s">
        <v>801</v>
      </c>
      <c r="B592" t="s">
        <v>24</v>
      </c>
      <c r="C592" t="s">
        <v>93</v>
      </c>
      <c r="D592" t="s">
        <v>18</v>
      </c>
      <c r="E592" t="s">
        <v>15</v>
      </c>
      <c r="F592" t="s">
        <v>1117</v>
      </c>
      <c r="G592" s="14">
        <v>44154</v>
      </c>
      <c r="H592" s="20">
        <f>MONTH(Tabla_1[[#This Row],[Fecha pedido]])</f>
        <v>11</v>
      </c>
      <c r="I592">
        <v>586978328</v>
      </c>
      <c r="J592" s="1">
        <v>44171</v>
      </c>
      <c r="K592" s="5">
        <f>DATEDIF(Tabla_1[[#This Row],[Fecha pedido]],Tabla_1[[#This Row],[Fecha envío]],"D")</f>
        <v>17</v>
      </c>
      <c r="L592" s="3">
        <v>8786</v>
      </c>
      <c r="M592" s="4">
        <v>421.89</v>
      </c>
      <c r="N592" s="4">
        <v>364.69</v>
      </c>
      <c r="O592" s="12">
        <v>3706725.54</v>
      </c>
      <c r="P592" s="4">
        <f>Tabla_1[[#This Row],[Precio Unitario]]-Tabla_1[[#This Row],[Coste unitario]]</f>
        <v>57.199999999999989</v>
      </c>
      <c r="Q592" s="12">
        <f>Tabla_1[[#This Row],[Importe venta total]]/1000</f>
        <v>3706.7255399999999</v>
      </c>
      <c r="R592" s="4">
        <v>3204166.34</v>
      </c>
      <c r="S592" s="12">
        <f>Tabla_1[[#This Row],[Importe Coste total]]/1000</f>
        <v>3204.1663399999998</v>
      </c>
      <c r="T592" s="4">
        <f>Tabla_1[[#This Row],[Importe venta total]]-Tabla_1[[#This Row],[Importe Coste total]]</f>
        <v>502559.20000000019</v>
      </c>
      <c r="U592" s="13">
        <f>Tabla_1[[#This Row],[Importe Coste Total (M)]]/Tabla_1[[#This Row],[Importe Ventas Totales (M)]]</f>
        <v>0.86441963544999878</v>
      </c>
      <c r="V592" s="12">
        <f>Tabla_1[[#This Row],[Beneficio Total]]/1000</f>
        <v>502.5592000000002</v>
      </c>
      <c r="W592">
        <f>YEAR(Tabla_1[[#This Row],[Fecha pedido]])</f>
        <v>2020</v>
      </c>
    </row>
    <row r="593" spans="1:23" x14ac:dyDescent="0.3">
      <c r="A593" t="s">
        <v>802</v>
      </c>
      <c r="B593" t="s">
        <v>60</v>
      </c>
      <c r="C593" t="s">
        <v>246</v>
      </c>
      <c r="D593" t="s">
        <v>80</v>
      </c>
      <c r="E593" t="s">
        <v>15</v>
      </c>
      <c r="F593" t="s">
        <v>1120</v>
      </c>
      <c r="G593" s="14">
        <v>43991</v>
      </c>
      <c r="H593" s="20">
        <f>MONTH(Tabla_1[[#This Row],[Fecha pedido]])</f>
        <v>6</v>
      </c>
      <c r="I593">
        <v>426708829</v>
      </c>
      <c r="J593" s="1">
        <v>44007</v>
      </c>
      <c r="K593" s="5">
        <f>DATEDIF(Tabla_1[[#This Row],[Fecha pedido]],Tabla_1[[#This Row],[Fecha envío]],"D")</f>
        <v>16</v>
      </c>
      <c r="L593" s="3">
        <v>1480</v>
      </c>
      <c r="M593" s="4">
        <v>668.27</v>
      </c>
      <c r="N593" s="4">
        <v>502.54</v>
      </c>
      <c r="O593" s="12">
        <v>989039.6</v>
      </c>
      <c r="P593" s="4">
        <f>Tabla_1[[#This Row],[Precio Unitario]]-Tabla_1[[#This Row],[Coste unitario]]</f>
        <v>165.72999999999996</v>
      </c>
      <c r="Q593" s="12">
        <f>Tabla_1[[#This Row],[Importe venta total]]/1000</f>
        <v>989.03959999999995</v>
      </c>
      <c r="R593" s="4">
        <v>743759.20000000007</v>
      </c>
      <c r="S593" s="12">
        <f>Tabla_1[[#This Row],[Importe Coste total]]/1000</f>
        <v>743.75920000000008</v>
      </c>
      <c r="T593" s="4">
        <f>Tabla_1[[#This Row],[Importe venta total]]-Tabla_1[[#This Row],[Importe Coste total]]</f>
        <v>245280.39999999991</v>
      </c>
      <c r="U593" s="13">
        <f>Tabla_1[[#This Row],[Importe Coste Total (M)]]/Tabla_1[[#This Row],[Importe Ventas Totales (M)]]</f>
        <v>0.75200143654510909</v>
      </c>
      <c r="V593" s="12">
        <f>Tabla_1[[#This Row],[Beneficio Total]]/1000</f>
        <v>245.2803999999999</v>
      </c>
      <c r="W593">
        <f>YEAR(Tabla_1[[#This Row],[Fecha pedido]])</f>
        <v>2020</v>
      </c>
    </row>
    <row r="594" spans="1:23" x14ac:dyDescent="0.3">
      <c r="A594" t="s">
        <v>803</v>
      </c>
      <c r="B594" t="s">
        <v>24</v>
      </c>
      <c r="C594" t="s">
        <v>371</v>
      </c>
      <c r="D594" t="s">
        <v>42</v>
      </c>
      <c r="E594" t="s">
        <v>15</v>
      </c>
      <c r="F594" t="s">
        <v>1119</v>
      </c>
      <c r="G594" s="14">
        <v>44001</v>
      </c>
      <c r="H594" s="20">
        <f>MONTH(Tabla_1[[#This Row],[Fecha pedido]])</f>
        <v>6</v>
      </c>
      <c r="I594">
        <v>959855163</v>
      </c>
      <c r="J594" s="1">
        <v>44010</v>
      </c>
      <c r="K594" s="5">
        <f>DATEDIF(Tabla_1[[#This Row],[Fecha pedido]],Tabla_1[[#This Row],[Fecha envío]],"D")</f>
        <v>9</v>
      </c>
      <c r="L594" s="3">
        <v>1328</v>
      </c>
      <c r="M594" s="4">
        <v>651.21</v>
      </c>
      <c r="N594" s="4">
        <v>524.96</v>
      </c>
      <c r="O594" s="12">
        <v>864806.88</v>
      </c>
      <c r="P594" s="4">
        <f>Tabla_1[[#This Row],[Precio Unitario]]-Tabla_1[[#This Row],[Coste unitario]]</f>
        <v>126.25</v>
      </c>
      <c r="Q594" s="12">
        <f>Tabla_1[[#This Row],[Importe venta total]]/1000</f>
        <v>864.80687999999998</v>
      </c>
      <c r="R594" s="4">
        <v>697146.88</v>
      </c>
      <c r="S594" s="12">
        <f>Tabla_1[[#This Row],[Importe Coste total]]/1000</f>
        <v>697.14688000000001</v>
      </c>
      <c r="T594" s="4">
        <f>Tabla_1[[#This Row],[Importe venta total]]-Tabla_1[[#This Row],[Importe Coste total]]</f>
        <v>167660</v>
      </c>
      <c r="U594" s="13">
        <f>Tabla_1[[#This Row],[Importe Coste Total (M)]]/Tabla_1[[#This Row],[Importe Ventas Totales (M)]]</f>
        <v>0.80613012699436437</v>
      </c>
      <c r="V594" s="12">
        <f>Tabla_1[[#This Row],[Beneficio Total]]/1000</f>
        <v>167.66</v>
      </c>
      <c r="W594">
        <f>YEAR(Tabla_1[[#This Row],[Fecha pedido]])</f>
        <v>2020</v>
      </c>
    </row>
    <row r="595" spans="1:23" x14ac:dyDescent="0.3">
      <c r="A595" t="s">
        <v>804</v>
      </c>
      <c r="B595" t="s">
        <v>12</v>
      </c>
      <c r="C595" t="s">
        <v>161</v>
      </c>
      <c r="D595" t="s">
        <v>80</v>
      </c>
      <c r="E595" t="s">
        <v>19</v>
      </c>
      <c r="F595" t="s">
        <v>1117</v>
      </c>
      <c r="G595" s="14">
        <v>44710</v>
      </c>
      <c r="H595" s="20">
        <f>MONTH(Tabla_1[[#This Row],[Fecha pedido]])</f>
        <v>5</v>
      </c>
      <c r="I595">
        <v>958153140</v>
      </c>
      <c r="J595" s="1">
        <v>44713</v>
      </c>
      <c r="K595" s="5">
        <f>DATEDIF(Tabla_1[[#This Row],[Fecha pedido]],Tabla_1[[#This Row],[Fecha envío]],"D")</f>
        <v>3</v>
      </c>
      <c r="L595" s="3">
        <v>7661</v>
      </c>
      <c r="M595" s="4">
        <v>668.27</v>
      </c>
      <c r="N595" s="4">
        <v>502.54</v>
      </c>
      <c r="O595" s="12">
        <v>5119616.47</v>
      </c>
      <c r="P595" s="4">
        <f>Tabla_1[[#This Row],[Precio Unitario]]-Tabla_1[[#This Row],[Coste unitario]]</f>
        <v>165.72999999999996</v>
      </c>
      <c r="Q595" s="12">
        <f>Tabla_1[[#This Row],[Importe venta total]]/1000</f>
        <v>5119.6164699999999</v>
      </c>
      <c r="R595" s="4">
        <v>3849958.94</v>
      </c>
      <c r="S595" s="12">
        <f>Tabla_1[[#This Row],[Importe Coste total]]/1000</f>
        <v>3849.95894</v>
      </c>
      <c r="T595" s="4">
        <f>Tabla_1[[#This Row],[Importe venta total]]-Tabla_1[[#This Row],[Importe Coste total]]</f>
        <v>1269657.5299999998</v>
      </c>
      <c r="U595" s="13">
        <f>Tabla_1[[#This Row],[Importe Coste Total (M)]]/Tabla_1[[#This Row],[Importe Ventas Totales (M)]]</f>
        <v>0.75200143654510898</v>
      </c>
      <c r="V595" s="12">
        <f>Tabla_1[[#This Row],[Beneficio Total]]/1000</f>
        <v>1269.6575299999997</v>
      </c>
      <c r="W595">
        <f>YEAR(Tabla_1[[#This Row],[Fecha pedido]])</f>
        <v>2022</v>
      </c>
    </row>
    <row r="596" spans="1:23" x14ac:dyDescent="0.3">
      <c r="A596" t="s">
        <v>805</v>
      </c>
      <c r="B596" t="s">
        <v>24</v>
      </c>
      <c r="C596" t="s">
        <v>99</v>
      </c>
      <c r="D596" t="s">
        <v>38</v>
      </c>
      <c r="E596" t="s">
        <v>15</v>
      </c>
      <c r="F596" t="s">
        <v>1117</v>
      </c>
      <c r="G596" s="14">
        <v>44558</v>
      </c>
      <c r="H596" s="20">
        <f>MONTH(Tabla_1[[#This Row],[Fecha pedido]])</f>
        <v>12</v>
      </c>
      <c r="I596">
        <v>824964940</v>
      </c>
      <c r="J596" s="1">
        <v>44597</v>
      </c>
      <c r="K596" s="5">
        <f>DATEDIF(Tabla_1[[#This Row],[Fecha pedido]],Tabla_1[[#This Row],[Fecha envío]],"D")</f>
        <v>39</v>
      </c>
      <c r="L596" s="3">
        <v>4313</v>
      </c>
      <c r="M596" s="4">
        <v>437.2</v>
      </c>
      <c r="N596" s="4">
        <v>263.33</v>
      </c>
      <c r="O596" s="12">
        <v>1885643.5999999999</v>
      </c>
      <c r="P596" s="4">
        <f>Tabla_1[[#This Row],[Precio Unitario]]-Tabla_1[[#This Row],[Coste unitario]]</f>
        <v>173.87</v>
      </c>
      <c r="Q596" s="12">
        <f>Tabla_1[[#This Row],[Importe venta total]]/1000</f>
        <v>1885.6435999999999</v>
      </c>
      <c r="R596" s="4">
        <v>1135742.29</v>
      </c>
      <c r="S596" s="12">
        <f>Tabla_1[[#This Row],[Importe Coste total]]/1000</f>
        <v>1135.7422900000001</v>
      </c>
      <c r="T596" s="4">
        <f>Tabla_1[[#This Row],[Importe venta total]]-Tabla_1[[#This Row],[Importe Coste total]]</f>
        <v>749901.30999999982</v>
      </c>
      <c r="U596" s="13">
        <f>Tabla_1[[#This Row],[Importe Coste Total (M)]]/Tabla_1[[#This Row],[Importe Ventas Totales (M)]]</f>
        <v>0.60231015553522427</v>
      </c>
      <c r="V596" s="12">
        <f>Tabla_1[[#This Row],[Beneficio Total]]/1000</f>
        <v>749.90130999999985</v>
      </c>
      <c r="W596">
        <f>YEAR(Tabla_1[[#This Row],[Fecha pedido]])</f>
        <v>2021</v>
      </c>
    </row>
    <row r="597" spans="1:23" x14ac:dyDescent="0.3">
      <c r="A597" t="s">
        <v>806</v>
      </c>
      <c r="B597" t="s">
        <v>12</v>
      </c>
      <c r="C597" t="s">
        <v>231</v>
      </c>
      <c r="D597" t="s">
        <v>38</v>
      </c>
      <c r="E597" t="s">
        <v>19</v>
      </c>
      <c r="F597" t="s">
        <v>1118</v>
      </c>
      <c r="G597" s="14">
        <v>43920</v>
      </c>
      <c r="H597" s="20">
        <f>MONTH(Tabla_1[[#This Row],[Fecha pedido]])</f>
        <v>3</v>
      </c>
      <c r="I597">
        <v>388512885</v>
      </c>
      <c r="J597" s="1">
        <v>43954</v>
      </c>
      <c r="K597" s="5">
        <f>DATEDIF(Tabla_1[[#This Row],[Fecha pedido]],Tabla_1[[#This Row],[Fecha envío]],"D")</f>
        <v>34</v>
      </c>
      <c r="L597" s="3">
        <v>8451</v>
      </c>
      <c r="M597" s="4">
        <v>437.2</v>
      </c>
      <c r="N597" s="4">
        <v>263.33</v>
      </c>
      <c r="O597" s="12">
        <v>3694777.1999999997</v>
      </c>
      <c r="P597" s="4">
        <f>Tabla_1[[#This Row],[Precio Unitario]]-Tabla_1[[#This Row],[Coste unitario]]</f>
        <v>173.87</v>
      </c>
      <c r="Q597" s="12">
        <f>Tabla_1[[#This Row],[Importe venta total]]/1000</f>
        <v>3694.7771999999995</v>
      </c>
      <c r="R597" s="4">
        <v>2225401.83</v>
      </c>
      <c r="S597" s="12">
        <f>Tabla_1[[#This Row],[Importe Coste total]]/1000</f>
        <v>2225.4018300000002</v>
      </c>
      <c r="T597" s="4">
        <f>Tabla_1[[#This Row],[Importe venta total]]-Tabla_1[[#This Row],[Importe Coste total]]</f>
        <v>1469375.3699999996</v>
      </c>
      <c r="U597" s="13">
        <f>Tabla_1[[#This Row],[Importe Coste Total (M)]]/Tabla_1[[#This Row],[Importe Ventas Totales (M)]]</f>
        <v>0.60231015553522427</v>
      </c>
      <c r="V597" s="12">
        <f>Tabla_1[[#This Row],[Beneficio Total]]/1000</f>
        <v>1469.3753699999997</v>
      </c>
      <c r="W597">
        <f>YEAR(Tabla_1[[#This Row],[Fecha pedido]])</f>
        <v>2020</v>
      </c>
    </row>
    <row r="598" spans="1:23" x14ac:dyDescent="0.3">
      <c r="A598" t="s">
        <v>807</v>
      </c>
      <c r="B598" t="s">
        <v>12</v>
      </c>
      <c r="C598" t="s">
        <v>165</v>
      </c>
      <c r="D598" t="s">
        <v>42</v>
      </c>
      <c r="E598" t="s">
        <v>15</v>
      </c>
      <c r="F598" t="s">
        <v>1117</v>
      </c>
      <c r="G598" s="14">
        <v>44826</v>
      </c>
      <c r="H598" s="20">
        <f>MONTH(Tabla_1[[#This Row],[Fecha pedido]])</f>
        <v>9</v>
      </c>
      <c r="I598">
        <v>250408303</v>
      </c>
      <c r="J598" s="1">
        <v>44841</v>
      </c>
      <c r="K598" s="5">
        <f>DATEDIF(Tabla_1[[#This Row],[Fecha pedido]],Tabla_1[[#This Row],[Fecha envío]],"D")</f>
        <v>15</v>
      </c>
      <c r="L598" s="3">
        <v>236</v>
      </c>
      <c r="M598" s="4">
        <v>651.21</v>
      </c>
      <c r="N598" s="4">
        <v>524.96</v>
      </c>
      <c r="O598" s="12">
        <v>153685.56</v>
      </c>
      <c r="P598" s="4">
        <f>Tabla_1[[#This Row],[Precio Unitario]]-Tabla_1[[#This Row],[Coste unitario]]</f>
        <v>126.25</v>
      </c>
      <c r="Q598" s="12">
        <f>Tabla_1[[#This Row],[Importe venta total]]/1000</f>
        <v>153.68556000000001</v>
      </c>
      <c r="R598" s="4">
        <v>123890.56000000001</v>
      </c>
      <c r="S598" s="12">
        <f>Tabla_1[[#This Row],[Importe Coste total]]/1000</f>
        <v>123.89056000000001</v>
      </c>
      <c r="T598" s="4">
        <f>Tabla_1[[#This Row],[Importe venta total]]-Tabla_1[[#This Row],[Importe Coste total]]</f>
        <v>29794.999999999985</v>
      </c>
      <c r="U598" s="13">
        <f>Tabla_1[[#This Row],[Importe Coste Total (M)]]/Tabla_1[[#This Row],[Importe Ventas Totales (M)]]</f>
        <v>0.80613012699436437</v>
      </c>
      <c r="V598" s="12">
        <f>Tabla_1[[#This Row],[Beneficio Total]]/1000</f>
        <v>29.794999999999984</v>
      </c>
      <c r="W598">
        <f>YEAR(Tabla_1[[#This Row],[Fecha pedido]])</f>
        <v>2022</v>
      </c>
    </row>
    <row r="599" spans="1:23" x14ac:dyDescent="0.3">
      <c r="A599" t="s">
        <v>808</v>
      </c>
      <c r="B599" t="s">
        <v>24</v>
      </c>
      <c r="C599" t="s">
        <v>93</v>
      </c>
      <c r="D599" t="s">
        <v>14</v>
      </c>
      <c r="E599" t="s">
        <v>15</v>
      </c>
      <c r="F599" t="s">
        <v>1117</v>
      </c>
      <c r="G599" s="14">
        <v>44752</v>
      </c>
      <c r="H599" s="20">
        <f>MONTH(Tabla_1[[#This Row],[Fecha pedido]])</f>
        <v>7</v>
      </c>
      <c r="I599">
        <v>182575023</v>
      </c>
      <c r="J599" s="1">
        <v>44797</v>
      </c>
      <c r="K599" s="5">
        <f>DATEDIF(Tabla_1[[#This Row],[Fecha pedido]],Tabla_1[[#This Row],[Fecha envío]],"D")</f>
        <v>45</v>
      </c>
      <c r="L599" s="3">
        <v>6861</v>
      </c>
      <c r="M599" s="4">
        <v>152.58000000000001</v>
      </c>
      <c r="N599" s="4">
        <v>97.44</v>
      </c>
      <c r="O599" s="12">
        <v>1046851.3800000001</v>
      </c>
      <c r="P599" s="4">
        <f>Tabla_1[[#This Row],[Precio Unitario]]-Tabla_1[[#This Row],[Coste unitario]]</f>
        <v>55.140000000000015</v>
      </c>
      <c r="Q599" s="12">
        <f>Tabla_1[[#This Row],[Importe venta total]]/1000</f>
        <v>1046.8513800000001</v>
      </c>
      <c r="R599" s="4">
        <v>668535.84</v>
      </c>
      <c r="S599" s="12">
        <f>Tabla_1[[#This Row],[Importe Coste total]]/1000</f>
        <v>668.53584000000001</v>
      </c>
      <c r="T599" s="4">
        <f>Tabla_1[[#This Row],[Importe venta total]]-Tabla_1[[#This Row],[Importe Coste total]]</f>
        <v>378315.54000000015</v>
      </c>
      <c r="U599" s="13">
        <f>Tabla_1[[#This Row],[Importe Coste Total (M)]]/Tabla_1[[#This Row],[Importe Ventas Totales (M)]]</f>
        <v>0.63861580810066843</v>
      </c>
      <c r="V599" s="12">
        <f>Tabla_1[[#This Row],[Beneficio Total]]/1000</f>
        <v>378.31554000000017</v>
      </c>
      <c r="W599">
        <f>YEAR(Tabla_1[[#This Row],[Fecha pedido]])</f>
        <v>2022</v>
      </c>
    </row>
    <row r="600" spans="1:23" x14ac:dyDescent="0.3">
      <c r="A600" t="s">
        <v>809</v>
      </c>
      <c r="B600" t="s">
        <v>12</v>
      </c>
      <c r="C600" t="s">
        <v>128</v>
      </c>
      <c r="D600" t="s">
        <v>70</v>
      </c>
      <c r="E600" t="s">
        <v>15</v>
      </c>
      <c r="F600" t="s">
        <v>1117</v>
      </c>
      <c r="G600" s="14">
        <v>44457</v>
      </c>
      <c r="H600" s="20">
        <f>MONTH(Tabla_1[[#This Row],[Fecha pedido]])</f>
        <v>9</v>
      </c>
      <c r="I600">
        <v>477249372</v>
      </c>
      <c r="J600" s="1">
        <v>44506</v>
      </c>
      <c r="K600" s="5">
        <f>DATEDIF(Tabla_1[[#This Row],[Fecha pedido]],Tabla_1[[#This Row],[Fecha envío]],"D")</f>
        <v>49</v>
      </c>
      <c r="L600" s="3">
        <v>7549</v>
      </c>
      <c r="M600" s="4">
        <v>109.28</v>
      </c>
      <c r="N600" s="4">
        <v>35.840000000000003</v>
      </c>
      <c r="O600" s="12">
        <v>824954.72</v>
      </c>
      <c r="P600" s="4">
        <f>Tabla_1[[#This Row],[Precio Unitario]]-Tabla_1[[#This Row],[Coste unitario]]</f>
        <v>73.44</v>
      </c>
      <c r="Q600" s="12">
        <f>Tabla_1[[#This Row],[Importe venta total]]/1000</f>
        <v>824.95471999999995</v>
      </c>
      <c r="R600" s="4">
        <v>270556.16000000003</v>
      </c>
      <c r="S600" s="12">
        <f>Tabla_1[[#This Row],[Importe Coste total]]/1000</f>
        <v>270.55616000000003</v>
      </c>
      <c r="T600" s="4">
        <f>Tabla_1[[#This Row],[Importe venta total]]-Tabla_1[[#This Row],[Importe Coste total]]</f>
        <v>554398.55999999994</v>
      </c>
      <c r="U600" s="13">
        <f>Tabla_1[[#This Row],[Importe Coste Total (M)]]/Tabla_1[[#This Row],[Importe Ventas Totales (M)]]</f>
        <v>0.32796486090775995</v>
      </c>
      <c r="V600" s="12">
        <f>Tabla_1[[#This Row],[Beneficio Total]]/1000</f>
        <v>554.39855999999997</v>
      </c>
      <c r="W600">
        <f>YEAR(Tabla_1[[#This Row],[Fecha pedido]])</f>
        <v>2021</v>
      </c>
    </row>
    <row r="601" spans="1:23" x14ac:dyDescent="0.3">
      <c r="A601" t="s">
        <v>810</v>
      </c>
      <c r="B601" t="s">
        <v>24</v>
      </c>
      <c r="C601" t="s">
        <v>233</v>
      </c>
      <c r="D601" t="s">
        <v>23</v>
      </c>
      <c r="E601" t="s">
        <v>15</v>
      </c>
      <c r="F601" t="s">
        <v>1118</v>
      </c>
      <c r="G601" s="14">
        <v>44322</v>
      </c>
      <c r="H601" s="20">
        <f>MONTH(Tabla_1[[#This Row],[Fecha pedido]])</f>
        <v>5</v>
      </c>
      <c r="I601">
        <v>596980178</v>
      </c>
      <c r="J601" s="1">
        <v>44364</v>
      </c>
      <c r="K601" s="5">
        <f>DATEDIF(Tabla_1[[#This Row],[Fecha pedido]],Tabla_1[[#This Row],[Fecha envío]],"D")</f>
        <v>42</v>
      </c>
      <c r="L601" s="3">
        <v>8556</v>
      </c>
      <c r="M601" s="4">
        <v>205.7</v>
      </c>
      <c r="N601" s="4">
        <v>117.11</v>
      </c>
      <c r="O601" s="12">
        <v>1759969.2</v>
      </c>
      <c r="P601" s="4">
        <f>Tabla_1[[#This Row],[Precio Unitario]]-Tabla_1[[#This Row],[Coste unitario]]</f>
        <v>88.589999999999989</v>
      </c>
      <c r="Q601" s="12">
        <f>Tabla_1[[#This Row],[Importe venta total]]/1000</f>
        <v>1759.9692</v>
      </c>
      <c r="R601" s="4">
        <v>1001993.16</v>
      </c>
      <c r="S601" s="12">
        <f>Tabla_1[[#This Row],[Importe Coste total]]/1000</f>
        <v>1001.99316</v>
      </c>
      <c r="T601" s="4">
        <f>Tabla_1[[#This Row],[Importe venta total]]-Tabla_1[[#This Row],[Importe Coste total]]</f>
        <v>757976.03999999992</v>
      </c>
      <c r="U601" s="13">
        <f>Tabla_1[[#This Row],[Importe Coste Total (M)]]/Tabla_1[[#This Row],[Importe Ventas Totales (M)]]</f>
        <v>0.56932425862907143</v>
      </c>
      <c r="V601" s="12">
        <f>Tabla_1[[#This Row],[Beneficio Total]]/1000</f>
        <v>757.9760399999999</v>
      </c>
      <c r="W601">
        <f>YEAR(Tabla_1[[#This Row],[Fecha pedido]])</f>
        <v>2021</v>
      </c>
    </row>
    <row r="602" spans="1:23" x14ac:dyDescent="0.3">
      <c r="A602" t="s">
        <v>811</v>
      </c>
      <c r="B602" t="s">
        <v>24</v>
      </c>
      <c r="C602" t="s">
        <v>397</v>
      </c>
      <c r="D602" t="s">
        <v>38</v>
      </c>
      <c r="E602" t="s">
        <v>19</v>
      </c>
      <c r="F602" t="s">
        <v>1120</v>
      </c>
      <c r="G602" s="14">
        <v>44183</v>
      </c>
      <c r="H602" s="20">
        <f>MONTH(Tabla_1[[#This Row],[Fecha pedido]])</f>
        <v>12</v>
      </c>
      <c r="I602">
        <v>313368976</v>
      </c>
      <c r="J602" s="1">
        <v>44229</v>
      </c>
      <c r="K602" s="5">
        <f>DATEDIF(Tabla_1[[#This Row],[Fecha pedido]],Tabla_1[[#This Row],[Fecha envío]],"D")</f>
        <v>46</v>
      </c>
      <c r="L602" s="3">
        <v>1698</v>
      </c>
      <c r="M602" s="4">
        <v>437.2</v>
      </c>
      <c r="N602" s="4">
        <v>263.33</v>
      </c>
      <c r="O602" s="12">
        <v>742365.6</v>
      </c>
      <c r="P602" s="4">
        <f>Tabla_1[[#This Row],[Precio Unitario]]-Tabla_1[[#This Row],[Coste unitario]]</f>
        <v>173.87</v>
      </c>
      <c r="Q602" s="12">
        <f>Tabla_1[[#This Row],[Importe venta total]]/1000</f>
        <v>742.36559999999997</v>
      </c>
      <c r="R602" s="4">
        <v>447134.33999999997</v>
      </c>
      <c r="S602" s="12">
        <f>Tabla_1[[#This Row],[Importe Coste total]]/1000</f>
        <v>447.13433999999995</v>
      </c>
      <c r="T602" s="4">
        <f>Tabla_1[[#This Row],[Importe venta total]]-Tabla_1[[#This Row],[Importe Coste total]]</f>
        <v>295231.26</v>
      </c>
      <c r="U602" s="13">
        <f>Tabla_1[[#This Row],[Importe Coste Total (M)]]/Tabla_1[[#This Row],[Importe Ventas Totales (M)]]</f>
        <v>0.60231015553522416</v>
      </c>
      <c r="V602" s="12">
        <f>Tabla_1[[#This Row],[Beneficio Total]]/1000</f>
        <v>295.23126000000002</v>
      </c>
      <c r="W602">
        <f>YEAR(Tabla_1[[#This Row],[Fecha pedido]])</f>
        <v>2020</v>
      </c>
    </row>
    <row r="603" spans="1:23" x14ac:dyDescent="0.3">
      <c r="A603" t="s">
        <v>812</v>
      </c>
      <c r="B603" t="s">
        <v>24</v>
      </c>
      <c r="C603" t="s">
        <v>479</v>
      </c>
      <c r="D603" t="s">
        <v>14</v>
      </c>
      <c r="E603" t="s">
        <v>15</v>
      </c>
      <c r="F603" t="s">
        <v>1120</v>
      </c>
      <c r="G603" s="14">
        <v>44633</v>
      </c>
      <c r="H603" s="20">
        <f>MONTH(Tabla_1[[#This Row],[Fecha pedido]])</f>
        <v>3</v>
      </c>
      <c r="I603">
        <v>536687123</v>
      </c>
      <c r="J603" s="1">
        <v>44635</v>
      </c>
      <c r="K603" s="5">
        <f>DATEDIF(Tabla_1[[#This Row],[Fecha pedido]],Tabla_1[[#This Row],[Fecha envío]],"D")</f>
        <v>2</v>
      </c>
      <c r="L603" s="3">
        <v>6501</v>
      </c>
      <c r="M603" s="4">
        <v>152.58000000000001</v>
      </c>
      <c r="N603" s="4">
        <v>97.44</v>
      </c>
      <c r="O603" s="12">
        <v>991922.58000000007</v>
      </c>
      <c r="P603" s="4">
        <f>Tabla_1[[#This Row],[Precio Unitario]]-Tabla_1[[#This Row],[Coste unitario]]</f>
        <v>55.140000000000015</v>
      </c>
      <c r="Q603" s="12">
        <f>Tabla_1[[#This Row],[Importe venta total]]/1000</f>
        <v>991.92258000000004</v>
      </c>
      <c r="R603" s="4">
        <v>633457.43999999994</v>
      </c>
      <c r="S603" s="12">
        <f>Tabla_1[[#This Row],[Importe Coste total]]/1000</f>
        <v>633.45743999999991</v>
      </c>
      <c r="T603" s="4">
        <f>Tabla_1[[#This Row],[Importe venta total]]-Tabla_1[[#This Row],[Importe Coste total]]</f>
        <v>358465.14000000013</v>
      </c>
      <c r="U603" s="13">
        <f>Tabla_1[[#This Row],[Importe Coste Total (M)]]/Tabla_1[[#This Row],[Importe Ventas Totales (M)]]</f>
        <v>0.63861580810066843</v>
      </c>
      <c r="V603" s="12">
        <f>Tabla_1[[#This Row],[Beneficio Total]]/1000</f>
        <v>358.46514000000013</v>
      </c>
      <c r="W603">
        <f>YEAR(Tabla_1[[#This Row],[Fecha pedido]])</f>
        <v>2022</v>
      </c>
    </row>
    <row r="604" spans="1:23" x14ac:dyDescent="0.3">
      <c r="A604" t="s">
        <v>813</v>
      </c>
      <c r="B604" t="s">
        <v>28</v>
      </c>
      <c r="C604" t="s">
        <v>214</v>
      </c>
      <c r="D604" t="s">
        <v>26</v>
      </c>
      <c r="E604" t="s">
        <v>19</v>
      </c>
      <c r="F604" t="s">
        <v>1120</v>
      </c>
      <c r="G604" s="14">
        <v>44063</v>
      </c>
      <c r="H604" s="20">
        <f>MONTH(Tabla_1[[#This Row],[Fecha pedido]])</f>
        <v>8</v>
      </c>
      <c r="I604">
        <v>938382041</v>
      </c>
      <c r="J604" s="1">
        <v>44103</v>
      </c>
      <c r="K604" s="5">
        <f>DATEDIF(Tabla_1[[#This Row],[Fecha pedido]],Tabla_1[[#This Row],[Fecha envío]],"D")</f>
        <v>40</v>
      </c>
      <c r="L604" s="3">
        <v>6954</v>
      </c>
      <c r="M604" s="4">
        <v>9.33</v>
      </c>
      <c r="N604" s="4">
        <v>6.92</v>
      </c>
      <c r="O604" s="12">
        <v>64880.82</v>
      </c>
      <c r="P604" s="4">
        <f>Tabla_1[[#This Row],[Precio Unitario]]-Tabla_1[[#This Row],[Coste unitario]]</f>
        <v>2.41</v>
      </c>
      <c r="Q604" s="12">
        <f>Tabla_1[[#This Row],[Importe venta total]]/1000</f>
        <v>64.88082</v>
      </c>
      <c r="R604" s="4">
        <v>48121.68</v>
      </c>
      <c r="S604" s="12">
        <f>Tabla_1[[#This Row],[Importe Coste total]]/1000</f>
        <v>48.121679999999998</v>
      </c>
      <c r="T604" s="4">
        <f>Tabla_1[[#This Row],[Importe venta total]]-Tabla_1[[#This Row],[Importe Coste total]]</f>
        <v>16759.14</v>
      </c>
      <c r="U604" s="13">
        <f>Tabla_1[[#This Row],[Importe Coste Total (M)]]/Tabla_1[[#This Row],[Importe Ventas Totales (M)]]</f>
        <v>0.74169346195069663</v>
      </c>
      <c r="V604" s="12">
        <f>Tabla_1[[#This Row],[Beneficio Total]]/1000</f>
        <v>16.759139999999999</v>
      </c>
      <c r="W604">
        <f>YEAR(Tabla_1[[#This Row],[Fecha pedido]])</f>
        <v>2020</v>
      </c>
    </row>
    <row r="605" spans="1:23" x14ac:dyDescent="0.3">
      <c r="A605" t="s">
        <v>814</v>
      </c>
      <c r="B605" t="s">
        <v>24</v>
      </c>
      <c r="C605" t="s">
        <v>291</v>
      </c>
      <c r="D605" t="s">
        <v>80</v>
      </c>
      <c r="E605" t="s">
        <v>15</v>
      </c>
      <c r="F605" t="s">
        <v>1119</v>
      </c>
      <c r="G605" s="14">
        <v>44632</v>
      </c>
      <c r="H605" s="20">
        <f>MONTH(Tabla_1[[#This Row],[Fecha pedido]])</f>
        <v>3</v>
      </c>
      <c r="I605">
        <v>882565057</v>
      </c>
      <c r="J605" s="1">
        <v>44670</v>
      </c>
      <c r="K605" s="5">
        <f>DATEDIF(Tabla_1[[#This Row],[Fecha pedido]],Tabla_1[[#This Row],[Fecha envío]],"D")</f>
        <v>38</v>
      </c>
      <c r="L605" s="3">
        <v>9468</v>
      </c>
      <c r="M605" s="4">
        <v>668.27</v>
      </c>
      <c r="N605" s="4">
        <v>502.54</v>
      </c>
      <c r="O605" s="12">
        <v>6327180.3599999994</v>
      </c>
      <c r="P605" s="4">
        <f>Tabla_1[[#This Row],[Precio Unitario]]-Tabla_1[[#This Row],[Coste unitario]]</f>
        <v>165.72999999999996</v>
      </c>
      <c r="Q605" s="12">
        <f>Tabla_1[[#This Row],[Importe venta total]]/1000</f>
        <v>6327.1803599999994</v>
      </c>
      <c r="R605" s="4">
        <v>4758048.72</v>
      </c>
      <c r="S605" s="12">
        <f>Tabla_1[[#This Row],[Importe Coste total]]/1000</f>
        <v>4758.0487199999998</v>
      </c>
      <c r="T605" s="4">
        <f>Tabla_1[[#This Row],[Importe venta total]]-Tabla_1[[#This Row],[Importe Coste total]]</f>
        <v>1569131.6399999997</v>
      </c>
      <c r="U605" s="13">
        <f>Tabla_1[[#This Row],[Importe Coste Total (M)]]/Tabla_1[[#This Row],[Importe Ventas Totales (M)]]</f>
        <v>0.75200143654510909</v>
      </c>
      <c r="V605" s="12">
        <f>Tabla_1[[#This Row],[Beneficio Total]]/1000</f>
        <v>1569.1316399999996</v>
      </c>
      <c r="W605">
        <f>YEAR(Tabla_1[[#This Row],[Fecha pedido]])</f>
        <v>2022</v>
      </c>
    </row>
    <row r="606" spans="1:23" x14ac:dyDescent="0.3">
      <c r="A606" t="s">
        <v>815</v>
      </c>
      <c r="B606" t="s">
        <v>12</v>
      </c>
      <c r="C606" t="s">
        <v>354</v>
      </c>
      <c r="D606" t="s">
        <v>23</v>
      </c>
      <c r="E606" t="s">
        <v>19</v>
      </c>
      <c r="F606" t="s">
        <v>1118</v>
      </c>
      <c r="G606" s="14">
        <v>43948</v>
      </c>
      <c r="H606" s="20">
        <f>MONTH(Tabla_1[[#This Row],[Fecha pedido]])</f>
        <v>4</v>
      </c>
      <c r="I606">
        <v>703659999</v>
      </c>
      <c r="J606" s="1">
        <v>43965</v>
      </c>
      <c r="K606" s="5">
        <f>DATEDIF(Tabla_1[[#This Row],[Fecha pedido]],Tabla_1[[#This Row],[Fecha envío]],"D")</f>
        <v>17</v>
      </c>
      <c r="L606" s="3">
        <v>7485</v>
      </c>
      <c r="M606" s="4">
        <v>205.7</v>
      </c>
      <c r="N606" s="4">
        <v>117.11</v>
      </c>
      <c r="O606" s="12">
        <v>1539664.5</v>
      </c>
      <c r="P606" s="4">
        <f>Tabla_1[[#This Row],[Precio Unitario]]-Tabla_1[[#This Row],[Coste unitario]]</f>
        <v>88.589999999999989</v>
      </c>
      <c r="Q606" s="12">
        <f>Tabla_1[[#This Row],[Importe venta total]]/1000</f>
        <v>1539.6645000000001</v>
      </c>
      <c r="R606" s="4">
        <v>876568.35</v>
      </c>
      <c r="S606" s="12">
        <f>Tabla_1[[#This Row],[Importe Coste total]]/1000</f>
        <v>876.56835000000001</v>
      </c>
      <c r="T606" s="4">
        <f>Tabla_1[[#This Row],[Importe venta total]]-Tabla_1[[#This Row],[Importe Coste total]]</f>
        <v>663096.15</v>
      </c>
      <c r="U606" s="13">
        <f>Tabla_1[[#This Row],[Importe Coste Total (M)]]/Tabla_1[[#This Row],[Importe Ventas Totales (M)]]</f>
        <v>0.56932425862907143</v>
      </c>
      <c r="V606" s="12">
        <f>Tabla_1[[#This Row],[Beneficio Total]]/1000</f>
        <v>663.09615000000008</v>
      </c>
      <c r="W606">
        <f>YEAR(Tabla_1[[#This Row],[Fecha pedido]])</f>
        <v>2020</v>
      </c>
    </row>
    <row r="607" spans="1:23" x14ac:dyDescent="0.3">
      <c r="A607" t="s">
        <v>816</v>
      </c>
      <c r="B607" t="s">
        <v>21</v>
      </c>
      <c r="C607" t="s">
        <v>106</v>
      </c>
      <c r="D607" t="s">
        <v>40</v>
      </c>
      <c r="E607" t="s">
        <v>19</v>
      </c>
      <c r="F607" t="s">
        <v>1117</v>
      </c>
      <c r="G607" s="14">
        <v>43945</v>
      </c>
      <c r="H607" s="20">
        <f>MONTH(Tabla_1[[#This Row],[Fecha pedido]])</f>
        <v>4</v>
      </c>
      <c r="I607">
        <v>356403195</v>
      </c>
      <c r="J607" s="1">
        <v>43954</v>
      </c>
      <c r="K607" s="5">
        <f>DATEDIF(Tabla_1[[#This Row],[Fecha pedido]],Tabla_1[[#This Row],[Fecha envío]],"D")</f>
        <v>9</v>
      </c>
      <c r="L607" s="3">
        <v>6480</v>
      </c>
      <c r="M607" s="4">
        <v>81.73</v>
      </c>
      <c r="N607" s="4">
        <v>56.67</v>
      </c>
      <c r="O607" s="12">
        <v>529610.4</v>
      </c>
      <c r="P607" s="4">
        <f>Tabla_1[[#This Row],[Precio Unitario]]-Tabla_1[[#This Row],[Coste unitario]]</f>
        <v>25.060000000000002</v>
      </c>
      <c r="Q607" s="12">
        <f>Tabla_1[[#This Row],[Importe venta total]]/1000</f>
        <v>529.61040000000003</v>
      </c>
      <c r="R607" s="4">
        <v>367221.60000000003</v>
      </c>
      <c r="S607" s="12">
        <f>Tabla_1[[#This Row],[Importe Coste total]]/1000</f>
        <v>367.22160000000002</v>
      </c>
      <c r="T607" s="4">
        <f>Tabla_1[[#This Row],[Importe venta total]]-Tabla_1[[#This Row],[Importe Coste total]]</f>
        <v>162388.79999999999</v>
      </c>
      <c r="U607" s="13">
        <f>Tabla_1[[#This Row],[Importe Coste Total (M)]]/Tabla_1[[#This Row],[Importe Ventas Totales (M)]]</f>
        <v>0.69338064358252782</v>
      </c>
      <c r="V607" s="12">
        <f>Tabla_1[[#This Row],[Beneficio Total]]/1000</f>
        <v>162.38879999999997</v>
      </c>
      <c r="W607">
        <f>YEAR(Tabla_1[[#This Row],[Fecha pedido]])</f>
        <v>2020</v>
      </c>
    </row>
    <row r="608" spans="1:23" x14ac:dyDescent="0.3">
      <c r="A608" t="s">
        <v>817</v>
      </c>
      <c r="B608" t="s">
        <v>12</v>
      </c>
      <c r="C608" t="s">
        <v>261</v>
      </c>
      <c r="D608" t="s">
        <v>23</v>
      </c>
      <c r="E608" t="s">
        <v>15</v>
      </c>
      <c r="F608" t="s">
        <v>1117</v>
      </c>
      <c r="G608" s="14">
        <v>44089</v>
      </c>
      <c r="H608" s="20">
        <f>MONTH(Tabla_1[[#This Row],[Fecha pedido]])</f>
        <v>9</v>
      </c>
      <c r="I608">
        <v>765843474</v>
      </c>
      <c r="J608" s="1">
        <v>44125</v>
      </c>
      <c r="K608" s="5">
        <f>DATEDIF(Tabla_1[[#This Row],[Fecha pedido]],Tabla_1[[#This Row],[Fecha envío]],"D")</f>
        <v>36</v>
      </c>
      <c r="L608" s="3">
        <v>8958</v>
      </c>
      <c r="M608" s="4">
        <v>205.7</v>
      </c>
      <c r="N608" s="4">
        <v>117.11</v>
      </c>
      <c r="O608" s="12">
        <v>1842660.5999999999</v>
      </c>
      <c r="P608" s="4">
        <f>Tabla_1[[#This Row],[Precio Unitario]]-Tabla_1[[#This Row],[Coste unitario]]</f>
        <v>88.589999999999989</v>
      </c>
      <c r="Q608" s="12">
        <f>Tabla_1[[#This Row],[Importe venta total]]/1000</f>
        <v>1842.6605999999999</v>
      </c>
      <c r="R608" s="4">
        <v>1049071.3799999999</v>
      </c>
      <c r="S608" s="12">
        <f>Tabla_1[[#This Row],[Importe Coste total]]/1000</f>
        <v>1049.0713799999999</v>
      </c>
      <c r="T608" s="4">
        <f>Tabla_1[[#This Row],[Importe venta total]]-Tabla_1[[#This Row],[Importe Coste total]]</f>
        <v>793589.22</v>
      </c>
      <c r="U608" s="13">
        <f>Tabla_1[[#This Row],[Importe Coste Total (M)]]/Tabla_1[[#This Row],[Importe Ventas Totales (M)]]</f>
        <v>0.56932425862907143</v>
      </c>
      <c r="V608" s="12">
        <f>Tabla_1[[#This Row],[Beneficio Total]]/1000</f>
        <v>793.58921999999995</v>
      </c>
      <c r="W608">
        <f>YEAR(Tabla_1[[#This Row],[Fecha pedido]])</f>
        <v>2020</v>
      </c>
    </row>
    <row r="609" spans="1:23" x14ac:dyDescent="0.3">
      <c r="A609" t="s">
        <v>818</v>
      </c>
      <c r="B609" t="s">
        <v>24</v>
      </c>
      <c r="C609" t="s">
        <v>765</v>
      </c>
      <c r="D609" t="s">
        <v>18</v>
      </c>
      <c r="E609" t="s">
        <v>19</v>
      </c>
      <c r="F609" t="s">
        <v>1117</v>
      </c>
      <c r="G609" s="14">
        <v>43997</v>
      </c>
      <c r="H609" s="20">
        <f>MONTH(Tabla_1[[#This Row],[Fecha pedido]])</f>
        <v>6</v>
      </c>
      <c r="I609">
        <v>677342164</v>
      </c>
      <c r="J609" s="1">
        <v>44027</v>
      </c>
      <c r="K609" s="5">
        <f>DATEDIF(Tabla_1[[#This Row],[Fecha pedido]],Tabla_1[[#This Row],[Fecha envío]],"D")</f>
        <v>30</v>
      </c>
      <c r="L609" s="3">
        <v>9453</v>
      </c>
      <c r="M609" s="4">
        <v>421.89</v>
      </c>
      <c r="N609" s="4">
        <v>364.69</v>
      </c>
      <c r="O609" s="12">
        <v>3988126.17</v>
      </c>
      <c r="P609" s="4">
        <f>Tabla_1[[#This Row],[Precio Unitario]]-Tabla_1[[#This Row],[Coste unitario]]</f>
        <v>57.199999999999989</v>
      </c>
      <c r="Q609" s="12">
        <f>Tabla_1[[#This Row],[Importe venta total]]/1000</f>
        <v>3988.12617</v>
      </c>
      <c r="R609" s="4">
        <v>3447414.57</v>
      </c>
      <c r="S609" s="12">
        <f>Tabla_1[[#This Row],[Importe Coste total]]/1000</f>
        <v>3447.4145699999999</v>
      </c>
      <c r="T609" s="4">
        <f>Tabla_1[[#This Row],[Importe venta total]]-Tabla_1[[#This Row],[Importe Coste total]]</f>
        <v>540711.60000000009</v>
      </c>
      <c r="U609" s="13">
        <f>Tabla_1[[#This Row],[Importe Coste Total (M)]]/Tabla_1[[#This Row],[Importe Ventas Totales (M)]]</f>
        <v>0.86441963544999878</v>
      </c>
      <c r="V609" s="12">
        <f>Tabla_1[[#This Row],[Beneficio Total]]/1000</f>
        <v>540.71160000000009</v>
      </c>
      <c r="W609">
        <f>YEAR(Tabla_1[[#This Row],[Fecha pedido]])</f>
        <v>2020</v>
      </c>
    </row>
    <row r="610" spans="1:23" x14ac:dyDescent="0.3">
      <c r="A610" t="s">
        <v>819</v>
      </c>
      <c r="B610" t="s">
        <v>21</v>
      </c>
      <c r="C610" t="s">
        <v>357</v>
      </c>
      <c r="D610" t="s">
        <v>80</v>
      </c>
      <c r="E610" t="s">
        <v>15</v>
      </c>
      <c r="F610" t="s">
        <v>1120</v>
      </c>
      <c r="G610" s="14">
        <v>43951</v>
      </c>
      <c r="H610" s="20">
        <f>MONTH(Tabla_1[[#This Row],[Fecha pedido]])</f>
        <v>4</v>
      </c>
      <c r="I610">
        <v>706573092</v>
      </c>
      <c r="J610" s="1">
        <v>43966</v>
      </c>
      <c r="K610" s="5">
        <f>DATEDIF(Tabla_1[[#This Row],[Fecha pedido]],Tabla_1[[#This Row],[Fecha envío]],"D")</f>
        <v>15</v>
      </c>
      <c r="L610" s="3">
        <v>9535</v>
      </c>
      <c r="M610" s="4">
        <v>668.27</v>
      </c>
      <c r="N610" s="4">
        <v>502.54</v>
      </c>
      <c r="O610" s="12">
        <v>6371954.4500000002</v>
      </c>
      <c r="P610" s="4">
        <f>Tabla_1[[#This Row],[Precio Unitario]]-Tabla_1[[#This Row],[Coste unitario]]</f>
        <v>165.72999999999996</v>
      </c>
      <c r="Q610" s="12">
        <f>Tabla_1[[#This Row],[Importe venta total]]/1000</f>
        <v>6371.9544500000002</v>
      </c>
      <c r="R610" s="4">
        <v>4791718.9000000004</v>
      </c>
      <c r="S610" s="12">
        <f>Tabla_1[[#This Row],[Importe Coste total]]/1000</f>
        <v>4791.7189000000008</v>
      </c>
      <c r="T610" s="4">
        <f>Tabla_1[[#This Row],[Importe venta total]]-Tabla_1[[#This Row],[Importe Coste total]]</f>
        <v>1580235.5499999998</v>
      </c>
      <c r="U610" s="13">
        <f>Tabla_1[[#This Row],[Importe Coste Total (M)]]/Tabla_1[[#This Row],[Importe Ventas Totales (M)]]</f>
        <v>0.75200143654510909</v>
      </c>
      <c r="V610" s="12">
        <f>Tabla_1[[#This Row],[Beneficio Total]]/1000</f>
        <v>1580.2355499999999</v>
      </c>
      <c r="W610">
        <f>YEAR(Tabla_1[[#This Row],[Fecha pedido]])</f>
        <v>2020</v>
      </c>
    </row>
    <row r="611" spans="1:23" x14ac:dyDescent="0.3">
      <c r="A611" t="s">
        <v>820</v>
      </c>
      <c r="B611" t="s">
        <v>60</v>
      </c>
      <c r="C611" t="s">
        <v>67</v>
      </c>
      <c r="D611" t="s">
        <v>23</v>
      </c>
      <c r="E611" t="s">
        <v>15</v>
      </c>
      <c r="F611" t="s">
        <v>1117</v>
      </c>
      <c r="G611" s="14">
        <v>44383</v>
      </c>
      <c r="H611" s="20">
        <f>MONTH(Tabla_1[[#This Row],[Fecha pedido]])</f>
        <v>7</v>
      </c>
      <c r="I611">
        <v>189522588</v>
      </c>
      <c r="J611" s="1">
        <v>44409</v>
      </c>
      <c r="K611" s="5">
        <f>DATEDIF(Tabla_1[[#This Row],[Fecha pedido]],Tabla_1[[#This Row],[Fecha envío]],"D")</f>
        <v>26</v>
      </c>
      <c r="L611" s="3">
        <v>2800</v>
      </c>
      <c r="M611" s="4">
        <v>205.7</v>
      </c>
      <c r="N611" s="4">
        <v>117.11</v>
      </c>
      <c r="O611" s="12">
        <v>575960</v>
      </c>
      <c r="P611" s="4">
        <f>Tabla_1[[#This Row],[Precio Unitario]]-Tabla_1[[#This Row],[Coste unitario]]</f>
        <v>88.589999999999989</v>
      </c>
      <c r="Q611" s="12">
        <f>Tabla_1[[#This Row],[Importe venta total]]/1000</f>
        <v>575.96</v>
      </c>
      <c r="R611" s="4">
        <v>327908</v>
      </c>
      <c r="S611" s="12">
        <f>Tabla_1[[#This Row],[Importe Coste total]]/1000</f>
        <v>327.90800000000002</v>
      </c>
      <c r="T611" s="4">
        <f>Tabla_1[[#This Row],[Importe venta total]]-Tabla_1[[#This Row],[Importe Coste total]]</f>
        <v>248052</v>
      </c>
      <c r="U611" s="13">
        <f>Tabla_1[[#This Row],[Importe Coste Total (M)]]/Tabla_1[[#This Row],[Importe Ventas Totales (M)]]</f>
        <v>0.56932425862907143</v>
      </c>
      <c r="V611" s="12">
        <f>Tabla_1[[#This Row],[Beneficio Total]]/1000</f>
        <v>248.05199999999999</v>
      </c>
      <c r="W611">
        <f>YEAR(Tabla_1[[#This Row],[Fecha pedido]])</f>
        <v>2021</v>
      </c>
    </row>
    <row r="612" spans="1:23" x14ac:dyDescent="0.3">
      <c r="A612" t="s">
        <v>821</v>
      </c>
      <c r="B612" t="s">
        <v>24</v>
      </c>
      <c r="C612" t="s">
        <v>304</v>
      </c>
      <c r="D612" t="s">
        <v>14</v>
      </c>
      <c r="E612" t="s">
        <v>19</v>
      </c>
      <c r="F612" t="s">
        <v>1120</v>
      </c>
      <c r="G612" s="14">
        <v>43916</v>
      </c>
      <c r="H612" s="20">
        <f>MONTH(Tabla_1[[#This Row],[Fecha pedido]])</f>
        <v>3</v>
      </c>
      <c r="I612">
        <v>162085092</v>
      </c>
      <c r="J612" s="1">
        <v>43953</v>
      </c>
      <c r="K612" s="5">
        <f>DATEDIF(Tabla_1[[#This Row],[Fecha pedido]],Tabla_1[[#This Row],[Fecha envío]],"D")</f>
        <v>37</v>
      </c>
      <c r="L612" s="3">
        <v>3435</v>
      </c>
      <c r="M612" s="4">
        <v>152.58000000000001</v>
      </c>
      <c r="N612" s="4">
        <v>97.44</v>
      </c>
      <c r="O612" s="12">
        <v>524112.30000000005</v>
      </c>
      <c r="P612" s="4">
        <f>Tabla_1[[#This Row],[Precio Unitario]]-Tabla_1[[#This Row],[Coste unitario]]</f>
        <v>55.140000000000015</v>
      </c>
      <c r="Q612" s="12">
        <f>Tabla_1[[#This Row],[Importe venta total]]/1000</f>
        <v>524.1123</v>
      </c>
      <c r="R612" s="4">
        <v>334706.39999999997</v>
      </c>
      <c r="S612" s="12">
        <f>Tabla_1[[#This Row],[Importe Coste total]]/1000</f>
        <v>334.70639999999997</v>
      </c>
      <c r="T612" s="4">
        <f>Tabla_1[[#This Row],[Importe venta total]]-Tabla_1[[#This Row],[Importe Coste total]]</f>
        <v>189405.90000000008</v>
      </c>
      <c r="U612" s="13">
        <f>Tabla_1[[#This Row],[Importe Coste Total (M)]]/Tabla_1[[#This Row],[Importe Ventas Totales (M)]]</f>
        <v>0.63861580810066843</v>
      </c>
      <c r="V612" s="12">
        <f>Tabla_1[[#This Row],[Beneficio Total]]/1000</f>
        <v>189.40590000000009</v>
      </c>
      <c r="W612">
        <f>YEAR(Tabla_1[[#This Row],[Fecha pedido]])</f>
        <v>2020</v>
      </c>
    </row>
    <row r="613" spans="1:23" x14ac:dyDescent="0.3">
      <c r="A613" t="s">
        <v>822</v>
      </c>
      <c r="B613" t="s">
        <v>12</v>
      </c>
      <c r="C613" t="s">
        <v>323</v>
      </c>
      <c r="D613" t="s">
        <v>23</v>
      </c>
      <c r="E613" t="s">
        <v>19</v>
      </c>
      <c r="F613" t="s">
        <v>1117</v>
      </c>
      <c r="G613" s="14">
        <v>44092</v>
      </c>
      <c r="H613" s="20">
        <f>MONTH(Tabla_1[[#This Row],[Fecha pedido]])</f>
        <v>9</v>
      </c>
      <c r="I613">
        <v>575233256</v>
      </c>
      <c r="J613" s="1">
        <v>44140</v>
      </c>
      <c r="K613" s="5">
        <f>DATEDIF(Tabla_1[[#This Row],[Fecha pedido]],Tabla_1[[#This Row],[Fecha envío]],"D")</f>
        <v>48</v>
      </c>
      <c r="L613" s="3">
        <v>3158</v>
      </c>
      <c r="M613" s="4">
        <v>205.7</v>
      </c>
      <c r="N613" s="4">
        <v>117.11</v>
      </c>
      <c r="O613" s="12">
        <v>649600.6</v>
      </c>
      <c r="P613" s="4">
        <f>Tabla_1[[#This Row],[Precio Unitario]]-Tabla_1[[#This Row],[Coste unitario]]</f>
        <v>88.589999999999989</v>
      </c>
      <c r="Q613" s="12">
        <f>Tabla_1[[#This Row],[Importe venta total]]/1000</f>
        <v>649.60059999999999</v>
      </c>
      <c r="R613" s="4">
        <v>369833.38</v>
      </c>
      <c r="S613" s="12">
        <f>Tabla_1[[#This Row],[Importe Coste total]]/1000</f>
        <v>369.83337999999998</v>
      </c>
      <c r="T613" s="4">
        <f>Tabla_1[[#This Row],[Importe venta total]]-Tabla_1[[#This Row],[Importe Coste total]]</f>
        <v>279767.21999999997</v>
      </c>
      <c r="U613" s="13">
        <f>Tabla_1[[#This Row],[Importe Coste Total (M)]]/Tabla_1[[#This Row],[Importe Ventas Totales (M)]]</f>
        <v>0.56932425862907143</v>
      </c>
      <c r="V613" s="12">
        <f>Tabla_1[[#This Row],[Beneficio Total]]/1000</f>
        <v>279.76721999999995</v>
      </c>
      <c r="W613">
        <f>YEAR(Tabla_1[[#This Row],[Fecha pedido]])</f>
        <v>2020</v>
      </c>
    </row>
    <row r="614" spans="1:23" x14ac:dyDescent="0.3">
      <c r="A614" t="s">
        <v>823</v>
      </c>
      <c r="B614" t="s">
        <v>21</v>
      </c>
      <c r="C614" t="s">
        <v>399</v>
      </c>
      <c r="D614" t="s">
        <v>70</v>
      </c>
      <c r="E614" t="s">
        <v>15</v>
      </c>
      <c r="F614" t="s">
        <v>1119</v>
      </c>
      <c r="G614" s="14">
        <v>44804</v>
      </c>
      <c r="H614" s="20">
        <f>MONTH(Tabla_1[[#This Row],[Fecha pedido]])</f>
        <v>8</v>
      </c>
      <c r="I614">
        <v>289170300</v>
      </c>
      <c r="J614" s="1">
        <v>44815</v>
      </c>
      <c r="K614" s="5">
        <f>DATEDIF(Tabla_1[[#This Row],[Fecha pedido]],Tabla_1[[#This Row],[Fecha envío]],"D")</f>
        <v>11</v>
      </c>
      <c r="L614" s="3">
        <v>773</v>
      </c>
      <c r="M614" s="4">
        <v>109.28</v>
      </c>
      <c r="N614" s="4">
        <v>35.840000000000003</v>
      </c>
      <c r="O614" s="12">
        <v>84473.44</v>
      </c>
      <c r="P614" s="4">
        <f>Tabla_1[[#This Row],[Precio Unitario]]-Tabla_1[[#This Row],[Coste unitario]]</f>
        <v>73.44</v>
      </c>
      <c r="Q614" s="12">
        <f>Tabla_1[[#This Row],[Importe venta total]]/1000</f>
        <v>84.473439999999997</v>
      </c>
      <c r="R614" s="4">
        <v>27704.320000000003</v>
      </c>
      <c r="S614" s="12">
        <f>Tabla_1[[#This Row],[Importe Coste total]]/1000</f>
        <v>27.704320000000003</v>
      </c>
      <c r="T614" s="4">
        <f>Tabla_1[[#This Row],[Importe venta total]]-Tabla_1[[#This Row],[Importe Coste total]]</f>
        <v>56769.119999999995</v>
      </c>
      <c r="U614" s="13">
        <f>Tabla_1[[#This Row],[Importe Coste Total (M)]]/Tabla_1[[#This Row],[Importe Ventas Totales (M)]]</f>
        <v>0.32796486090775995</v>
      </c>
      <c r="V614" s="12">
        <f>Tabla_1[[#This Row],[Beneficio Total]]/1000</f>
        <v>56.769119999999994</v>
      </c>
      <c r="W614">
        <f>YEAR(Tabla_1[[#This Row],[Fecha pedido]])</f>
        <v>2022</v>
      </c>
    </row>
    <row r="615" spans="1:23" x14ac:dyDescent="0.3">
      <c r="A615" t="s">
        <v>824</v>
      </c>
      <c r="B615" t="s">
        <v>12</v>
      </c>
      <c r="C615" t="s">
        <v>615</v>
      </c>
      <c r="D615" t="s">
        <v>50</v>
      </c>
      <c r="E615" t="s">
        <v>15</v>
      </c>
      <c r="F615" t="s">
        <v>1118</v>
      </c>
      <c r="G615" s="14">
        <v>44608</v>
      </c>
      <c r="H615" s="20">
        <f>MONTH(Tabla_1[[#This Row],[Fecha pedido]])</f>
        <v>2</v>
      </c>
      <c r="I615">
        <v>791445052</v>
      </c>
      <c r="J615" s="1">
        <v>44611</v>
      </c>
      <c r="K615" s="5">
        <f>DATEDIF(Tabla_1[[#This Row],[Fecha pedido]],Tabla_1[[#This Row],[Fecha envío]],"D")</f>
        <v>3</v>
      </c>
      <c r="L615" s="3">
        <v>5033</v>
      </c>
      <c r="M615" s="4">
        <v>154.06</v>
      </c>
      <c r="N615" s="4">
        <v>90.93</v>
      </c>
      <c r="O615" s="12">
        <v>775383.98</v>
      </c>
      <c r="P615" s="4">
        <f>Tabla_1[[#This Row],[Precio Unitario]]-Tabla_1[[#This Row],[Coste unitario]]</f>
        <v>63.129999999999995</v>
      </c>
      <c r="Q615" s="12">
        <f>Tabla_1[[#This Row],[Importe venta total]]/1000</f>
        <v>775.38397999999995</v>
      </c>
      <c r="R615" s="4">
        <v>457650.69000000006</v>
      </c>
      <c r="S615" s="12">
        <f>Tabla_1[[#This Row],[Importe Coste total]]/1000</f>
        <v>457.65069000000005</v>
      </c>
      <c r="T615" s="4">
        <f>Tabla_1[[#This Row],[Importe venta total]]-Tabla_1[[#This Row],[Importe Coste total]]</f>
        <v>317733.28999999992</v>
      </c>
      <c r="U615" s="13">
        <f>Tabla_1[[#This Row],[Importe Coste Total (M)]]/Tabla_1[[#This Row],[Importe Ventas Totales (M)]]</f>
        <v>0.59022458782292619</v>
      </c>
      <c r="V615" s="12">
        <f>Tabla_1[[#This Row],[Beneficio Total]]/1000</f>
        <v>317.7332899999999</v>
      </c>
      <c r="W615">
        <f>YEAR(Tabla_1[[#This Row],[Fecha pedido]])</f>
        <v>2022</v>
      </c>
    </row>
    <row r="616" spans="1:23" x14ac:dyDescent="0.3">
      <c r="A616" t="s">
        <v>825</v>
      </c>
      <c r="B616" t="s">
        <v>12</v>
      </c>
      <c r="C616" t="s">
        <v>587</v>
      </c>
      <c r="D616" t="s">
        <v>80</v>
      </c>
      <c r="E616" t="s">
        <v>19</v>
      </c>
      <c r="F616" t="s">
        <v>1119</v>
      </c>
      <c r="G616" s="14">
        <v>44274</v>
      </c>
      <c r="H616" s="20">
        <f>MONTH(Tabla_1[[#This Row],[Fecha pedido]])</f>
        <v>3</v>
      </c>
      <c r="I616">
        <v>562765491</v>
      </c>
      <c r="J616" s="1">
        <v>44297</v>
      </c>
      <c r="K616" s="5">
        <f>DATEDIF(Tabla_1[[#This Row],[Fecha pedido]],Tabla_1[[#This Row],[Fecha envío]],"D")</f>
        <v>23</v>
      </c>
      <c r="L616" s="3">
        <v>3669</v>
      </c>
      <c r="M616" s="4">
        <v>668.27</v>
      </c>
      <c r="N616" s="4">
        <v>502.54</v>
      </c>
      <c r="O616" s="12">
        <v>2451882.63</v>
      </c>
      <c r="P616" s="4">
        <f>Tabla_1[[#This Row],[Precio Unitario]]-Tabla_1[[#This Row],[Coste unitario]]</f>
        <v>165.72999999999996</v>
      </c>
      <c r="Q616" s="12">
        <f>Tabla_1[[#This Row],[Importe venta total]]/1000</f>
        <v>2451.8826300000001</v>
      </c>
      <c r="R616" s="4">
        <v>1843819.26</v>
      </c>
      <c r="S616" s="12">
        <f>Tabla_1[[#This Row],[Importe Coste total]]/1000</f>
        <v>1843.81926</v>
      </c>
      <c r="T616" s="4">
        <f>Tabla_1[[#This Row],[Importe venta total]]-Tabla_1[[#This Row],[Importe Coste total]]</f>
        <v>608063.36999999988</v>
      </c>
      <c r="U616" s="13">
        <f>Tabla_1[[#This Row],[Importe Coste Total (M)]]/Tabla_1[[#This Row],[Importe Ventas Totales (M)]]</f>
        <v>0.75200143654510898</v>
      </c>
      <c r="V616" s="12">
        <f>Tabla_1[[#This Row],[Beneficio Total]]/1000</f>
        <v>608.06336999999985</v>
      </c>
      <c r="W616">
        <f>YEAR(Tabla_1[[#This Row],[Fecha pedido]])</f>
        <v>2021</v>
      </c>
    </row>
    <row r="617" spans="1:23" x14ac:dyDescent="0.3">
      <c r="A617" t="s">
        <v>826</v>
      </c>
      <c r="B617" t="s">
        <v>60</v>
      </c>
      <c r="C617" t="s">
        <v>349</v>
      </c>
      <c r="D617" t="s">
        <v>70</v>
      </c>
      <c r="E617" t="s">
        <v>15</v>
      </c>
      <c r="F617" t="s">
        <v>1120</v>
      </c>
      <c r="G617" s="14">
        <v>44068</v>
      </c>
      <c r="H617" s="20">
        <f>MONTH(Tabla_1[[#This Row],[Fecha pedido]])</f>
        <v>8</v>
      </c>
      <c r="I617">
        <v>908471333</v>
      </c>
      <c r="J617" s="1">
        <v>44090</v>
      </c>
      <c r="K617" s="5">
        <f>DATEDIF(Tabla_1[[#This Row],[Fecha pedido]],Tabla_1[[#This Row],[Fecha envío]],"D")</f>
        <v>22</v>
      </c>
      <c r="L617" s="3">
        <v>5711</v>
      </c>
      <c r="M617" s="4">
        <v>109.28</v>
      </c>
      <c r="N617" s="4">
        <v>35.840000000000003</v>
      </c>
      <c r="O617" s="12">
        <v>624098.07999999996</v>
      </c>
      <c r="P617" s="4">
        <f>Tabla_1[[#This Row],[Precio Unitario]]-Tabla_1[[#This Row],[Coste unitario]]</f>
        <v>73.44</v>
      </c>
      <c r="Q617" s="12">
        <f>Tabla_1[[#This Row],[Importe venta total]]/1000</f>
        <v>624.09807999999998</v>
      </c>
      <c r="R617" s="4">
        <v>204682.24000000002</v>
      </c>
      <c r="S617" s="12">
        <f>Tabla_1[[#This Row],[Importe Coste total]]/1000</f>
        <v>204.68224000000001</v>
      </c>
      <c r="T617" s="4">
        <f>Tabla_1[[#This Row],[Importe venta total]]-Tabla_1[[#This Row],[Importe Coste total]]</f>
        <v>419415.83999999997</v>
      </c>
      <c r="U617" s="13">
        <f>Tabla_1[[#This Row],[Importe Coste Total (M)]]/Tabla_1[[#This Row],[Importe Ventas Totales (M)]]</f>
        <v>0.32796486090775989</v>
      </c>
      <c r="V617" s="12">
        <f>Tabla_1[[#This Row],[Beneficio Total]]/1000</f>
        <v>419.41583999999995</v>
      </c>
      <c r="W617">
        <f>YEAR(Tabla_1[[#This Row],[Fecha pedido]])</f>
        <v>2020</v>
      </c>
    </row>
    <row r="618" spans="1:23" x14ac:dyDescent="0.3">
      <c r="A618" t="s">
        <v>827</v>
      </c>
      <c r="B618" t="s">
        <v>28</v>
      </c>
      <c r="C618" t="s">
        <v>693</v>
      </c>
      <c r="D618" t="s">
        <v>38</v>
      </c>
      <c r="E618" t="s">
        <v>19</v>
      </c>
      <c r="F618" t="s">
        <v>1117</v>
      </c>
      <c r="G618" s="14">
        <v>43861</v>
      </c>
      <c r="H618" s="20">
        <f>MONTH(Tabla_1[[#This Row],[Fecha pedido]])</f>
        <v>1</v>
      </c>
      <c r="I618">
        <v>595835196</v>
      </c>
      <c r="J618" s="1">
        <v>43902</v>
      </c>
      <c r="K618" s="5">
        <f>DATEDIF(Tabla_1[[#This Row],[Fecha pedido]],Tabla_1[[#This Row],[Fecha envío]],"D")</f>
        <v>41</v>
      </c>
      <c r="L618" s="3">
        <v>9730</v>
      </c>
      <c r="M618" s="4">
        <v>437.2</v>
      </c>
      <c r="N618" s="4">
        <v>263.33</v>
      </c>
      <c r="O618" s="12">
        <v>4253956</v>
      </c>
      <c r="P618" s="4">
        <f>Tabla_1[[#This Row],[Precio Unitario]]-Tabla_1[[#This Row],[Coste unitario]]</f>
        <v>173.87</v>
      </c>
      <c r="Q618" s="12">
        <f>Tabla_1[[#This Row],[Importe venta total]]/1000</f>
        <v>4253.9560000000001</v>
      </c>
      <c r="R618" s="4">
        <v>2562200.9</v>
      </c>
      <c r="S618" s="12">
        <f>Tabla_1[[#This Row],[Importe Coste total]]/1000</f>
        <v>2562.2008999999998</v>
      </c>
      <c r="T618" s="4">
        <f>Tabla_1[[#This Row],[Importe venta total]]-Tabla_1[[#This Row],[Importe Coste total]]</f>
        <v>1691755.1</v>
      </c>
      <c r="U618" s="13">
        <f>Tabla_1[[#This Row],[Importe Coste Total (M)]]/Tabla_1[[#This Row],[Importe Ventas Totales (M)]]</f>
        <v>0.60231015553522405</v>
      </c>
      <c r="V618" s="12">
        <f>Tabla_1[[#This Row],[Beneficio Total]]/1000</f>
        <v>1691.7551000000001</v>
      </c>
      <c r="W618">
        <f>YEAR(Tabla_1[[#This Row],[Fecha pedido]])</f>
        <v>2020</v>
      </c>
    </row>
    <row r="619" spans="1:23" x14ac:dyDescent="0.3">
      <c r="A619" t="s">
        <v>828</v>
      </c>
      <c r="B619" t="s">
        <v>12</v>
      </c>
      <c r="C619" t="s">
        <v>481</v>
      </c>
      <c r="D619" t="s">
        <v>14</v>
      </c>
      <c r="E619" t="s">
        <v>15</v>
      </c>
      <c r="F619" t="s">
        <v>1118</v>
      </c>
      <c r="G619" s="14">
        <v>43985</v>
      </c>
      <c r="H619" s="20">
        <f>MONTH(Tabla_1[[#This Row],[Fecha pedido]])</f>
        <v>6</v>
      </c>
      <c r="I619">
        <v>113968408</v>
      </c>
      <c r="J619" s="1">
        <v>44008</v>
      </c>
      <c r="K619" s="5">
        <f>DATEDIF(Tabla_1[[#This Row],[Fecha pedido]],Tabla_1[[#This Row],[Fecha envío]],"D")</f>
        <v>23</v>
      </c>
      <c r="L619" s="3">
        <v>4639</v>
      </c>
      <c r="M619" s="4">
        <v>152.58000000000001</v>
      </c>
      <c r="N619" s="4">
        <v>97.44</v>
      </c>
      <c r="O619" s="12">
        <v>707818.62000000011</v>
      </c>
      <c r="P619" s="4">
        <f>Tabla_1[[#This Row],[Precio Unitario]]-Tabla_1[[#This Row],[Coste unitario]]</f>
        <v>55.140000000000015</v>
      </c>
      <c r="Q619" s="12">
        <f>Tabla_1[[#This Row],[Importe venta total]]/1000</f>
        <v>707.81862000000012</v>
      </c>
      <c r="R619" s="4">
        <v>452024.16</v>
      </c>
      <c r="S619" s="12">
        <f>Tabla_1[[#This Row],[Importe Coste total]]/1000</f>
        <v>452.02415999999999</v>
      </c>
      <c r="T619" s="4">
        <f>Tabla_1[[#This Row],[Importe venta total]]-Tabla_1[[#This Row],[Importe Coste total]]</f>
        <v>255794.46000000014</v>
      </c>
      <c r="U619" s="13">
        <f>Tabla_1[[#This Row],[Importe Coste Total (M)]]/Tabla_1[[#This Row],[Importe Ventas Totales (M)]]</f>
        <v>0.63861580810066843</v>
      </c>
      <c r="V619" s="12">
        <f>Tabla_1[[#This Row],[Beneficio Total]]/1000</f>
        <v>255.79446000000013</v>
      </c>
      <c r="W619">
        <f>YEAR(Tabla_1[[#This Row],[Fecha pedido]])</f>
        <v>2020</v>
      </c>
    </row>
    <row r="620" spans="1:23" x14ac:dyDescent="0.3">
      <c r="A620" t="s">
        <v>829</v>
      </c>
      <c r="B620" t="s">
        <v>24</v>
      </c>
      <c r="C620" t="s">
        <v>294</v>
      </c>
      <c r="D620" t="s">
        <v>40</v>
      </c>
      <c r="E620" t="s">
        <v>15</v>
      </c>
      <c r="F620" t="s">
        <v>1117</v>
      </c>
      <c r="G620" s="14">
        <v>44400</v>
      </c>
      <c r="H620" s="20">
        <f>MONTH(Tabla_1[[#This Row],[Fecha pedido]])</f>
        <v>7</v>
      </c>
      <c r="I620">
        <v>922294795</v>
      </c>
      <c r="J620" s="1">
        <v>44450</v>
      </c>
      <c r="K620" s="5">
        <f>DATEDIF(Tabla_1[[#This Row],[Fecha pedido]],Tabla_1[[#This Row],[Fecha envío]],"D")</f>
        <v>50</v>
      </c>
      <c r="L620" s="3">
        <v>6380</v>
      </c>
      <c r="M620" s="4">
        <v>81.73</v>
      </c>
      <c r="N620" s="4">
        <v>56.67</v>
      </c>
      <c r="O620" s="12">
        <v>521437.4</v>
      </c>
      <c r="P620" s="4">
        <f>Tabla_1[[#This Row],[Precio Unitario]]-Tabla_1[[#This Row],[Coste unitario]]</f>
        <v>25.060000000000002</v>
      </c>
      <c r="Q620" s="12">
        <f>Tabla_1[[#This Row],[Importe venta total]]/1000</f>
        <v>521.43740000000003</v>
      </c>
      <c r="R620" s="4">
        <v>361554.60000000003</v>
      </c>
      <c r="S620" s="12">
        <f>Tabla_1[[#This Row],[Importe Coste total]]/1000</f>
        <v>361.55460000000005</v>
      </c>
      <c r="T620" s="4">
        <f>Tabla_1[[#This Row],[Importe venta total]]-Tabla_1[[#This Row],[Importe Coste total]]</f>
        <v>159882.79999999999</v>
      </c>
      <c r="U620" s="13">
        <f>Tabla_1[[#This Row],[Importe Coste Total (M)]]/Tabla_1[[#This Row],[Importe Ventas Totales (M)]]</f>
        <v>0.69338064358252793</v>
      </c>
      <c r="V620" s="12">
        <f>Tabla_1[[#This Row],[Beneficio Total]]/1000</f>
        <v>159.88279999999997</v>
      </c>
      <c r="W620">
        <f>YEAR(Tabla_1[[#This Row],[Fecha pedido]])</f>
        <v>2021</v>
      </c>
    </row>
    <row r="621" spans="1:23" x14ac:dyDescent="0.3">
      <c r="A621" t="s">
        <v>830</v>
      </c>
      <c r="B621" t="s">
        <v>24</v>
      </c>
      <c r="C621" t="s">
        <v>436</v>
      </c>
      <c r="D621" t="s">
        <v>26</v>
      </c>
      <c r="E621" t="s">
        <v>19</v>
      </c>
      <c r="F621" t="s">
        <v>1117</v>
      </c>
      <c r="G621" s="14">
        <v>44164</v>
      </c>
      <c r="H621" s="20">
        <f>MONTH(Tabla_1[[#This Row],[Fecha pedido]])</f>
        <v>11</v>
      </c>
      <c r="I621">
        <v>500550687</v>
      </c>
      <c r="J621" s="1">
        <v>44181</v>
      </c>
      <c r="K621" s="5">
        <f>DATEDIF(Tabla_1[[#This Row],[Fecha pedido]],Tabla_1[[#This Row],[Fecha envío]],"D")</f>
        <v>17</v>
      </c>
      <c r="L621" s="3">
        <v>2926</v>
      </c>
      <c r="M621" s="4">
        <v>9.33</v>
      </c>
      <c r="N621" s="4">
        <v>6.92</v>
      </c>
      <c r="O621" s="12">
        <v>27299.58</v>
      </c>
      <c r="P621" s="4">
        <f>Tabla_1[[#This Row],[Precio Unitario]]-Tabla_1[[#This Row],[Coste unitario]]</f>
        <v>2.41</v>
      </c>
      <c r="Q621" s="12">
        <f>Tabla_1[[#This Row],[Importe venta total]]/1000</f>
        <v>27.299580000000002</v>
      </c>
      <c r="R621" s="4">
        <v>20247.919999999998</v>
      </c>
      <c r="S621" s="12">
        <f>Tabla_1[[#This Row],[Importe Coste total]]/1000</f>
        <v>20.247919999999997</v>
      </c>
      <c r="T621" s="4">
        <f>Tabla_1[[#This Row],[Importe venta total]]-Tabla_1[[#This Row],[Importe Coste total]]</f>
        <v>7051.6600000000035</v>
      </c>
      <c r="U621" s="13">
        <f>Tabla_1[[#This Row],[Importe Coste Total (M)]]/Tabla_1[[#This Row],[Importe Ventas Totales (M)]]</f>
        <v>0.74169346195069652</v>
      </c>
      <c r="V621" s="12">
        <f>Tabla_1[[#This Row],[Beneficio Total]]/1000</f>
        <v>7.0516600000000036</v>
      </c>
      <c r="W621">
        <f>YEAR(Tabla_1[[#This Row],[Fecha pedido]])</f>
        <v>2020</v>
      </c>
    </row>
    <row r="622" spans="1:23" x14ac:dyDescent="0.3">
      <c r="A622" t="s">
        <v>831</v>
      </c>
      <c r="B622" t="s">
        <v>24</v>
      </c>
      <c r="C622" t="s">
        <v>297</v>
      </c>
      <c r="D622" t="s">
        <v>18</v>
      </c>
      <c r="E622" t="s">
        <v>19</v>
      </c>
      <c r="F622" t="s">
        <v>1118</v>
      </c>
      <c r="G622" s="14">
        <v>44051</v>
      </c>
      <c r="H622" s="20">
        <f>MONTH(Tabla_1[[#This Row],[Fecha pedido]])</f>
        <v>8</v>
      </c>
      <c r="I622">
        <v>898784911</v>
      </c>
      <c r="J622" s="1">
        <v>44058</v>
      </c>
      <c r="K622" s="5">
        <f>DATEDIF(Tabla_1[[#This Row],[Fecha pedido]],Tabla_1[[#This Row],[Fecha envío]],"D")</f>
        <v>7</v>
      </c>
      <c r="L622" s="3">
        <v>9283</v>
      </c>
      <c r="M622" s="4">
        <v>421.89</v>
      </c>
      <c r="N622" s="4">
        <v>364.69</v>
      </c>
      <c r="O622" s="12">
        <v>3916404.8699999996</v>
      </c>
      <c r="P622" s="4">
        <f>Tabla_1[[#This Row],[Precio Unitario]]-Tabla_1[[#This Row],[Coste unitario]]</f>
        <v>57.199999999999989</v>
      </c>
      <c r="Q622" s="12">
        <f>Tabla_1[[#This Row],[Importe venta total]]/1000</f>
        <v>3916.4048699999998</v>
      </c>
      <c r="R622" s="4">
        <v>3385417.27</v>
      </c>
      <c r="S622" s="12">
        <f>Tabla_1[[#This Row],[Importe Coste total]]/1000</f>
        <v>3385.4172699999999</v>
      </c>
      <c r="T622" s="4">
        <f>Tabla_1[[#This Row],[Importe venta total]]-Tabla_1[[#This Row],[Importe Coste total]]</f>
        <v>530987.59999999963</v>
      </c>
      <c r="U622" s="13">
        <f>Tabla_1[[#This Row],[Importe Coste Total (M)]]/Tabla_1[[#This Row],[Importe Ventas Totales (M)]]</f>
        <v>0.86441963544999878</v>
      </c>
      <c r="V622" s="12">
        <f>Tabla_1[[#This Row],[Beneficio Total]]/1000</f>
        <v>530.98759999999959</v>
      </c>
      <c r="W622">
        <f>YEAR(Tabla_1[[#This Row],[Fecha pedido]])</f>
        <v>2020</v>
      </c>
    </row>
    <row r="623" spans="1:23" x14ac:dyDescent="0.3">
      <c r="A623" t="s">
        <v>832</v>
      </c>
      <c r="B623" t="s">
        <v>28</v>
      </c>
      <c r="C623" t="s">
        <v>238</v>
      </c>
      <c r="D623" t="s">
        <v>14</v>
      </c>
      <c r="E623" t="s">
        <v>15</v>
      </c>
      <c r="F623" t="s">
        <v>1120</v>
      </c>
      <c r="G623" s="14">
        <v>43939</v>
      </c>
      <c r="H623" s="20">
        <f>MONTH(Tabla_1[[#This Row],[Fecha pedido]])</f>
        <v>4</v>
      </c>
      <c r="I623">
        <v>187358796</v>
      </c>
      <c r="J623" s="1">
        <v>43957</v>
      </c>
      <c r="K623" s="5">
        <f>DATEDIF(Tabla_1[[#This Row],[Fecha pedido]],Tabla_1[[#This Row],[Fecha envío]],"D")</f>
        <v>18</v>
      </c>
      <c r="L623" s="3">
        <v>2486</v>
      </c>
      <c r="M623" s="4">
        <v>152.58000000000001</v>
      </c>
      <c r="N623" s="4">
        <v>97.44</v>
      </c>
      <c r="O623" s="12">
        <v>379313.88</v>
      </c>
      <c r="P623" s="4">
        <f>Tabla_1[[#This Row],[Precio Unitario]]-Tabla_1[[#This Row],[Coste unitario]]</f>
        <v>55.140000000000015</v>
      </c>
      <c r="Q623" s="12">
        <f>Tabla_1[[#This Row],[Importe venta total]]/1000</f>
        <v>379.31387999999998</v>
      </c>
      <c r="R623" s="4">
        <v>242235.84</v>
      </c>
      <c r="S623" s="12">
        <f>Tabla_1[[#This Row],[Importe Coste total]]/1000</f>
        <v>242.23584</v>
      </c>
      <c r="T623" s="4">
        <f>Tabla_1[[#This Row],[Importe venta total]]-Tabla_1[[#This Row],[Importe Coste total]]</f>
        <v>137078.04</v>
      </c>
      <c r="U623" s="13">
        <f>Tabla_1[[#This Row],[Importe Coste Total (M)]]/Tabla_1[[#This Row],[Importe Ventas Totales (M)]]</f>
        <v>0.63861580810066854</v>
      </c>
      <c r="V623" s="12">
        <f>Tabla_1[[#This Row],[Beneficio Total]]/1000</f>
        <v>137.07804000000002</v>
      </c>
      <c r="W623">
        <f>YEAR(Tabla_1[[#This Row],[Fecha pedido]])</f>
        <v>2020</v>
      </c>
    </row>
    <row r="624" spans="1:23" x14ac:dyDescent="0.3">
      <c r="A624" t="s">
        <v>833</v>
      </c>
      <c r="B624" t="s">
        <v>12</v>
      </c>
      <c r="C624" t="s">
        <v>323</v>
      </c>
      <c r="D624" t="s">
        <v>42</v>
      </c>
      <c r="E624" t="s">
        <v>15</v>
      </c>
      <c r="F624" t="s">
        <v>1118</v>
      </c>
      <c r="G624" s="14">
        <v>43950</v>
      </c>
      <c r="H624" s="20">
        <f>MONTH(Tabla_1[[#This Row],[Fecha pedido]])</f>
        <v>4</v>
      </c>
      <c r="I624">
        <v>218533360</v>
      </c>
      <c r="J624" s="1">
        <v>43953</v>
      </c>
      <c r="K624" s="5">
        <f>DATEDIF(Tabla_1[[#This Row],[Fecha pedido]],Tabla_1[[#This Row],[Fecha envío]],"D")</f>
        <v>3</v>
      </c>
      <c r="L624" s="3">
        <v>7733</v>
      </c>
      <c r="M624" s="4">
        <v>651.21</v>
      </c>
      <c r="N624" s="4">
        <v>524.96</v>
      </c>
      <c r="O624" s="12">
        <v>5035806.9300000006</v>
      </c>
      <c r="P624" s="4">
        <f>Tabla_1[[#This Row],[Precio Unitario]]-Tabla_1[[#This Row],[Coste unitario]]</f>
        <v>126.25</v>
      </c>
      <c r="Q624" s="12">
        <f>Tabla_1[[#This Row],[Importe venta total]]/1000</f>
        <v>5035.8069300000006</v>
      </c>
      <c r="R624" s="4">
        <v>4059515.68</v>
      </c>
      <c r="S624" s="12">
        <f>Tabla_1[[#This Row],[Importe Coste total]]/1000</f>
        <v>4059.51568</v>
      </c>
      <c r="T624" s="4">
        <f>Tabla_1[[#This Row],[Importe venta total]]-Tabla_1[[#This Row],[Importe Coste total]]</f>
        <v>976291.25000000047</v>
      </c>
      <c r="U624" s="13">
        <f>Tabla_1[[#This Row],[Importe Coste Total (M)]]/Tabla_1[[#This Row],[Importe Ventas Totales (M)]]</f>
        <v>0.80613012699436426</v>
      </c>
      <c r="V624" s="12">
        <f>Tabla_1[[#This Row],[Beneficio Total]]/1000</f>
        <v>976.29125000000045</v>
      </c>
      <c r="W624">
        <f>YEAR(Tabla_1[[#This Row],[Fecha pedido]])</f>
        <v>2020</v>
      </c>
    </row>
    <row r="625" spans="1:23" x14ac:dyDescent="0.3">
      <c r="A625" t="s">
        <v>834</v>
      </c>
      <c r="B625" t="s">
        <v>24</v>
      </c>
      <c r="C625" t="s">
        <v>141</v>
      </c>
      <c r="D625" t="s">
        <v>42</v>
      </c>
      <c r="E625" t="s">
        <v>15</v>
      </c>
      <c r="F625" t="s">
        <v>1119</v>
      </c>
      <c r="G625" s="14">
        <v>44039</v>
      </c>
      <c r="H625" s="20">
        <f>MONTH(Tabla_1[[#This Row],[Fecha pedido]])</f>
        <v>7</v>
      </c>
      <c r="I625">
        <v>153419196</v>
      </c>
      <c r="J625" s="1">
        <v>44050</v>
      </c>
      <c r="K625" s="5">
        <f>DATEDIF(Tabla_1[[#This Row],[Fecha pedido]],Tabla_1[[#This Row],[Fecha envío]],"D")</f>
        <v>11</v>
      </c>
      <c r="L625" s="3">
        <v>9004</v>
      </c>
      <c r="M625" s="4">
        <v>651.21</v>
      </c>
      <c r="N625" s="4">
        <v>524.96</v>
      </c>
      <c r="O625" s="12">
        <v>5863494.8400000008</v>
      </c>
      <c r="P625" s="4">
        <f>Tabla_1[[#This Row],[Precio Unitario]]-Tabla_1[[#This Row],[Coste unitario]]</f>
        <v>126.25</v>
      </c>
      <c r="Q625" s="12">
        <f>Tabla_1[[#This Row],[Importe venta total]]/1000</f>
        <v>5863.4948400000012</v>
      </c>
      <c r="R625" s="4">
        <v>4726739.8400000008</v>
      </c>
      <c r="S625" s="12">
        <f>Tabla_1[[#This Row],[Importe Coste total]]/1000</f>
        <v>4726.7398400000011</v>
      </c>
      <c r="T625" s="4">
        <f>Tabla_1[[#This Row],[Importe venta total]]-Tabla_1[[#This Row],[Importe Coste total]]</f>
        <v>1136755</v>
      </c>
      <c r="U625" s="13">
        <f>Tabla_1[[#This Row],[Importe Coste Total (M)]]/Tabla_1[[#This Row],[Importe Ventas Totales (M)]]</f>
        <v>0.80613012699436437</v>
      </c>
      <c r="V625" s="12">
        <f>Tabla_1[[#This Row],[Beneficio Total]]/1000</f>
        <v>1136.7550000000001</v>
      </c>
      <c r="W625">
        <f>YEAR(Tabla_1[[#This Row],[Fecha pedido]])</f>
        <v>2020</v>
      </c>
    </row>
    <row r="626" spans="1:23" x14ac:dyDescent="0.3">
      <c r="A626" t="s">
        <v>835</v>
      </c>
      <c r="B626" t="s">
        <v>60</v>
      </c>
      <c r="C626" t="s">
        <v>159</v>
      </c>
      <c r="D626" t="s">
        <v>26</v>
      </c>
      <c r="E626" t="s">
        <v>19</v>
      </c>
      <c r="F626" t="s">
        <v>1118</v>
      </c>
      <c r="G626" s="14">
        <v>44055</v>
      </c>
      <c r="H626" s="20">
        <f>MONTH(Tabla_1[[#This Row],[Fecha pedido]])</f>
        <v>8</v>
      </c>
      <c r="I626">
        <v>963215005</v>
      </c>
      <c r="J626" s="1">
        <v>44064</v>
      </c>
      <c r="K626" s="5">
        <f>DATEDIF(Tabla_1[[#This Row],[Fecha pedido]],Tabla_1[[#This Row],[Fecha envío]],"D")</f>
        <v>9</v>
      </c>
      <c r="L626" s="3">
        <v>5580</v>
      </c>
      <c r="M626" s="4">
        <v>9.33</v>
      </c>
      <c r="N626" s="4">
        <v>6.92</v>
      </c>
      <c r="O626" s="12">
        <v>52061.4</v>
      </c>
      <c r="P626" s="4">
        <f>Tabla_1[[#This Row],[Precio Unitario]]-Tabla_1[[#This Row],[Coste unitario]]</f>
        <v>2.41</v>
      </c>
      <c r="Q626" s="12">
        <f>Tabla_1[[#This Row],[Importe venta total]]/1000</f>
        <v>52.061399999999999</v>
      </c>
      <c r="R626" s="4">
        <v>38613.599999999999</v>
      </c>
      <c r="S626" s="12">
        <f>Tabla_1[[#This Row],[Importe Coste total]]/1000</f>
        <v>38.613599999999998</v>
      </c>
      <c r="T626" s="4">
        <f>Tabla_1[[#This Row],[Importe venta total]]-Tabla_1[[#This Row],[Importe Coste total]]</f>
        <v>13447.800000000003</v>
      </c>
      <c r="U626" s="13">
        <f>Tabla_1[[#This Row],[Importe Coste Total (M)]]/Tabla_1[[#This Row],[Importe Ventas Totales (M)]]</f>
        <v>0.74169346195069663</v>
      </c>
      <c r="V626" s="12">
        <f>Tabla_1[[#This Row],[Beneficio Total]]/1000</f>
        <v>13.447800000000003</v>
      </c>
      <c r="W626">
        <f>YEAR(Tabla_1[[#This Row],[Fecha pedido]])</f>
        <v>2020</v>
      </c>
    </row>
    <row r="627" spans="1:23" x14ac:dyDescent="0.3">
      <c r="A627" t="s">
        <v>836</v>
      </c>
      <c r="B627" t="s">
        <v>21</v>
      </c>
      <c r="C627" t="s">
        <v>106</v>
      </c>
      <c r="D627" t="s">
        <v>50</v>
      </c>
      <c r="E627" t="s">
        <v>15</v>
      </c>
      <c r="F627" t="s">
        <v>1118</v>
      </c>
      <c r="G627" s="14">
        <v>44088</v>
      </c>
      <c r="H627" s="20">
        <f>MONTH(Tabla_1[[#This Row],[Fecha pedido]])</f>
        <v>9</v>
      </c>
      <c r="I627">
        <v>169844615</v>
      </c>
      <c r="J627" s="1">
        <v>44123</v>
      </c>
      <c r="K627" s="5">
        <f>DATEDIF(Tabla_1[[#This Row],[Fecha pedido]],Tabla_1[[#This Row],[Fecha envío]],"D")</f>
        <v>35</v>
      </c>
      <c r="L627" s="3">
        <v>9651</v>
      </c>
      <c r="M627" s="4">
        <v>154.06</v>
      </c>
      <c r="N627" s="4">
        <v>90.93</v>
      </c>
      <c r="O627" s="12">
        <v>1486833.06</v>
      </c>
      <c r="P627" s="4">
        <f>Tabla_1[[#This Row],[Precio Unitario]]-Tabla_1[[#This Row],[Coste unitario]]</f>
        <v>63.129999999999995</v>
      </c>
      <c r="Q627" s="12">
        <f>Tabla_1[[#This Row],[Importe venta total]]/1000</f>
        <v>1486.8330600000002</v>
      </c>
      <c r="R627" s="4">
        <v>877565.43</v>
      </c>
      <c r="S627" s="12">
        <f>Tabla_1[[#This Row],[Importe Coste total]]/1000</f>
        <v>877.56543000000011</v>
      </c>
      <c r="T627" s="4">
        <f>Tabla_1[[#This Row],[Importe venta total]]-Tabla_1[[#This Row],[Importe Coste total]]</f>
        <v>609267.63</v>
      </c>
      <c r="U627" s="13">
        <f>Tabla_1[[#This Row],[Importe Coste Total (M)]]/Tabla_1[[#This Row],[Importe Ventas Totales (M)]]</f>
        <v>0.59022458782292619</v>
      </c>
      <c r="V627" s="12">
        <f>Tabla_1[[#This Row],[Beneficio Total]]/1000</f>
        <v>609.26763000000005</v>
      </c>
      <c r="W627">
        <f>YEAR(Tabla_1[[#This Row],[Fecha pedido]])</f>
        <v>2020</v>
      </c>
    </row>
    <row r="628" spans="1:23" x14ac:dyDescent="0.3">
      <c r="A628" t="s">
        <v>837</v>
      </c>
      <c r="B628" t="s">
        <v>12</v>
      </c>
      <c r="C628" t="s">
        <v>302</v>
      </c>
      <c r="D628" t="s">
        <v>40</v>
      </c>
      <c r="E628" t="s">
        <v>19</v>
      </c>
      <c r="F628" t="s">
        <v>1118</v>
      </c>
      <c r="G628" s="14">
        <v>44373</v>
      </c>
      <c r="H628" s="20">
        <f>MONTH(Tabla_1[[#This Row],[Fecha pedido]])</f>
        <v>6</v>
      </c>
      <c r="I628">
        <v>315544354</v>
      </c>
      <c r="J628" s="1">
        <v>44412</v>
      </c>
      <c r="K628" s="5">
        <f>DATEDIF(Tabla_1[[#This Row],[Fecha pedido]],Tabla_1[[#This Row],[Fecha envío]],"D")</f>
        <v>39</v>
      </c>
      <c r="L628" s="3">
        <v>5441</v>
      </c>
      <c r="M628" s="4">
        <v>81.73</v>
      </c>
      <c r="N628" s="4">
        <v>56.67</v>
      </c>
      <c r="O628" s="12">
        <v>444692.93</v>
      </c>
      <c r="P628" s="4">
        <f>Tabla_1[[#This Row],[Precio Unitario]]-Tabla_1[[#This Row],[Coste unitario]]</f>
        <v>25.060000000000002</v>
      </c>
      <c r="Q628" s="12">
        <f>Tabla_1[[#This Row],[Importe venta total]]/1000</f>
        <v>444.69292999999999</v>
      </c>
      <c r="R628" s="4">
        <v>308341.47000000003</v>
      </c>
      <c r="S628" s="12">
        <f>Tabla_1[[#This Row],[Importe Coste total]]/1000</f>
        <v>308.34147000000002</v>
      </c>
      <c r="T628" s="4">
        <f>Tabla_1[[#This Row],[Importe venta total]]-Tabla_1[[#This Row],[Importe Coste total]]</f>
        <v>136351.45999999996</v>
      </c>
      <c r="U628" s="13">
        <f>Tabla_1[[#This Row],[Importe Coste Total (M)]]/Tabla_1[[#This Row],[Importe Ventas Totales (M)]]</f>
        <v>0.69338064358252793</v>
      </c>
      <c r="V628" s="12">
        <f>Tabla_1[[#This Row],[Beneficio Total]]/1000</f>
        <v>136.35145999999997</v>
      </c>
      <c r="W628">
        <f>YEAR(Tabla_1[[#This Row],[Fecha pedido]])</f>
        <v>2021</v>
      </c>
    </row>
    <row r="629" spans="1:23" x14ac:dyDescent="0.3">
      <c r="A629" t="s">
        <v>838</v>
      </c>
      <c r="B629" t="s">
        <v>24</v>
      </c>
      <c r="C629" t="s">
        <v>229</v>
      </c>
      <c r="D629" t="s">
        <v>50</v>
      </c>
      <c r="E629" t="s">
        <v>15</v>
      </c>
      <c r="F629" t="s">
        <v>1117</v>
      </c>
      <c r="G629" s="14">
        <v>44768</v>
      </c>
      <c r="H629" s="20">
        <f>MONTH(Tabla_1[[#This Row],[Fecha pedido]])</f>
        <v>7</v>
      </c>
      <c r="I629">
        <v>412863051</v>
      </c>
      <c r="J629" s="1">
        <v>44778</v>
      </c>
      <c r="K629" s="5">
        <f>DATEDIF(Tabla_1[[#This Row],[Fecha pedido]],Tabla_1[[#This Row],[Fecha envío]],"D")</f>
        <v>10</v>
      </c>
      <c r="L629" s="3">
        <v>4206</v>
      </c>
      <c r="M629" s="4">
        <v>154.06</v>
      </c>
      <c r="N629" s="4">
        <v>90.93</v>
      </c>
      <c r="O629" s="12">
        <v>647976.36</v>
      </c>
      <c r="P629" s="4">
        <f>Tabla_1[[#This Row],[Precio Unitario]]-Tabla_1[[#This Row],[Coste unitario]]</f>
        <v>63.129999999999995</v>
      </c>
      <c r="Q629" s="12">
        <f>Tabla_1[[#This Row],[Importe venta total]]/1000</f>
        <v>647.97636</v>
      </c>
      <c r="R629" s="4">
        <v>382451.58</v>
      </c>
      <c r="S629" s="12">
        <f>Tabla_1[[#This Row],[Importe Coste total]]/1000</f>
        <v>382.45158000000004</v>
      </c>
      <c r="T629" s="4">
        <f>Tabla_1[[#This Row],[Importe venta total]]-Tabla_1[[#This Row],[Importe Coste total]]</f>
        <v>265524.77999999997</v>
      </c>
      <c r="U629" s="13">
        <f>Tabla_1[[#This Row],[Importe Coste Total (M)]]/Tabla_1[[#This Row],[Importe Ventas Totales (M)]]</f>
        <v>0.59022458782292619</v>
      </c>
      <c r="V629" s="12">
        <f>Tabla_1[[#This Row],[Beneficio Total]]/1000</f>
        <v>265.52477999999996</v>
      </c>
      <c r="W629">
        <f>YEAR(Tabla_1[[#This Row],[Fecha pedido]])</f>
        <v>2022</v>
      </c>
    </row>
    <row r="630" spans="1:23" x14ac:dyDescent="0.3">
      <c r="A630" t="s">
        <v>839</v>
      </c>
      <c r="B630" t="s">
        <v>60</v>
      </c>
      <c r="C630" t="s">
        <v>194</v>
      </c>
      <c r="D630" t="s">
        <v>26</v>
      </c>
      <c r="E630" t="s">
        <v>15</v>
      </c>
      <c r="F630" t="s">
        <v>1118</v>
      </c>
      <c r="G630" s="14">
        <v>44237</v>
      </c>
      <c r="H630" s="20">
        <f>MONTH(Tabla_1[[#This Row],[Fecha pedido]])</f>
        <v>2</v>
      </c>
      <c r="I630">
        <v>894662034</v>
      </c>
      <c r="J630" s="1">
        <v>44240</v>
      </c>
      <c r="K630" s="5">
        <f>DATEDIF(Tabla_1[[#This Row],[Fecha pedido]],Tabla_1[[#This Row],[Fecha envío]],"D")</f>
        <v>3</v>
      </c>
      <c r="L630" s="3">
        <v>9232</v>
      </c>
      <c r="M630" s="4">
        <v>9.33</v>
      </c>
      <c r="N630" s="4">
        <v>6.92</v>
      </c>
      <c r="O630" s="12">
        <v>86134.56</v>
      </c>
      <c r="P630" s="4">
        <f>Tabla_1[[#This Row],[Precio Unitario]]-Tabla_1[[#This Row],[Coste unitario]]</f>
        <v>2.41</v>
      </c>
      <c r="Q630" s="12">
        <f>Tabla_1[[#This Row],[Importe venta total]]/1000</f>
        <v>86.134559999999993</v>
      </c>
      <c r="R630" s="4">
        <v>63885.440000000002</v>
      </c>
      <c r="S630" s="12">
        <f>Tabla_1[[#This Row],[Importe Coste total]]/1000</f>
        <v>63.885440000000003</v>
      </c>
      <c r="T630" s="4">
        <f>Tabla_1[[#This Row],[Importe venta total]]-Tabla_1[[#This Row],[Importe Coste total]]</f>
        <v>22249.119999999995</v>
      </c>
      <c r="U630" s="13">
        <f>Tabla_1[[#This Row],[Importe Coste Total (M)]]/Tabla_1[[#This Row],[Importe Ventas Totales (M)]]</f>
        <v>0.74169346195069674</v>
      </c>
      <c r="V630" s="12">
        <f>Tabla_1[[#This Row],[Beneficio Total]]/1000</f>
        <v>22.249119999999994</v>
      </c>
      <c r="W630">
        <f>YEAR(Tabla_1[[#This Row],[Fecha pedido]])</f>
        <v>2021</v>
      </c>
    </row>
    <row r="631" spans="1:23" x14ac:dyDescent="0.3">
      <c r="A631" t="s">
        <v>840</v>
      </c>
      <c r="B631" t="s">
        <v>24</v>
      </c>
      <c r="C631" t="s">
        <v>233</v>
      </c>
      <c r="D631" t="s">
        <v>40</v>
      </c>
      <c r="E631" t="s">
        <v>15</v>
      </c>
      <c r="F631" t="s">
        <v>1117</v>
      </c>
      <c r="G631" s="14">
        <v>44500</v>
      </c>
      <c r="H631" s="20">
        <f>MONTH(Tabla_1[[#This Row],[Fecha pedido]])</f>
        <v>10</v>
      </c>
      <c r="I631">
        <v>464115130</v>
      </c>
      <c r="J631" s="1">
        <v>44509</v>
      </c>
      <c r="K631" s="5">
        <f>DATEDIF(Tabla_1[[#This Row],[Fecha pedido]],Tabla_1[[#This Row],[Fecha envío]],"D")</f>
        <v>9</v>
      </c>
      <c r="L631" s="3">
        <v>836</v>
      </c>
      <c r="M631" s="4">
        <v>81.73</v>
      </c>
      <c r="N631" s="4">
        <v>56.67</v>
      </c>
      <c r="O631" s="12">
        <v>68326.28</v>
      </c>
      <c r="P631" s="4">
        <f>Tabla_1[[#This Row],[Precio Unitario]]-Tabla_1[[#This Row],[Coste unitario]]</f>
        <v>25.060000000000002</v>
      </c>
      <c r="Q631" s="12">
        <f>Tabla_1[[#This Row],[Importe venta total]]/1000</f>
        <v>68.326279999999997</v>
      </c>
      <c r="R631" s="4">
        <v>47376.12</v>
      </c>
      <c r="S631" s="12">
        <f>Tabla_1[[#This Row],[Importe Coste total]]/1000</f>
        <v>47.37612</v>
      </c>
      <c r="T631" s="4">
        <f>Tabla_1[[#This Row],[Importe venta total]]-Tabla_1[[#This Row],[Importe Coste total]]</f>
        <v>20950.159999999996</v>
      </c>
      <c r="U631" s="13">
        <f>Tabla_1[[#This Row],[Importe Coste Total (M)]]/Tabla_1[[#This Row],[Importe Ventas Totales (M)]]</f>
        <v>0.69338064358252782</v>
      </c>
      <c r="V631" s="12">
        <f>Tabla_1[[#This Row],[Beneficio Total]]/1000</f>
        <v>20.950159999999997</v>
      </c>
      <c r="W631">
        <f>YEAR(Tabla_1[[#This Row],[Fecha pedido]])</f>
        <v>2021</v>
      </c>
    </row>
    <row r="632" spans="1:23" x14ac:dyDescent="0.3">
      <c r="A632" t="s">
        <v>841</v>
      </c>
      <c r="B632" t="s">
        <v>12</v>
      </c>
      <c r="C632" t="s">
        <v>445</v>
      </c>
      <c r="D632" t="s">
        <v>33</v>
      </c>
      <c r="E632" t="s">
        <v>19</v>
      </c>
      <c r="F632" t="s">
        <v>1120</v>
      </c>
      <c r="G632" s="14">
        <v>44290</v>
      </c>
      <c r="H632" s="20">
        <f>MONTH(Tabla_1[[#This Row],[Fecha pedido]])</f>
        <v>4</v>
      </c>
      <c r="I632">
        <v>144708669</v>
      </c>
      <c r="J632" s="1">
        <v>44321</v>
      </c>
      <c r="K632" s="5">
        <f>DATEDIF(Tabla_1[[#This Row],[Fecha pedido]],Tabla_1[[#This Row],[Fecha envío]],"D")</f>
        <v>31</v>
      </c>
      <c r="L632" s="3">
        <v>1366</v>
      </c>
      <c r="M632" s="4">
        <v>47.45</v>
      </c>
      <c r="N632" s="4">
        <v>31.79</v>
      </c>
      <c r="O632" s="12">
        <v>64816.700000000004</v>
      </c>
      <c r="P632" s="4">
        <f>Tabla_1[[#This Row],[Precio Unitario]]-Tabla_1[[#This Row],[Coste unitario]]</f>
        <v>15.660000000000004</v>
      </c>
      <c r="Q632" s="12">
        <f>Tabla_1[[#This Row],[Importe venta total]]/1000</f>
        <v>64.816699999999997</v>
      </c>
      <c r="R632" s="4">
        <v>43425.14</v>
      </c>
      <c r="S632" s="12">
        <f>Tabla_1[[#This Row],[Importe Coste total]]/1000</f>
        <v>43.425139999999999</v>
      </c>
      <c r="T632" s="4">
        <f>Tabla_1[[#This Row],[Importe venta total]]-Tabla_1[[#This Row],[Importe Coste total]]</f>
        <v>21391.560000000005</v>
      </c>
      <c r="U632" s="13">
        <f>Tabla_1[[#This Row],[Importe Coste Total (M)]]/Tabla_1[[#This Row],[Importe Ventas Totales (M)]]</f>
        <v>0.66996838777660694</v>
      </c>
      <c r="V632" s="12">
        <f>Tabla_1[[#This Row],[Beneficio Total]]/1000</f>
        <v>21.391560000000005</v>
      </c>
      <c r="W632">
        <f>YEAR(Tabla_1[[#This Row],[Fecha pedido]])</f>
        <v>2021</v>
      </c>
    </row>
    <row r="633" spans="1:23" x14ac:dyDescent="0.3">
      <c r="A633" t="s">
        <v>842</v>
      </c>
      <c r="B633" t="s">
        <v>28</v>
      </c>
      <c r="C633" t="s">
        <v>693</v>
      </c>
      <c r="D633" t="s">
        <v>26</v>
      </c>
      <c r="E633" t="s">
        <v>15</v>
      </c>
      <c r="F633" t="s">
        <v>1119</v>
      </c>
      <c r="G633" s="14">
        <v>44054</v>
      </c>
      <c r="H633" s="20">
        <f>MONTH(Tabla_1[[#This Row],[Fecha pedido]])</f>
        <v>8</v>
      </c>
      <c r="I633">
        <v>130241477</v>
      </c>
      <c r="J633" s="1">
        <v>44066</v>
      </c>
      <c r="K633" s="5">
        <f>DATEDIF(Tabla_1[[#This Row],[Fecha pedido]],Tabla_1[[#This Row],[Fecha envío]],"D")</f>
        <v>12</v>
      </c>
      <c r="L633" s="3">
        <v>202</v>
      </c>
      <c r="M633" s="4">
        <v>9.33</v>
      </c>
      <c r="N633" s="4">
        <v>6.92</v>
      </c>
      <c r="O633" s="12">
        <v>1884.66</v>
      </c>
      <c r="P633" s="4">
        <f>Tabla_1[[#This Row],[Precio Unitario]]-Tabla_1[[#This Row],[Coste unitario]]</f>
        <v>2.41</v>
      </c>
      <c r="Q633" s="12">
        <f>Tabla_1[[#This Row],[Importe venta total]]/1000</f>
        <v>1.88466</v>
      </c>
      <c r="R633" s="4">
        <v>1397.84</v>
      </c>
      <c r="S633" s="12">
        <f>Tabla_1[[#This Row],[Importe Coste total]]/1000</f>
        <v>1.39784</v>
      </c>
      <c r="T633" s="4">
        <f>Tabla_1[[#This Row],[Importe venta total]]-Tabla_1[[#This Row],[Importe Coste total]]</f>
        <v>486.82000000000016</v>
      </c>
      <c r="U633" s="13">
        <f>Tabla_1[[#This Row],[Importe Coste Total (M)]]/Tabla_1[[#This Row],[Importe Ventas Totales (M)]]</f>
        <v>0.74169346195069663</v>
      </c>
      <c r="V633" s="12">
        <f>Tabla_1[[#This Row],[Beneficio Total]]/1000</f>
        <v>0.48682000000000014</v>
      </c>
      <c r="W633">
        <f>YEAR(Tabla_1[[#This Row],[Fecha pedido]])</f>
        <v>2020</v>
      </c>
    </row>
    <row r="634" spans="1:23" x14ac:dyDescent="0.3">
      <c r="A634" t="s">
        <v>843</v>
      </c>
      <c r="B634" t="s">
        <v>60</v>
      </c>
      <c r="C634" t="s">
        <v>102</v>
      </c>
      <c r="D634" t="s">
        <v>23</v>
      </c>
      <c r="E634" t="s">
        <v>15</v>
      </c>
      <c r="F634" t="s">
        <v>1117</v>
      </c>
      <c r="G634" s="14">
        <v>44387</v>
      </c>
      <c r="H634" s="20">
        <f>MONTH(Tabla_1[[#This Row],[Fecha pedido]])</f>
        <v>7</v>
      </c>
      <c r="I634">
        <v>234824883</v>
      </c>
      <c r="J634" s="1">
        <v>44396</v>
      </c>
      <c r="K634" s="5">
        <f>DATEDIF(Tabla_1[[#This Row],[Fecha pedido]],Tabla_1[[#This Row],[Fecha envío]],"D")</f>
        <v>9</v>
      </c>
      <c r="L634" s="3">
        <v>8756</v>
      </c>
      <c r="M634" s="4">
        <v>205.7</v>
      </c>
      <c r="N634" s="4">
        <v>117.11</v>
      </c>
      <c r="O634" s="12">
        <v>1801109.2</v>
      </c>
      <c r="P634" s="4">
        <f>Tabla_1[[#This Row],[Precio Unitario]]-Tabla_1[[#This Row],[Coste unitario]]</f>
        <v>88.589999999999989</v>
      </c>
      <c r="Q634" s="12">
        <f>Tabla_1[[#This Row],[Importe venta total]]/1000</f>
        <v>1801.1091999999999</v>
      </c>
      <c r="R634" s="4">
        <v>1025415.16</v>
      </c>
      <c r="S634" s="12">
        <f>Tabla_1[[#This Row],[Importe Coste total]]/1000</f>
        <v>1025.41516</v>
      </c>
      <c r="T634" s="4">
        <f>Tabla_1[[#This Row],[Importe venta total]]-Tabla_1[[#This Row],[Importe Coste total]]</f>
        <v>775694.03999999992</v>
      </c>
      <c r="U634" s="13">
        <f>Tabla_1[[#This Row],[Importe Coste Total (M)]]/Tabla_1[[#This Row],[Importe Ventas Totales (M)]]</f>
        <v>0.56932425862907154</v>
      </c>
      <c r="V634" s="12">
        <f>Tabla_1[[#This Row],[Beneficio Total]]/1000</f>
        <v>775.69403999999997</v>
      </c>
      <c r="W634">
        <f>YEAR(Tabla_1[[#This Row],[Fecha pedido]])</f>
        <v>2021</v>
      </c>
    </row>
    <row r="635" spans="1:23" x14ac:dyDescent="0.3">
      <c r="A635" t="s">
        <v>844</v>
      </c>
      <c r="B635" t="s">
        <v>60</v>
      </c>
      <c r="C635" t="s">
        <v>63</v>
      </c>
      <c r="D635" t="s">
        <v>23</v>
      </c>
      <c r="E635" t="s">
        <v>15</v>
      </c>
      <c r="F635" t="s">
        <v>1118</v>
      </c>
      <c r="G635" s="14">
        <v>44463</v>
      </c>
      <c r="H635" s="20">
        <f>MONTH(Tabla_1[[#This Row],[Fecha pedido]])</f>
        <v>9</v>
      </c>
      <c r="I635">
        <v>342882716</v>
      </c>
      <c r="J635" s="1">
        <v>44478</v>
      </c>
      <c r="K635" s="5">
        <f>DATEDIF(Tabla_1[[#This Row],[Fecha pedido]],Tabla_1[[#This Row],[Fecha envío]],"D")</f>
        <v>15</v>
      </c>
      <c r="L635" s="3">
        <v>5470</v>
      </c>
      <c r="M635" s="4">
        <v>205.7</v>
      </c>
      <c r="N635" s="4">
        <v>117.11</v>
      </c>
      <c r="O635" s="12">
        <v>1125179</v>
      </c>
      <c r="P635" s="4">
        <f>Tabla_1[[#This Row],[Precio Unitario]]-Tabla_1[[#This Row],[Coste unitario]]</f>
        <v>88.589999999999989</v>
      </c>
      <c r="Q635" s="12">
        <f>Tabla_1[[#This Row],[Importe venta total]]/1000</f>
        <v>1125.1790000000001</v>
      </c>
      <c r="R635" s="4">
        <v>640591.69999999995</v>
      </c>
      <c r="S635" s="12">
        <f>Tabla_1[[#This Row],[Importe Coste total]]/1000</f>
        <v>640.59169999999995</v>
      </c>
      <c r="T635" s="4">
        <f>Tabla_1[[#This Row],[Importe venta total]]-Tabla_1[[#This Row],[Importe Coste total]]</f>
        <v>484587.30000000005</v>
      </c>
      <c r="U635" s="13">
        <f>Tabla_1[[#This Row],[Importe Coste Total (M)]]/Tabla_1[[#This Row],[Importe Ventas Totales (M)]]</f>
        <v>0.56932425862907132</v>
      </c>
      <c r="V635" s="12">
        <f>Tabla_1[[#This Row],[Beneficio Total]]/1000</f>
        <v>484.58730000000003</v>
      </c>
      <c r="W635">
        <f>YEAR(Tabla_1[[#This Row],[Fecha pedido]])</f>
        <v>2021</v>
      </c>
    </row>
    <row r="636" spans="1:23" x14ac:dyDescent="0.3">
      <c r="A636" t="s">
        <v>845</v>
      </c>
      <c r="B636" t="s">
        <v>12</v>
      </c>
      <c r="C636" t="s">
        <v>231</v>
      </c>
      <c r="D636" t="s">
        <v>80</v>
      </c>
      <c r="E636" t="s">
        <v>15</v>
      </c>
      <c r="F636" t="s">
        <v>1120</v>
      </c>
      <c r="G636" s="14">
        <v>44648</v>
      </c>
      <c r="H636" s="20">
        <f>MONTH(Tabla_1[[#This Row],[Fecha pedido]])</f>
        <v>3</v>
      </c>
      <c r="I636">
        <v>859151303</v>
      </c>
      <c r="J636" s="1">
        <v>44687</v>
      </c>
      <c r="K636" s="5">
        <f>DATEDIF(Tabla_1[[#This Row],[Fecha pedido]],Tabla_1[[#This Row],[Fecha envío]],"D")</f>
        <v>39</v>
      </c>
      <c r="L636" s="3">
        <v>818</v>
      </c>
      <c r="M636" s="4">
        <v>668.27</v>
      </c>
      <c r="N636" s="4">
        <v>502.54</v>
      </c>
      <c r="O636" s="12">
        <v>546644.86</v>
      </c>
      <c r="P636" s="4">
        <f>Tabla_1[[#This Row],[Precio Unitario]]-Tabla_1[[#This Row],[Coste unitario]]</f>
        <v>165.72999999999996</v>
      </c>
      <c r="Q636" s="12">
        <f>Tabla_1[[#This Row],[Importe venta total]]/1000</f>
        <v>546.64485999999999</v>
      </c>
      <c r="R636" s="4">
        <v>411077.72000000003</v>
      </c>
      <c r="S636" s="12">
        <f>Tabla_1[[#This Row],[Importe Coste total]]/1000</f>
        <v>411.07772000000006</v>
      </c>
      <c r="T636" s="4">
        <f>Tabla_1[[#This Row],[Importe venta total]]-Tabla_1[[#This Row],[Importe Coste total]]</f>
        <v>135567.13999999996</v>
      </c>
      <c r="U636" s="13">
        <f>Tabla_1[[#This Row],[Importe Coste Total (M)]]/Tabla_1[[#This Row],[Importe Ventas Totales (M)]]</f>
        <v>0.75200143654510909</v>
      </c>
      <c r="V636" s="12">
        <f>Tabla_1[[#This Row],[Beneficio Total]]/1000</f>
        <v>135.56713999999997</v>
      </c>
      <c r="W636">
        <f>YEAR(Tabla_1[[#This Row],[Fecha pedido]])</f>
        <v>2022</v>
      </c>
    </row>
    <row r="637" spans="1:23" x14ac:dyDescent="0.3">
      <c r="A637" t="s">
        <v>846</v>
      </c>
      <c r="B637" t="s">
        <v>44</v>
      </c>
      <c r="C637" t="s">
        <v>272</v>
      </c>
      <c r="D637" t="s">
        <v>18</v>
      </c>
      <c r="E637" t="s">
        <v>15</v>
      </c>
      <c r="F637" t="s">
        <v>1117</v>
      </c>
      <c r="G637" s="14">
        <v>43887</v>
      </c>
      <c r="H637" s="20">
        <f>MONTH(Tabla_1[[#This Row],[Fecha pedido]])</f>
        <v>2</v>
      </c>
      <c r="I637">
        <v>458679473</v>
      </c>
      <c r="J637" s="1">
        <v>43912</v>
      </c>
      <c r="K637" s="5">
        <f>DATEDIF(Tabla_1[[#This Row],[Fecha pedido]],Tabla_1[[#This Row],[Fecha envío]],"D")</f>
        <v>25</v>
      </c>
      <c r="L637" s="3">
        <v>2304</v>
      </c>
      <c r="M637" s="4">
        <v>421.89</v>
      </c>
      <c r="N637" s="4">
        <v>364.69</v>
      </c>
      <c r="O637" s="12">
        <v>972034.55999999994</v>
      </c>
      <c r="P637" s="4">
        <f>Tabla_1[[#This Row],[Precio Unitario]]-Tabla_1[[#This Row],[Coste unitario]]</f>
        <v>57.199999999999989</v>
      </c>
      <c r="Q637" s="12">
        <f>Tabla_1[[#This Row],[Importe venta total]]/1000</f>
        <v>972.03455999999994</v>
      </c>
      <c r="R637" s="4">
        <v>840245.76000000001</v>
      </c>
      <c r="S637" s="12">
        <f>Tabla_1[[#This Row],[Importe Coste total]]/1000</f>
        <v>840.24576000000002</v>
      </c>
      <c r="T637" s="4">
        <f>Tabla_1[[#This Row],[Importe venta total]]-Tabla_1[[#This Row],[Importe Coste total]]</f>
        <v>131788.79999999993</v>
      </c>
      <c r="U637" s="13">
        <f>Tabla_1[[#This Row],[Importe Coste Total (M)]]/Tabla_1[[#This Row],[Importe Ventas Totales (M)]]</f>
        <v>0.86441963544999889</v>
      </c>
      <c r="V637" s="12">
        <f>Tabla_1[[#This Row],[Beneficio Total]]/1000</f>
        <v>131.78879999999992</v>
      </c>
      <c r="W637">
        <f>YEAR(Tabla_1[[#This Row],[Fecha pedido]])</f>
        <v>2020</v>
      </c>
    </row>
    <row r="638" spans="1:23" x14ac:dyDescent="0.3">
      <c r="A638" t="s">
        <v>847</v>
      </c>
      <c r="B638" t="s">
        <v>28</v>
      </c>
      <c r="C638" t="s">
        <v>142</v>
      </c>
      <c r="D638" t="s">
        <v>14</v>
      </c>
      <c r="E638" t="s">
        <v>19</v>
      </c>
      <c r="F638" t="s">
        <v>1117</v>
      </c>
      <c r="G638" s="14">
        <v>44407</v>
      </c>
      <c r="H638" s="20">
        <f>MONTH(Tabla_1[[#This Row],[Fecha pedido]])</f>
        <v>7</v>
      </c>
      <c r="I638">
        <v>136828553</v>
      </c>
      <c r="J638" s="1">
        <v>44441</v>
      </c>
      <c r="K638" s="5">
        <f>DATEDIF(Tabla_1[[#This Row],[Fecha pedido]],Tabla_1[[#This Row],[Fecha envío]],"D")</f>
        <v>34</v>
      </c>
      <c r="L638" s="3">
        <v>9464</v>
      </c>
      <c r="M638" s="4">
        <v>152.58000000000001</v>
      </c>
      <c r="N638" s="4">
        <v>97.44</v>
      </c>
      <c r="O638" s="12">
        <v>1444017.12</v>
      </c>
      <c r="P638" s="4">
        <f>Tabla_1[[#This Row],[Precio Unitario]]-Tabla_1[[#This Row],[Coste unitario]]</f>
        <v>55.140000000000015</v>
      </c>
      <c r="Q638" s="12">
        <f>Tabla_1[[#This Row],[Importe venta total]]/1000</f>
        <v>1444.0171200000002</v>
      </c>
      <c r="R638" s="4">
        <v>922172.16</v>
      </c>
      <c r="S638" s="12">
        <f>Tabla_1[[#This Row],[Importe Coste total]]/1000</f>
        <v>922.17216000000008</v>
      </c>
      <c r="T638" s="4">
        <f>Tabla_1[[#This Row],[Importe venta total]]-Tabla_1[[#This Row],[Importe Coste total]]</f>
        <v>521844.96000000008</v>
      </c>
      <c r="U638" s="13">
        <f>Tabla_1[[#This Row],[Importe Coste Total (M)]]/Tabla_1[[#This Row],[Importe Ventas Totales (M)]]</f>
        <v>0.63861580810066843</v>
      </c>
      <c r="V638" s="12">
        <f>Tabla_1[[#This Row],[Beneficio Total]]/1000</f>
        <v>521.84496000000013</v>
      </c>
      <c r="W638">
        <f>YEAR(Tabla_1[[#This Row],[Fecha pedido]])</f>
        <v>2021</v>
      </c>
    </row>
    <row r="639" spans="1:23" x14ac:dyDescent="0.3">
      <c r="A639" t="s">
        <v>848</v>
      </c>
      <c r="B639" t="s">
        <v>12</v>
      </c>
      <c r="C639" t="s">
        <v>314</v>
      </c>
      <c r="D639" t="s">
        <v>30</v>
      </c>
      <c r="E639" t="s">
        <v>19</v>
      </c>
      <c r="F639" t="s">
        <v>1118</v>
      </c>
      <c r="G639" s="14">
        <v>43880</v>
      </c>
      <c r="H639" s="20">
        <f>MONTH(Tabla_1[[#This Row],[Fecha pedido]])</f>
        <v>2</v>
      </c>
      <c r="I639">
        <v>959272372</v>
      </c>
      <c r="J639" s="1">
        <v>43891</v>
      </c>
      <c r="K639" s="5">
        <f>DATEDIF(Tabla_1[[#This Row],[Fecha pedido]],Tabla_1[[#This Row],[Fecha envío]],"D")</f>
        <v>11</v>
      </c>
      <c r="L639" s="3">
        <v>8867</v>
      </c>
      <c r="M639" s="4">
        <v>255.28</v>
      </c>
      <c r="N639" s="4">
        <v>159.41999999999999</v>
      </c>
      <c r="O639" s="12">
        <v>2263567.7600000002</v>
      </c>
      <c r="P639" s="4">
        <f>Tabla_1[[#This Row],[Precio Unitario]]-Tabla_1[[#This Row],[Coste unitario]]</f>
        <v>95.860000000000014</v>
      </c>
      <c r="Q639" s="12">
        <f>Tabla_1[[#This Row],[Importe venta total]]/1000</f>
        <v>2263.5677600000004</v>
      </c>
      <c r="R639" s="4">
        <v>1413577.14</v>
      </c>
      <c r="S639" s="12">
        <f>Tabla_1[[#This Row],[Importe Coste total]]/1000</f>
        <v>1413.5771399999999</v>
      </c>
      <c r="T639" s="4">
        <f>Tabla_1[[#This Row],[Importe venta total]]-Tabla_1[[#This Row],[Importe Coste total]]</f>
        <v>849990.62000000034</v>
      </c>
      <c r="U639" s="13">
        <f>Tabla_1[[#This Row],[Importe Coste Total (M)]]/Tabla_1[[#This Row],[Importe Ventas Totales (M)]]</f>
        <v>0.624490755249138</v>
      </c>
      <c r="V639" s="12">
        <f>Tabla_1[[#This Row],[Beneficio Total]]/1000</f>
        <v>849.99062000000038</v>
      </c>
      <c r="W639">
        <f>YEAR(Tabla_1[[#This Row],[Fecha pedido]])</f>
        <v>2020</v>
      </c>
    </row>
    <row r="640" spans="1:23" x14ac:dyDescent="0.3">
      <c r="A640" t="s">
        <v>849</v>
      </c>
      <c r="B640" t="s">
        <v>24</v>
      </c>
      <c r="C640" t="s">
        <v>25</v>
      </c>
      <c r="D640" t="s">
        <v>23</v>
      </c>
      <c r="E640" t="s">
        <v>15</v>
      </c>
      <c r="F640" t="s">
        <v>1120</v>
      </c>
      <c r="G640" s="14">
        <v>44304</v>
      </c>
      <c r="H640" s="20">
        <f>MONTH(Tabla_1[[#This Row],[Fecha pedido]])</f>
        <v>4</v>
      </c>
      <c r="I640">
        <v>911997258</v>
      </c>
      <c r="J640" s="1">
        <v>44323</v>
      </c>
      <c r="K640" s="5">
        <f>DATEDIF(Tabla_1[[#This Row],[Fecha pedido]],Tabla_1[[#This Row],[Fecha envío]],"D")</f>
        <v>19</v>
      </c>
      <c r="L640" s="3">
        <v>9110</v>
      </c>
      <c r="M640" s="4">
        <v>205.7</v>
      </c>
      <c r="N640" s="4">
        <v>117.11</v>
      </c>
      <c r="O640" s="12">
        <v>1873927</v>
      </c>
      <c r="P640" s="4">
        <f>Tabla_1[[#This Row],[Precio Unitario]]-Tabla_1[[#This Row],[Coste unitario]]</f>
        <v>88.589999999999989</v>
      </c>
      <c r="Q640" s="12">
        <f>Tabla_1[[#This Row],[Importe venta total]]/1000</f>
        <v>1873.9269999999999</v>
      </c>
      <c r="R640" s="4">
        <v>1066872.1000000001</v>
      </c>
      <c r="S640" s="12">
        <f>Tabla_1[[#This Row],[Importe Coste total]]/1000</f>
        <v>1066.8721</v>
      </c>
      <c r="T640" s="4">
        <f>Tabla_1[[#This Row],[Importe venta total]]-Tabla_1[[#This Row],[Importe Coste total]]</f>
        <v>807054.89999999991</v>
      </c>
      <c r="U640" s="13">
        <f>Tabla_1[[#This Row],[Importe Coste Total (M)]]/Tabla_1[[#This Row],[Importe Ventas Totales (M)]]</f>
        <v>0.56932425862907154</v>
      </c>
      <c r="V640" s="12">
        <f>Tabla_1[[#This Row],[Beneficio Total]]/1000</f>
        <v>807.05489999999986</v>
      </c>
      <c r="W640">
        <f>YEAR(Tabla_1[[#This Row],[Fecha pedido]])</f>
        <v>2021</v>
      </c>
    </row>
    <row r="641" spans="1:23" x14ac:dyDescent="0.3">
      <c r="A641" t="s">
        <v>850</v>
      </c>
      <c r="B641" t="s">
        <v>60</v>
      </c>
      <c r="C641" t="s">
        <v>63</v>
      </c>
      <c r="D641" t="s">
        <v>50</v>
      </c>
      <c r="E641" t="s">
        <v>15</v>
      </c>
      <c r="F641" t="s">
        <v>1117</v>
      </c>
      <c r="G641" s="14">
        <v>44169</v>
      </c>
      <c r="H641" s="20">
        <f>MONTH(Tabla_1[[#This Row],[Fecha pedido]])</f>
        <v>12</v>
      </c>
      <c r="I641">
        <v>751302039</v>
      </c>
      <c r="J641" s="1">
        <v>44175</v>
      </c>
      <c r="K641" s="5">
        <f>DATEDIF(Tabla_1[[#This Row],[Fecha pedido]],Tabla_1[[#This Row],[Fecha envío]],"D")</f>
        <v>6</v>
      </c>
      <c r="L641" s="3">
        <v>5824</v>
      </c>
      <c r="M641" s="4">
        <v>154.06</v>
      </c>
      <c r="N641" s="4">
        <v>90.93</v>
      </c>
      <c r="O641" s="12">
        <v>897245.44000000006</v>
      </c>
      <c r="P641" s="4">
        <f>Tabla_1[[#This Row],[Precio Unitario]]-Tabla_1[[#This Row],[Coste unitario]]</f>
        <v>63.129999999999995</v>
      </c>
      <c r="Q641" s="12">
        <f>Tabla_1[[#This Row],[Importe venta total]]/1000</f>
        <v>897.24544000000003</v>
      </c>
      <c r="R641" s="4">
        <v>529576.32000000007</v>
      </c>
      <c r="S641" s="12">
        <f>Tabla_1[[#This Row],[Importe Coste total]]/1000</f>
        <v>529.57632000000001</v>
      </c>
      <c r="T641" s="4">
        <f>Tabla_1[[#This Row],[Importe venta total]]-Tabla_1[[#This Row],[Importe Coste total]]</f>
        <v>367669.12</v>
      </c>
      <c r="U641" s="13">
        <f>Tabla_1[[#This Row],[Importe Coste Total (M)]]/Tabla_1[[#This Row],[Importe Ventas Totales (M)]]</f>
        <v>0.59022458782292608</v>
      </c>
      <c r="V641" s="12">
        <f>Tabla_1[[#This Row],[Beneficio Total]]/1000</f>
        <v>367.66912000000002</v>
      </c>
      <c r="W641">
        <f>YEAR(Tabla_1[[#This Row],[Fecha pedido]])</f>
        <v>2020</v>
      </c>
    </row>
    <row r="642" spans="1:23" x14ac:dyDescent="0.3">
      <c r="A642" t="s">
        <v>851</v>
      </c>
      <c r="B642" t="s">
        <v>21</v>
      </c>
      <c r="C642" t="s">
        <v>163</v>
      </c>
      <c r="D642" t="s">
        <v>14</v>
      </c>
      <c r="E642" t="s">
        <v>19</v>
      </c>
      <c r="F642" t="s">
        <v>1120</v>
      </c>
      <c r="G642" s="14">
        <v>44198</v>
      </c>
      <c r="H642" s="20">
        <f>MONTH(Tabla_1[[#This Row],[Fecha pedido]])</f>
        <v>1</v>
      </c>
      <c r="I642">
        <v>853798043</v>
      </c>
      <c r="J642" s="1">
        <v>44232</v>
      </c>
      <c r="K642" s="5">
        <f>DATEDIF(Tabla_1[[#This Row],[Fecha pedido]],Tabla_1[[#This Row],[Fecha envío]],"D")</f>
        <v>34</v>
      </c>
      <c r="L642" s="3">
        <v>6669</v>
      </c>
      <c r="M642" s="4">
        <v>152.58000000000001</v>
      </c>
      <c r="N642" s="4">
        <v>97.44</v>
      </c>
      <c r="O642" s="12">
        <v>1017556.0200000001</v>
      </c>
      <c r="P642" s="4">
        <f>Tabla_1[[#This Row],[Precio Unitario]]-Tabla_1[[#This Row],[Coste unitario]]</f>
        <v>55.140000000000015</v>
      </c>
      <c r="Q642" s="12">
        <f>Tabla_1[[#This Row],[Importe venta total]]/1000</f>
        <v>1017.5560200000001</v>
      </c>
      <c r="R642" s="4">
        <v>649827.36</v>
      </c>
      <c r="S642" s="12">
        <f>Tabla_1[[#This Row],[Importe Coste total]]/1000</f>
        <v>649.82736</v>
      </c>
      <c r="T642" s="4">
        <f>Tabla_1[[#This Row],[Importe venta total]]-Tabla_1[[#This Row],[Importe Coste total]]</f>
        <v>367728.66000000015</v>
      </c>
      <c r="U642" s="13">
        <f>Tabla_1[[#This Row],[Importe Coste Total (M)]]/Tabla_1[[#This Row],[Importe Ventas Totales (M)]]</f>
        <v>0.63861580810066843</v>
      </c>
      <c r="V642" s="12">
        <f>Tabla_1[[#This Row],[Beneficio Total]]/1000</f>
        <v>367.72866000000016</v>
      </c>
      <c r="W642">
        <f>YEAR(Tabla_1[[#This Row],[Fecha pedido]])</f>
        <v>2021</v>
      </c>
    </row>
    <row r="643" spans="1:23" x14ac:dyDescent="0.3">
      <c r="A643" t="s">
        <v>852</v>
      </c>
      <c r="B643" t="s">
        <v>24</v>
      </c>
      <c r="C643" t="s">
        <v>269</v>
      </c>
      <c r="D643" t="s">
        <v>18</v>
      </c>
      <c r="E643" t="s">
        <v>19</v>
      </c>
      <c r="F643" t="s">
        <v>1117</v>
      </c>
      <c r="G643" s="14">
        <v>44741</v>
      </c>
      <c r="H643" s="20">
        <f>MONTH(Tabla_1[[#This Row],[Fecha pedido]])</f>
        <v>6</v>
      </c>
      <c r="I643">
        <v>766409099</v>
      </c>
      <c r="J643" s="1">
        <v>44745</v>
      </c>
      <c r="K643" s="5">
        <f>DATEDIF(Tabla_1[[#This Row],[Fecha pedido]],Tabla_1[[#This Row],[Fecha envío]],"D")</f>
        <v>4</v>
      </c>
      <c r="L643" s="3">
        <v>6338</v>
      </c>
      <c r="M643" s="4">
        <v>421.89</v>
      </c>
      <c r="N643" s="4">
        <v>364.69</v>
      </c>
      <c r="O643" s="12">
        <v>2673938.8199999998</v>
      </c>
      <c r="P643" s="4">
        <f>Tabla_1[[#This Row],[Precio Unitario]]-Tabla_1[[#This Row],[Coste unitario]]</f>
        <v>57.199999999999989</v>
      </c>
      <c r="Q643" s="12">
        <f>Tabla_1[[#This Row],[Importe venta total]]/1000</f>
        <v>2673.9388199999999</v>
      </c>
      <c r="R643" s="4">
        <v>2311405.2200000002</v>
      </c>
      <c r="S643" s="12">
        <f>Tabla_1[[#This Row],[Importe Coste total]]/1000</f>
        <v>2311.4052200000001</v>
      </c>
      <c r="T643" s="4">
        <f>Tabla_1[[#This Row],[Importe venta total]]-Tabla_1[[#This Row],[Importe Coste total]]</f>
        <v>362533.59999999963</v>
      </c>
      <c r="U643" s="13">
        <f>Tabla_1[[#This Row],[Importe Coste Total (M)]]/Tabla_1[[#This Row],[Importe Ventas Totales (M)]]</f>
        <v>0.86441963544999889</v>
      </c>
      <c r="V643" s="12">
        <f>Tabla_1[[#This Row],[Beneficio Total]]/1000</f>
        <v>362.53359999999964</v>
      </c>
      <c r="W643">
        <f>YEAR(Tabla_1[[#This Row],[Fecha pedido]])</f>
        <v>2022</v>
      </c>
    </row>
    <row r="644" spans="1:23" x14ac:dyDescent="0.3">
      <c r="A644" t="s">
        <v>853</v>
      </c>
      <c r="B644" t="s">
        <v>21</v>
      </c>
      <c r="C644" t="s">
        <v>41</v>
      </c>
      <c r="D644" t="s">
        <v>26</v>
      </c>
      <c r="E644" t="s">
        <v>19</v>
      </c>
      <c r="F644" t="s">
        <v>1120</v>
      </c>
      <c r="G644" s="14">
        <v>44206</v>
      </c>
      <c r="H644" s="20">
        <f>MONTH(Tabla_1[[#This Row],[Fecha pedido]])</f>
        <v>1</v>
      </c>
      <c r="I644">
        <v>556371533</v>
      </c>
      <c r="J644" s="1">
        <v>44236</v>
      </c>
      <c r="K644" s="5">
        <f>DATEDIF(Tabla_1[[#This Row],[Fecha pedido]],Tabla_1[[#This Row],[Fecha envío]],"D")</f>
        <v>30</v>
      </c>
      <c r="L644" s="3">
        <v>1555</v>
      </c>
      <c r="M644" s="4">
        <v>9.33</v>
      </c>
      <c r="N644" s="4">
        <v>6.92</v>
      </c>
      <c r="O644" s="12">
        <v>14508.15</v>
      </c>
      <c r="P644" s="4">
        <f>Tabla_1[[#This Row],[Precio Unitario]]-Tabla_1[[#This Row],[Coste unitario]]</f>
        <v>2.41</v>
      </c>
      <c r="Q644" s="12">
        <f>Tabla_1[[#This Row],[Importe venta total]]/1000</f>
        <v>14.508149999999999</v>
      </c>
      <c r="R644" s="4">
        <v>10760.6</v>
      </c>
      <c r="S644" s="12">
        <f>Tabla_1[[#This Row],[Importe Coste total]]/1000</f>
        <v>10.7606</v>
      </c>
      <c r="T644" s="4">
        <f>Tabla_1[[#This Row],[Importe venta total]]-Tabla_1[[#This Row],[Importe Coste total]]</f>
        <v>3747.5499999999993</v>
      </c>
      <c r="U644" s="13">
        <f>Tabla_1[[#This Row],[Importe Coste Total (M)]]/Tabla_1[[#This Row],[Importe Ventas Totales (M)]]</f>
        <v>0.74169346195069674</v>
      </c>
      <c r="V644" s="12">
        <f>Tabla_1[[#This Row],[Beneficio Total]]/1000</f>
        <v>3.7475499999999995</v>
      </c>
      <c r="W644">
        <f>YEAR(Tabla_1[[#This Row],[Fecha pedido]])</f>
        <v>2021</v>
      </c>
    </row>
    <row r="645" spans="1:23" x14ac:dyDescent="0.3">
      <c r="A645" t="s">
        <v>854</v>
      </c>
      <c r="B645" t="s">
        <v>24</v>
      </c>
      <c r="C645" t="s">
        <v>285</v>
      </c>
      <c r="D645" t="s">
        <v>30</v>
      </c>
      <c r="E645" t="s">
        <v>19</v>
      </c>
      <c r="F645" t="s">
        <v>1120</v>
      </c>
      <c r="G645" s="14">
        <v>44802</v>
      </c>
      <c r="H645" s="20">
        <f>MONTH(Tabla_1[[#This Row],[Fecha pedido]])</f>
        <v>8</v>
      </c>
      <c r="I645">
        <v>361234176</v>
      </c>
      <c r="J645" s="1">
        <v>44815</v>
      </c>
      <c r="K645" s="5">
        <f>DATEDIF(Tabla_1[[#This Row],[Fecha pedido]],Tabla_1[[#This Row],[Fecha envío]],"D")</f>
        <v>13</v>
      </c>
      <c r="L645" s="3">
        <v>6075</v>
      </c>
      <c r="M645" s="4">
        <v>255.28</v>
      </c>
      <c r="N645" s="4">
        <v>159.41999999999999</v>
      </c>
      <c r="O645" s="12">
        <v>1550826</v>
      </c>
      <c r="P645" s="4">
        <f>Tabla_1[[#This Row],[Precio Unitario]]-Tabla_1[[#This Row],[Coste unitario]]</f>
        <v>95.860000000000014</v>
      </c>
      <c r="Q645" s="12">
        <f>Tabla_1[[#This Row],[Importe venta total]]/1000</f>
        <v>1550.826</v>
      </c>
      <c r="R645" s="4">
        <v>968476.49999999988</v>
      </c>
      <c r="S645" s="12">
        <f>Tabla_1[[#This Row],[Importe Coste total]]/1000</f>
        <v>968.47649999999987</v>
      </c>
      <c r="T645" s="4">
        <f>Tabla_1[[#This Row],[Importe venta total]]-Tabla_1[[#This Row],[Importe Coste total]]</f>
        <v>582349.50000000012</v>
      </c>
      <c r="U645" s="13">
        <f>Tabla_1[[#This Row],[Importe Coste Total (M)]]/Tabla_1[[#This Row],[Importe Ventas Totales (M)]]</f>
        <v>0.62449075524913811</v>
      </c>
      <c r="V645" s="12">
        <f>Tabla_1[[#This Row],[Beneficio Total]]/1000</f>
        <v>582.34950000000015</v>
      </c>
      <c r="W645">
        <f>YEAR(Tabla_1[[#This Row],[Fecha pedido]])</f>
        <v>2022</v>
      </c>
    </row>
    <row r="646" spans="1:23" x14ac:dyDescent="0.3">
      <c r="A646" t="s">
        <v>855</v>
      </c>
      <c r="B646" t="s">
        <v>12</v>
      </c>
      <c r="C646" t="s">
        <v>231</v>
      </c>
      <c r="D646" t="s">
        <v>26</v>
      </c>
      <c r="E646" t="s">
        <v>19</v>
      </c>
      <c r="F646" t="s">
        <v>1120</v>
      </c>
      <c r="G646" s="14">
        <v>44708</v>
      </c>
      <c r="H646" s="20">
        <f>MONTH(Tabla_1[[#This Row],[Fecha pedido]])</f>
        <v>5</v>
      </c>
      <c r="I646">
        <v>838858354</v>
      </c>
      <c r="J646" s="1">
        <v>44728</v>
      </c>
      <c r="K646" s="5">
        <f>DATEDIF(Tabla_1[[#This Row],[Fecha pedido]],Tabla_1[[#This Row],[Fecha envío]],"D")</f>
        <v>20</v>
      </c>
      <c r="L646" s="3">
        <v>5683</v>
      </c>
      <c r="M646" s="4">
        <v>9.33</v>
      </c>
      <c r="N646" s="4">
        <v>6.92</v>
      </c>
      <c r="O646" s="12">
        <v>53022.39</v>
      </c>
      <c r="P646" s="4">
        <f>Tabla_1[[#This Row],[Precio Unitario]]-Tabla_1[[#This Row],[Coste unitario]]</f>
        <v>2.41</v>
      </c>
      <c r="Q646" s="12">
        <f>Tabla_1[[#This Row],[Importe venta total]]/1000</f>
        <v>53.022390000000001</v>
      </c>
      <c r="R646" s="4">
        <v>39326.36</v>
      </c>
      <c r="S646" s="12">
        <f>Tabla_1[[#This Row],[Importe Coste total]]/1000</f>
        <v>39.326360000000001</v>
      </c>
      <c r="T646" s="4">
        <f>Tabla_1[[#This Row],[Importe venta total]]-Tabla_1[[#This Row],[Importe Coste total]]</f>
        <v>13696.029999999999</v>
      </c>
      <c r="U646" s="13">
        <f>Tabla_1[[#This Row],[Importe Coste Total (M)]]/Tabla_1[[#This Row],[Importe Ventas Totales (M)]]</f>
        <v>0.74169346195069663</v>
      </c>
      <c r="V646" s="12">
        <f>Tabla_1[[#This Row],[Beneficio Total]]/1000</f>
        <v>13.696029999999999</v>
      </c>
      <c r="W646">
        <f>YEAR(Tabla_1[[#This Row],[Fecha pedido]])</f>
        <v>2022</v>
      </c>
    </row>
    <row r="647" spans="1:23" x14ac:dyDescent="0.3">
      <c r="A647" t="s">
        <v>856</v>
      </c>
      <c r="B647" t="s">
        <v>60</v>
      </c>
      <c r="C647" t="s">
        <v>97</v>
      </c>
      <c r="D647" t="s">
        <v>33</v>
      </c>
      <c r="E647" t="s">
        <v>15</v>
      </c>
      <c r="F647" t="s">
        <v>1118</v>
      </c>
      <c r="G647" s="14">
        <v>44860</v>
      </c>
      <c r="H647" s="20">
        <f>MONTH(Tabla_1[[#This Row],[Fecha pedido]])</f>
        <v>10</v>
      </c>
      <c r="I647">
        <v>917417895</v>
      </c>
      <c r="J647" s="1">
        <v>44862</v>
      </c>
      <c r="K647" s="5">
        <f>DATEDIF(Tabla_1[[#This Row],[Fecha pedido]],Tabla_1[[#This Row],[Fecha envío]],"D")</f>
        <v>2</v>
      </c>
      <c r="L647" s="3">
        <v>3197</v>
      </c>
      <c r="M647" s="4">
        <v>47.45</v>
      </c>
      <c r="N647" s="4">
        <v>31.79</v>
      </c>
      <c r="O647" s="12">
        <v>151697.65000000002</v>
      </c>
      <c r="P647" s="4">
        <f>Tabla_1[[#This Row],[Precio Unitario]]-Tabla_1[[#This Row],[Coste unitario]]</f>
        <v>15.660000000000004</v>
      </c>
      <c r="Q647" s="12">
        <f>Tabla_1[[#This Row],[Importe venta total]]/1000</f>
        <v>151.69765000000001</v>
      </c>
      <c r="R647" s="4">
        <v>101632.62999999999</v>
      </c>
      <c r="S647" s="12">
        <f>Tabla_1[[#This Row],[Importe Coste total]]/1000</f>
        <v>101.63262999999999</v>
      </c>
      <c r="T647" s="4">
        <f>Tabla_1[[#This Row],[Importe venta total]]-Tabla_1[[#This Row],[Importe Coste total]]</f>
        <v>50065.020000000033</v>
      </c>
      <c r="U647" s="13">
        <f>Tabla_1[[#This Row],[Importe Coste Total (M)]]/Tabla_1[[#This Row],[Importe Ventas Totales (M)]]</f>
        <v>0.66996838777660683</v>
      </c>
      <c r="V647" s="12">
        <f>Tabla_1[[#This Row],[Beneficio Total]]/1000</f>
        <v>50.065020000000032</v>
      </c>
      <c r="W647">
        <f>YEAR(Tabla_1[[#This Row],[Fecha pedido]])</f>
        <v>2022</v>
      </c>
    </row>
    <row r="648" spans="1:23" x14ac:dyDescent="0.3">
      <c r="A648" t="s">
        <v>857</v>
      </c>
      <c r="B648" t="s">
        <v>60</v>
      </c>
      <c r="C648" t="s">
        <v>360</v>
      </c>
      <c r="D648" t="s">
        <v>18</v>
      </c>
      <c r="E648" t="s">
        <v>15</v>
      </c>
      <c r="F648" t="s">
        <v>1120</v>
      </c>
      <c r="G648" s="14">
        <v>44255</v>
      </c>
      <c r="H648" s="20">
        <f>MONTH(Tabla_1[[#This Row],[Fecha pedido]])</f>
        <v>2</v>
      </c>
      <c r="I648">
        <v>945399129</v>
      </c>
      <c r="J648" s="1">
        <v>44284</v>
      </c>
      <c r="K648" s="5">
        <f>DATEDIF(Tabla_1[[#This Row],[Fecha pedido]],Tabla_1[[#This Row],[Fecha envío]],"D")</f>
        <v>29</v>
      </c>
      <c r="L648" s="3">
        <v>3466</v>
      </c>
      <c r="M648" s="4">
        <v>421.89</v>
      </c>
      <c r="N648" s="4">
        <v>364.69</v>
      </c>
      <c r="O648" s="12">
        <v>1462270.74</v>
      </c>
      <c r="P648" s="4">
        <f>Tabla_1[[#This Row],[Precio Unitario]]-Tabla_1[[#This Row],[Coste unitario]]</f>
        <v>57.199999999999989</v>
      </c>
      <c r="Q648" s="12">
        <f>Tabla_1[[#This Row],[Importe venta total]]/1000</f>
        <v>1462.2707399999999</v>
      </c>
      <c r="R648" s="4">
        <v>1264015.54</v>
      </c>
      <c r="S648" s="12">
        <f>Tabla_1[[#This Row],[Importe Coste total]]/1000</f>
        <v>1264.0155400000001</v>
      </c>
      <c r="T648" s="4">
        <f>Tabla_1[[#This Row],[Importe venta total]]-Tabla_1[[#This Row],[Importe Coste total]]</f>
        <v>198255.19999999995</v>
      </c>
      <c r="U648" s="13">
        <f>Tabla_1[[#This Row],[Importe Coste Total (M)]]/Tabla_1[[#This Row],[Importe Ventas Totales (M)]]</f>
        <v>0.86441963544999889</v>
      </c>
      <c r="V648" s="12">
        <f>Tabla_1[[#This Row],[Beneficio Total]]/1000</f>
        <v>198.25519999999995</v>
      </c>
      <c r="W648">
        <f>YEAR(Tabla_1[[#This Row],[Fecha pedido]])</f>
        <v>2021</v>
      </c>
    </row>
    <row r="649" spans="1:23" x14ac:dyDescent="0.3">
      <c r="A649" t="s">
        <v>858</v>
      </c>
      <c r="B649" t="s">
        <v>28</v>
      </c>
      <c r="C649" t="s">
        <v>214</v>
      </c>
      <c r="D649" t="s">
        <v>18</v>
      </c>
      <c r="E649" t="s">
        <v>15</v>
      </c>
      <c r="F649" t="s">
        <v>1119</v>
      </c>
      <c r="G649" s="14">
        <v>44643</v>
      </c>
      <c r="H649" s="20">
        <f>MONTH(Tabla_1[[#This Row],[Fecha pedido]])</f>
        <v>3</v>
      </c>
      <c r="I649">
        <v>441600883</v>
      </c>
      <c r="J649" s="1">
        <v>44647</v>
      </c>
      <c r="K649" s="5">
        <f>DATEDIF(Tabla_1[[#This Row],[Fecha pedido]],Tabla_1[[#This Row],[Fecha envío]],"D")</f>
        <v>4</v>
      </c>
      <c r="L649" s="3">
        <v>8369</v>
      </c>
      <c r="M649" s="4">
        <v>421.89</v>
      </c>
      <c r="N649" s="4">
        <v>364.69</v>
      </c>
      <c r="O649" s="12">
        <v>3530797.4099999997</v>
      </c>
      <c r="P649" s="4">
        <f>Tabla_1[[#This Row],[Precio Unitario]]-Tabla_1[[#This Row],[Coste unitario]]</f>
        <v>57.199999999999989</v>
      </c>
      <c r="Q649" s="12">
        <f>Tabla_1[[#This Row],[Importe venta total]]/1000</f>
        <v>3530.7974099999997</v>
      </c>
      <c r="R649" s="4">
        <v>3052090.61</v>
      </c>
      <c r="S649" s="12">
        <f>Tabla_1[[#This Row],[Importe Coste total]]/1000</f>
        <v>3052.0906099999997</v>
      </c>
      <c r="T649" s="4">
        <f>Tabla_1[[#This Row],[Importe venta total]]-Tabla_1[[#This Row],[Importe Coste total]]</f>
        <v>478706.79999999981</v>
      </c>
      <c r="U649" s="13">
        <f>Tabla_1[[#This Row],[Importe Coste Total (M)]]/Tabla_1[[#This Row],[Importe Ventas Totales (M)]]</f>
        <v>0.86441963544999878</v>
      </c>
      <c r="V649" s="12">
        <f>Tabla_1[[#This Row],[Beneficio Total]]/1000</f>
        <v>478.70679999999982</v>
      </c>
      <c r="W649">
        <f>YEAR(Tabla_1[[#This Row],[Fecha pedido]])</f>
        <v>2022</v>
      </c>
    </row>
    <row r="650" spans="1:23" x14ac:dyDescent="0.3">
      <c r="A650" t="s">
        <v>859</v>
      </c>
      <c r="B650" t="s">
        <v>28</v>
      </c>
      <c r="C650" t="s">
        <v>578</v>
      </c>
      <c r="D650" t="s">
        <v>50</v>
      </c>
      <c r="E650" t="s">
        <v>19</v>
      </c>
      <c r="F650" t="s">
        <v>1117</v>
      </c>
      <c r="G650" s="14">
        <v>44793</v>
      </c>
      <c r="H650" s="20">
        <f>MONTH(Tabla_1[[#This Row],[Fecha pedido]])</f>
        <v>8</v>
      </c>
      <c r="I650">
        <v>345134484</v>
      </c>
      <c r="J650" s="1">
        <v>44841</v>
      </c>
      <c r="K650" s="5">
        <f>DATEDIF(Tabla_1[[#This Row],[Fecha pedido]],Tabla_1[[#This Row],[Fecha envío]],"D")</f>
        <v>48</v>
      </c>
      <c r="L650" s="3">
        <v>1818</v>
      </c>
      <c r="M650" s="4">
        <v>154.06</v>
      </c>
      <c r="N650" s="4">
        <v>90.93</v>
      </c>
      <c r="O650" s="12">
        <v>280081.08</v>
      </c>
      <c r="P650" s="4">
        <f>Tabla_1[[#This Row],[Precio Unitario]]-Tabla_1[[#This Row],[Coste unitario]]</f>
        <v>63.129999999999995</v>
      </c>
      <c r="Q650" s="12">
        <f>Tabla_1[[#This Row],[Importe venta total]]/1000</f>
        <v>280.08108000000004</v>
      </c>
      <c r="R650" s="4">
        <v>165310.74000000002</v>
      </c>
      <c r="S650" s="12">
        <f>Tabla_1[[#This Row],[Importe Coste total]]/1000</f>
        <v>165.31074000000001</v>
      </c>
      <c r="T650" s="4">
        <f>Tabla_1[[#This Row],[Importe venta total]]-Tabla_1[[#This Row],[Importe Coste total]]</f>
        <v>114770.34</v>
      </c>
      <c r="U650" s="13">
        <f>Tabla_1[[#This Row],[Importe Coste Total (M)]]/Tabla_1[[#This Row],[Importe Ventas Totales (M)]]</f>
        <v>0.59022458782292608</v>
      </c>
      <c r="V650" s="12">
        <f>Tabla_1[[#This Row],[Beneficio Total]]/1000</f>
        <v>114.77033999999999</v>
      </c>
      <c r="W650">
        <f>YEAR(Tabla_1[[#This Row],[Fecha pedido]])</f>
        <v>2022</v>
      </c>
    </row>
    <row r="651" spans="1:23" x14ac:dyDescent="0.3">
      <c r="A651" t="s">
        <v>860</v>
      </c>
      <c r="B651" t="s">
        <v>12</v>
      </c>
      <c r="C651" t="s">
        <v>191</v>
      </c>
      <c r="D651" t="s">
        <v>18</v>
      </c>
      <c r="E651" t="s">
        <v>15</v>
      </c>
      <c r="F651" t="s">
        <v>1117</v>
      </c>
      <c r="G651" s="14">
        <v>44139</v>
      </c>
      <c r="H651" s="20">
        <f>MONTH(Tabla_1[[#This Row],[Fecha pedido]])</f>
        <v>11</v>
      </c>
      <c r="I651">
        <v>765423762</v>
      </c>
      <c r="J651" s="1">
        <v>44153</v>
      </c>
      <c r="K651" s="5">
        <f>DATEDIF(Tabla_1[[#This Row],[Fecha pedido]],Tabla_1[[#This Row],[Fecha envío]],"D")</f>
        <v>14</v>
      </c>
      <c r="L651" s="3">
        <v>4756</v>
      </c>
      <c r="M651" s="4">
        <v>421.89</v>
      </c>
      <c r="N651" s="4">
        <v>364.69</v>
      </c>
      <c r="O651" s="12">
        <v>2006508.8399999999</v>
      </c>
      <c r="P651" s="4">
        <f>Tabla_1[[#This Row],[Precio Unitario]]-Tabla_1[[#This Row],[Coste unitario]]</f>
        <v>57.199999999999989</v>
      </c>
      <c r="Q651" s="12">
        <f>Tabla_1[[#This Row],[Importe venta total]]/1000</f>
        <v>2006.50884</v>
      </c>
      <c r="R651" s="4">
        <v>1734465.64</v>
      </c>
      <c r="S651" s="12">
        <f>Tabla_1[[#This Row],[Importe Coste total]]/1000</f>
        <v>1734.4656399999999</v>
      </c>
      <c r="T651" s="4">
        <f>Tabla_1[[#This Row],[Importe venta total]]-Tabla_1[[#This Row],[Importe Coste total]]</f>
        <v>272043.19999999995</v>
      </c>
      <c r="U651" s="13">
        <f>Tabla_1[[#This Row],[Importe Coste Total (M)]]/Tabla_1[[#This Row],[Importe Ventas Totales (M)]]</f>
        <v>0.86441963544999878</v>
      </c>
      <c r="V651" s="12">
        <f>Tabla_1[[#This Row],[Beneficio Total]]/1000</f>
        <v>272.04319999999996</v>
      </c>
      <c r="W651">
        <f>YEAR(Tabla_1[[#This Row],[Fecha pedido]])</f>
        <v>2020</v>
      </c>
    </row>
    <row r="652" spans="1:23" x14ac:dyDescent="0.3">
      <c r="A652" t="s">
        <v>861</v>
      </c>
      <c r="B652" t="s">
        <v>60</v>
      </c>
      <c r="C652" t="s">
        <v>410</v>
      </c>
      <c r="D652" t="s">
        <v>30</v>
      </c>
      <c r="E652" t="s">
        <v>15</v>
      </c>
      <c r="F652" t="s">
        <v>1120</v>
      </c>
      <c r="G652" s="14">
        <v>44353</v>
      </c>
      <c r="H652" s="20">
        <f>MONTH(Tabla_1[[#This Row],[Fecha pedido]])</f>
        <v>6</v>
      </c>
      <c r="I652">
        <v>532205045</v>
      </c>
      <c r="J652" s="1">
        <v>44378</v>
      </c>
      <c r="K652" s="5">
        <f>DATEDIF(Tabla_1[[#This Row],[Fecha pedido]],Tabla_1[[#This Row],[Fecha envío]],"D")</f>
        <v>25</v>
      </c>
      <c r="L652" s="3">
        <v>154</v>
      </c>
      <c r="M652" s="4">
        <v>255.28</v>
      </c>
      <c r="N652" s="4">
        <v>159.41999999999999</v>
      </c>
      <c r="O652" s="12">
        <v>39313.120000000003</v>
      </c>
      <c r="P652" s="4">
        <f>Tabla_1[[#This Row],[Precio Unitario]]-Tabla_1[[#This Row],[Coste unitario]]</f>
        <v>95.860000000000014</v>
      </c>
      <c r="Q652" s="12">
        <f>Tabla_1[[#This Row],[Importe venta total]]/1000</f>
        <v>39.313120000000005</v>
      </c>
      <c r="R652" s="4">
        <v>24550.679999999997</v>
      </c>
      <c r="S652" s="12">
        <f>Tabla_1[[#This Row],[Importe Coste total]]/1000</f>
        <v>24.550679999999996</v>
      </c>
      <c r="T652" s="4">
        <f>Tabla_1[[#This Row],[Importe venta total]]-Tabla_1[[#This Row],[Importe Coste total]]</f>
        <v>14762.440000000006</v>
      </c>
      <c r="U652" s="13">
        <f>Tabla_1[[#This Row],[Importe Coste Total (M)]]/Tabla_1[[#This Row],[Importe Ventas Totales (M)]]</f>
        <v>0.624490755249138</v>
      </c>
      <c r="V652" s="12">
        <f>Tabla_1[[#This Row],[Beneficio Total]]/1000</f>
        <v>14.762440000000005</v>
      </c>
      <c r="W652">
        <f>YEAR(Tabla_1[[#This Row],[Fecha pedido]])</f>
        <v>2021</v>
      </c>
    </row>
    <row r="653" spans="1:23" x14ac:dyDescent="0.3">
      <c r="A653" t="s">
        <v>862</v>
      </c>
      <c r="B653" t="s">
        <v>24</v>
      </c>
      <c r="C653" t="s">
        <v>618</v>
      </c>
      <c r="D653" t="s">
        <v>50</v>
      </c>
      <c r="E653" t="s">
        <v>19</v>
      </c>
      <c r="F653" t="s">
        <v>1117</v>
      </c>
      <c r="G653" s="14">
        <v>44357</v>
      </c>
      <c r="H653" s="20">
        <f>MONTH(Tabla_1[[#This Row],[Fecha pedido]])</f>
        <v>6</v>
      </c>
      <c r="I653">
        <v>525751435</v>
      </c>
      <c r="J653" s="1">
        <v>44382</v>
      </c>
      <c r="K653" s="5">
        <f>DATEDIF(Tabla_1[[#This Row],[Fecha pedido]],Tabla_1[[#This Row],[Fecha envío]],"D")</f>
        <v>25</v>
      </c>
      <c r="L653" s="3">
        <v>388</v>
      </c>
      <c r="M653" s="4">
        <v>154.06</v>
      </c>
      <c r="N653" s="4">
        <v>90.93</v>
      </c>
      <c r="O653" s="12">
        <v>59775.28</v>
      </c>
      <c r="P653" s="4">
        <f>Tabla_1[[#This Row],[Precio Unitario]]-Tabla_1[[#This Row],[Coste unitario]]</f>
        <v>63.129999999999995</v>
      </c>
      <c r="Q653" s="12">
        <f>Tabla_1[[#This Row],[Importe venta total]]/1000</f>
        <v>59.775280000000002</v>
      </c>
      <c r="R653" s="4">
        <v>35280.840000000004</v>
      </c>
      <c r="S653" s="12">
        <f>Tabla_1[[#This Row],[Importe Coste total]]/1000</f>
        <v>35.280840000000005</v>
      </c>
      <c r="T653" s="4">
        <f>Tabla_1[[#This Row],[Importe venta total]]-Tabla_1[[#This Row],[Importe Coste total]]</f>
        <v>24494.439999999995</v>
      </c>
      <c r="U653" s="13">
        <f>Tabla_1[[#This Row],[Importe Coste Total (M)]]/Tabla_1[[#This Row],[Importe Ventas Totales (M)]]</f>
        <v>0.59022458782292619</v>
      </c>
      <c r="V653" s="12">
        <f>Tabla_1[[#This Row],[Beneficio Total]]/1000</f>
        <v>24.494439999999994</v>
      </c>
      <c r="W653">
        <f>YEAR(Tabla_1[[#This Row],[Fecha pedido]])</f>
        <v>2021</v>
      </c>
    </row>
    <row r="654" spans="1:23" x14ac:dyDescent="0.3">
      <c r="A654" t="s">
        <v>863</v>
      </c>
      <c r="B654" t="s">
        <v>24</v>
      </c>
      <c r="C654" t="s">
        <v>312</v>
      </c>
      <c r="D654" t="s">
        <v>50</v>
      </c>
      <c r="E654" t="s">
        <v>19</v>
      </c>
      <c r="F654" t="s">
        <v>1119</v>
      </c>
      <c r="G654" s="14">
        <v>44569</v>
      </c>
      <c r="H654" s="20">
        <f>MONTH(Tabla_1[[#This Row],[Fecha pedido]])</f>
        <v>1</v>
      </c>
      <c r="I654">
        <v>563551700</v>
      </c>
      <c r="J654" s="1">
        <v>44616</v>
      </c>
      <c r="K654" s="5">
        <f>DATEDIF(Tabla_1[[#This Row],[Fecha pedido]],Tabla_1[[#This Row],[Fecha envío]],"D")</f>
        <v>47</v>
      </c>
      <c r="L654" s="3">
        <v>6326</v>
      </c>
      <c r="M654" s="4">
        <v>154.06</v>
      </c>
      <c r="N654" s="4">
        <v>90.93</v>
      </c>
      <c r="O654" s="12">
        <v>974583.56</v>
      </c>
      <c r="P654" s="4">
        <f>Tabla_1[[#This Row],[Precio Unitario]]-Tabla_1[[#This Row],[Coste unitario]]</f>
        <v>63.129999999999995</v>
      </c>
      <c r="Q654" s="12">
        <f>Tabla_1[[#This Row],[Importe venta total]]/1000</f>
        <v>974.58356000000003</v>
      </c>
      <c r="R654" s="4">
        <v>575223.18000000005</v>
      </c>
      <c r="S654" s="12">
        <f>Tabla_1[[#This Row],[Importe Coste total]]/1000</f>
        <v>575.22318000000007</v>
      </c>
      <c r="T654" s="4">
        <f>Tabla_1[[#This Row],[Importe venta total]]-Tabla_1[[#This Row],[Importe Coste total]]</f>
        <v>399360.38</v>
      </c>
      <c r="U654" s="13">
        <f>Tabla_1[[#This Row],[Importe Coste Total (M)]]/Tabla_1[[#This Row],[Importe Ventas Totales (M)]]</f>
        <v>0.59022458782292619</v>
      </c>
      <c r="V654" s="12">
        <f>Tabla_1[[#This Row],[Beneficio Total]]/1000</f>
        <v>399.36038000000002</v>
      </c>
      <c r="W654">
        <f>YEAR(Tabla_1[[#This Row],[Fecha pedido]])</f>
        <v>2022</v>
      </c>
    </row>
    <row r="655" spans="1:23" x14ac:dyDescent="0.3">
      <c r="A655" t="s">
        <v>864</v>
      </c>
      <c r="B655" t="s">
        <v>12</v>
      </c>
      <c r="C655" t="s">
        <v>261</v>
      </c>
      <c r="D655" t="s">
        <v>18</v>
      </c>
      <c r="E655" t="s">
        <v>19</v>
      </c>
      <c r="F655" t="s">
        <v>1118</v>
      </c>
      <c r="G655" s="14">
        <v>44695</v>
      </c>
      <c r="H655" s="20">
        <f>MONTH(Tabla_1[[#This Row],[Fecha pedido]])</f>
        <v>5</v>
      </c>
      <c r="I655">
        <v>326138007</v>
      </c>
      <c r="J655" s="1">
        <v>44716</v>
      </c>
      <c r="K655" s="5">
        <f>DATEDIF(Tabla_1[[#This Row],[Fecha pedido]],Tabla_1[[#This Row],[Fecha envío]],"D")</f>
        <v>21</v>
      </c>
      <c r="L655" s="3">
        <v>339</v>
      </c>
      <c r="M655" s="4">
        <v>421.89</v>
      </c>
      <c r="N655" s="4">
        <v>364.69</v>
      </c>
      <c r="O655" s="12">
        <v>143020.71</v>
      </c>
      <c r="P655" s="4">
        <f>Tabla_1[[#This Row],[Precio Unitario]]-Tabla_1[[#This Row],[Coste unitario]]</f>
        <v>57.199999999999989</v>
      </c>
      <c r="Q655" s="12">
        <f>Tabla_1[[#This Row],[Importe venta total]]/1000</f>
        <v>143.02070999999998</v>
      </c>
      <c r="R655" s="4">
        <v>123629.91</v>
      </c>
      <c r="S655" s="12">
        <f>Tabla_1[[#This Row],[Importe Coste total]]/1000</f>
        <v>123.62991000000001</v>
      </c>
      <c r="T655" s="4">
        <f>Tabla_1[[#This Row],[Importe venta total]]-Tabla_1[[#This Row],[Importe Coste total]]</f>
        <v>19390.799999999988</v>
      </c>
      <c r="U655" s="13">
        <f>Tabla_1[[#This Row],[Importe Coste Total (M)]]/Tabla_1[[#This Row],[Importe Ventas Totales (M)]]</f>
        <v>0.864419635449999</v>
      </c>
      <c r="V655" s="12">
        <f>Tabla_1[[#This Row],[Beneficio Total]]/1000</f>
        <v>19.390799999999988</v>
      </c>
      <c r="W655">
        <f>YEAR(Tabla_1[[#This Row],[Fecha pedido]])</f>
        <v>2022</v>
      </c>
    </row>
    <row r="656" spans="1:23" x14ac:dyDescent="0.3">
      <c r="A656" t="s">
        <v>865</v>
      </c>
      <c r="B656" t="s">
        <v>12</v>
      </c>
      <c r="C656" t="s">
        <v>615</v>
      </c>
      <c r="D656" t="s">
        <v>42</v>
      </c>
      <c r="E656" t="s">
        <v>15</v>
      </c>
      <c r="F656" t="s">
        <v>1117</v>
      </c>
      <c r="G656" s="14">
        <v>44345</v>
      </c>
      <c r="H656" s="20">
        <f>MONTH(Tabla_1[[#This Row],[Fecha pedido]])</f>
        <v>5</v>
      </c>
      <c r="I656">
        <v>733834207</v>
      </c>
      <c r="J656" s="1">
        <v>44356</v>
      </c>
      <c r="K656" s="5">
        <f>DATEDIF(Tabla_1[[#This Row],[Fecha pedido]],Tabla_1[[#This Row],[Fecha envío]],"D")</f>
        <v>11</v>
      </c>
      <c r="L656" s="3">
        <v>6704</v>
      </c>
      <c r="M656" s="4">
        <v>651.21</v>
      </c>
      <c r="N656" s="4">
        <v>524.96</v>
      </c>
      <c r="O656" s="12">
        <v>4365711.84</v>
      </c>
      <c r="P656" s="4">
        <f>Tabla_1[[#This Row],[Precio Unitario]]-Tabla_1[[#This Row],[Coste unitario]]</f>
        <v>126.25</v>
      </c>
      <c r="Q656" s="12">
        <f>Tabla_1[[#This Row],[Importe venta total]]/1000</f>
        <v>4365.7118399999999</v>
      </c>
      <c r="R656" s="4">
        <v>3519331.8400000003</v>
      </c>
      <c r="S656" s="12">
        <f>Tabla_1[[#This Row],[Importe Coste total]]/1000</f>
        <v>3519.3318400000003</v>
      </c>
      <c r="T656" s="4">
        <f>Tabla_1[[#This Row],[Importe venta total]]-Tabla_1[[#This Row],[Importe Coste total]]</f>
        <v>846379.99999999953</v>
      </c>
      <c r="U656" s="13">
        <f>Tabla_1[[#This Row],[Importe Coste Total (M)]]/Tabla_1[[#This Row],[Importe Ventas Totales (M)]]</f>
        <v>0.80613012699436437</v>
      </c>
      <c r="V656" s="12">
        <f>Tabla_1[[#This Row],[Beneficio Total]]/1000</f>
        <v>846.37999999999954</v>
      </c>
      <c r="W656">
        <f>YEAR(Tabla_1[[#This Row],[Fecha pedido]])</f>
        <v>2021</v>
      </c>
    </row>
    <row r="657" spans="1:23" x14ac:dyDescent="0.3">
      <c r="A657" t="s">
        <v>866</v>
      </c>
      <c r="B657" t="s">
        <v>60</v>
      </c>
      <c r="C657" t="s">
        <v>867</v>
      </c>
      <c r="D657" t="s">
        <v>80</v>
      </c>
      <c r="E657" t="s">
        <v>19</v>
      </c>
      <c r="F657" t="s">
        <v>1117</v>
      </c>
      <c r="G657" s="14">
        <v>43963</v>
      </c>
      <c r="H657" s="20">
        <f>MONTH(Tabla_1[[#This Row],[Fecha pedido]])</f>
        <v>5</v>
      </c>
      <c r="I657">
        <v>564926707</v>
      </c>
      <c r="J657" s="1">
        <v>43970</v>
      </c>
      <c r="K657" s="5">
        <f>DATEDIF(Tabla_1[[#This Row],[Fecha pedido]],Tabla_1[[#This Row],[Fecha envío]],"D")</f>
        <v>7</v>
      </c>
      <c r="L657" s="3">
        <v>3221</v>
      </c>
      <c r="M657" s="4">
        <v>668.27</v>
      </c>
      <c r="N657" s="4">
        <v>502.54</v>
      </c>
      <c r="O657" s="12">
        <v>2152497.67</v>
      </c>
      <c r="P657" s="4">
        <f>Tabla_1[[#This Row],[Precio Unitario]]-Tabla_1[[#This Row],[Coste unitario]]</f>
        <v>165.72999999999996</v>
      </c>
      <c r="Q657" s="12">
        <f>Tabla_1[[#This Row],[Importe venta total]]/1000</f>
        <v>2152.4976699999997</v>
      </c>
      <c r="R657" s="4">
        <v>1618681.34</v>
      </c>
      <c r="S657" s="12">
        <f>Tabla_1[[#This Row],[Importe Coste total]]/1000</f>
        <v>1618.6813400000001</v>
      </c>
      <c r="T657" s="4">
        <f>Tabla_1[[#This Row],[Importe venta total]]-Tabla_1[[#This Row],[Importe Coste total]]</f>
        <v>533816.32999999984</v>
      </c>
      <c r="U657" s="13">
        <f>Tabla_1[[#This Row],[Importe Coste Total (M)]]/Tabla_1[[#This Row],[Importe Ventas Totales (M)]]</f>
        <v>0.75200143654510909</v>
      </c>
      <c r="V657" s="12">
        <f>Tabla_1[[#This Row],[Beneficio Total]]/1000</f>
        <v>533.81632999999988</v>
      </c>
      <c r="W657">
        <f>YEAR(Tabla_1[[#This Row],[Fecha pedido]])</f>
        <v>2020</v>
      </c>
    </row>
    <row r="658" spans="1:23" x14ac:dyDescent="0.3">
      <c r="A658" t="s">
        <v>868</v>
      </c>
      <c r="B658" t="s">
        <v>12</v>
      </c>
      <c r="C658" t="s">
        <v>165</v>
      </c>
      <c r="D658" t="s">
        <v>70</v>
      </c>
      <c r="E658" t="s">
        <v>15</v>
      </c>
      <c r="F658" t="s">
        <v>1117</v>
      </c>
      <c r="G658" s="14">
        <v>44305</v>
      </c>
      <c r="H658" s="20">
        <f>MONTH(Tabla_1[[#This Row],[Fecha pedido]])</f>
        <v>4</v>
      </c>
      <c r="I658">
        <v>111651837</v>
      </c>
      <c r="J658" s="1">
        <v>44341</v>
      </c>
      <c r="K658" s="5">
        <f>DATEDIF(Tabla_1[[#This Row],[Fecha pedido]],Tabla_1[[#This Row],[Fecha envío]],"D")</f>
        <v>36</v>
      </c>
      <c r="L658" s="3">
        <v>9115</v>
      </c>
      <c r="M658" s="4">
        <v>109.28</v>
      </c>
      <c r="N658" s="4">
        <v>35.840000000000003</v>
      </c>
      <c r="O658" s="12">
        <v>996087.2</v>
      </c>
      <c r="P658" s="4">
        <f>Tabla_1[[#This Row],[Precio Unitario]]-Tabla_1[[#This Row],[Coste unitario]]</f>
        <v>73.44</v>
      </c>
      <c r="Q658" s="12">
        <f>Tabla_1[[#This Row],[Importe venta total]]/1000</f>
        <v>996.08719999999994</v>
      </c>
      <c r="R658" s="4">
        <v>326681.60000000003</v>
      </c>
      <c r="S658" s="12">
        <f>Tabla_1[[#This Row],[Importe Coste total]]/1000</f>
        <v>326.68160000000006</v>
      </c>
      <c r="T658" s="4">
        <f>Tabla_1[[#This Row],[Importe venta total]]-Tabla_1[[#This Row],[Importe Coste total]]</f>
        <v>669405.59999999986</v>
      </c>
      <c r="U658" s="13">
        <f>Tabla_1[[#This Row],[Importe Coste Total (M)]]/Tabla_1[[#This Row],[Importe Ventas Totales (M)]]</f>
        <v>0.32796486090775995</v>
      </c>
      <c r="V658" s="12">
        <f>Tabla_1[[#This Row],[Beneficio Total]]/1000</f>
        <v>669.40559999999982</v>
      </c>
      <c r="W658">
        <f>YEAR(Tabla_1[[#This Row],[Fecha pedido]])</f>
        <v>2021</v>
      </c>
    </row>
    <row r="659" spans="1:23" x14ac:dyDescent="0.3">
      <c r="A659" t="s">
        <v>869</v>
      </c>
      <c r="B659" t="s">
        <v>60</v>
      </c>
      <c r="C659" t="s">
        <v>360</v>
      </c>
      <c r="D659" t="s">
        <v>50</v>
      </c>
      <c r="E659" t="s">
        <v>19</v>
      </c>
      <c r="F659" t="s">
        <v>1120</v>
      </c>
      <c r="G659" s="14">
        <v>44709</v>
      </c>
      <c r="H659" s="20">
        <f>MONTH(Tabla_1[[#This Row],[Fecha pedido]])</f>
        <v>5</v>
      </c>
      <c r="I659">
        <v>636558425</v>
      </c>
      <c r="J659" s="1">
        <v>44720</v>
      </c>
      <c r="K659" s="5">
        <f>DATEDIF(Tabla_1[[#This Row],[Fecha pedido]],Tabla_1[[#This Row],[Fecha envío]],"D")</f>
        <v>11</v>
      </c>
      <c r="L659" s="3">
        <v>639</v>
      </c>
      <c r="M659" s="4">
        <v>154.06</v>
      </c>
      <c r="N659" s="4">
        <v>90.93</v>
      </c>
      <c r="O659" s="12">
        <v>98444.34</v>
      </c>
      <c r="P659" s="4">
        <f>Tabla_1[[#This Row],[Precio Unitario]]-Tabla_1[[#This Row],[Coste unitario]]</f>
        <v>63.129999999999995</v>
      </c>
      <c r="Q659" s="12">
        <f>Tabla_1[[#This Row],[Importe venta total]]/1000</f>
        <v>98.444339999999997</v>
      </c>
      <c r="R659" s="4">
        <v>58104.270000000004</v>
      </c>
      <c r="S659" s="12">
        <f>Tabla_1[[#This Row],[Importe Coste total]]/1000</f>
        <v>58.104270000000007</v>
      </c>
      <c r="T659" s="4">
        <f>Tabla_1[[#This Row],[Importe venta total]]-Tabla_1[[#This Row],[Importe Coste total]]</f>
        <v>40340.069999999992</v>
      </c>
      <c r="U659" s="13">
        <f>Tabla_1[[#This Row],[Importe Coste Total (M)]]/Tabla_1[[#This Row],[Importe Ventas Totales (M)]]</f>
        <v>0.59022458782292619</v>
      </c>
      <c r="V659" s="12">
        <f>Tabla_1[[#This Row],[Beneficio Total]]/1000</f>
        <v>40.34006999999999</v>
      </c>
      <c r="W659">
        <f>YEAR(Tabla_1[[#This Row],[Fecha pedido]])</f>
        <v>2022</v>
      </c>
    </row>
    <row r="660" spans="1:23" x14ac:dyDescent="0.3">
      <c r="A660" t="s">
        <v>870</v>
      </c>
      <c r="B660" t="s">
        <v>60</v>
      </c>
      <c r="C660" t="s">
        <v>224</v>
      </c>
      <c r="D660" t="s">
        <v>14</v>
      </c>
      <c r="E660" t="s">
        <v>15</v>
      </c>
      <c r="F660" t="s">
        <v>1118</v>
      </c>
      <c r="G660" s="14">
        <v>44660</v>
      </c>
      <c r="H660" s="20">
        <f>MONTH(Tabla_1[[#This Row],[Fecha pedido]])</f>
        <v>4</v>
      </c>
      <c r="I660">
        <v>322507798</v>
      </c>
      <c r="J660" s="1">
        <v>44672</v>
      </c>
      <c r="K660" s="5">
        <f>DATEDIF(Tabla_1[[#This Row],[Fecha pedido]],Tabla_1[[#This Row],[Fecha envío]],"D")</f>
        <v>12</v>
      </c>
      <c r="L660" s="3">
        <v>6079</v>
      </c>
      <c r="M660" s="4">
        <v>152.58000000000001</v>
      </c>
      <c r="N660" s="4">
        <v>97.44</v>
      </c>
      <c r="O660" s="12">
        <v>927533.82000000007</v>
      </c>
      <c r="P660" s="4">
        <f>Tabla_1[[#This Row],[Precio Unitario]]-Tabla_1[[#This Row],[Coste unitario]]</f>
        <v>55.140000000000015</v>
      </c>
      <c r="Q660" s="12">
        <f>Tabla_1[[#This Row],[Importe venta total]]/1000</f>
        <v>927.53382000000011</v>
      </c>
      <c r="R660" s="4">
        <v>592337.76</v>
      </c>
      <c r="S660" s="12">
        <f>Tabla_1[[#This Row],[Importe Coste total]]/1000</f>
        <v>592.33776</v>
      </c>
      <c r="T660" s="4">
        <f>Tabla_1[[#This Row],[Importe venta total]]-Tabla_1[[#This Row],[Importe Coste total]]</f>
        <v>335196.06000000006</v>
      </c>
      <c r="U660" s="13">
        <f>Tabla_1[[#This Row],[Importe Coste Total (M)]]/Tabla_1[[#This Row],[Importe Ventas Totales (M)]]</f>
        <v>0.63861580810066843</v>
      </c>
      <c r="V660" s="12">
        <f>Tabla_1[[#This Row],[Beneficio Total]]/1000</f>
        <v>335.19606000000005</v>
      </c>
      <c r="W660">
        <f>YEAR(Tabla_1[[#This Row],[Fecha pedido]])</f>
        <v>2022</v>
      </c>
    </row>
    <row r="661" spans="1:23" x14ac:dyDescent="0.3">
      <c r="A661" t="s">
        <v>871</v>
      </c>
      <c r="B661" t="s">
        <v>60</v>
      </c>
      <c r="C661" t="s">
        <v>246</v>
      </c>
      <c r="D661" t="s">
        <v>70</v>
      </c>
      <c r="E661" t="s">
        <v>15</v>
      </c>
      <c r="F661" t="s">
        <v>1118</v>
      </c>
      <c r="G661" s="14">
        <v>44311</v>
      </c>
      <c r="H661" s="20">
        <f>MONTH(Tabla_1[[#This Row],[Fecha pedido]])</f>
        <v>4</v>
      </c>
      <c r="I661">
        <v>122673785</v>
      </c>
      <c r="J661" s="1">
        <v>44315</v>
      </c>
      <c r="K661" s="5">
        <f>DATEDIF(Tabla_1[[#This Row],[Fecha pedido]],Tabla_1[[#This Row],[Fecha envío]],"D")</f>
        <v>4</v>
      </c>
      <c r="L661" s="3">
        <v>754</v>
      </c>
      <c r="M661" s="4">
        <v>109.28</v>
      </c>
      <c r="N661" s="4">
        <v>35.840000000000003</v>
      </c>
      <c r="O661" s="12">
        <v>82397.119999999995</v>
      </c>
      <c r="P661" s="4">
        <f>Tabla_1[[#This Row],[Precio Unitario]]-Tabla_1[[#This Row],[Coste unitario]]</f>
        <v>73.44</v>
      </c>
      <c r="Q661" s="12">
        <f>Tabla_1[[#This Row],[Importe venta total]]/1000</f>
        <v>82.397120000000001</v>
      </c>
      <c r="R661" s="4">
        <v>27023.360000000004</v>
      </c>
      <c r="S661" s="12">
        <f>Tabla_1[[#This Row],[Importe Coste total]]/1000</f>
        <v>27.023360000000004</v>
      </c>
      <c r="T661" s="4">
        <f>Tabla_1[[#This Row],[Importe venta total]]-Tabla_1[[#This Row],[Importe Coste total]]</f>
        <v>55373.759999999995</v>
      </c>
      <c r="U661" s="13">
        <f>Tabla_1[[#This Row],[Importe Coste Total (M)]]/Tabla_1[[#This Row],[Importe Ventas Totales (M)]]</f>
        <v>0.32796486090775995</v>
      </c>
      <c r="V661" s="12">
        <f>Tabla_1[[#This Row],[Beneficio Total]]/1000</f>
        <v>55.373759999999997</v>
      </c>
      <c r="W661">
        <f>YEAR(Tabla_1[[#This Row],[Fecha pedido]])</f>
        <v>2021</v>
      </c>
    </row>
    <row r="662" spans="1:23" x14ac:dyDescent="0.3">
      <c r="A662" t="s">
        <v>872</v>
      </c>
      <c r="B662" t="s">
        <v>12</v>
      </c>
      <c r="C662" t="s">
        <v>216</v>
      </c>
      <c r="D662" t="s">
        <v>50</v>
      </c>
      <c r="E662" t="s">
        <v>15</v>
      </c>
      <c r="F662" t="s">
        <v>1120</v>
      </c>
      <c r="G662" s="14">
        <v>43963</v>
      </c>
      <c r="H662" s="20">
        <f>MONTH(Tabla_1[[#This Row],[Fecha pedido]])</f>
        <v>5</v>
      </c>
      <c r="I662">
        <v>610542714</v>
      </c>
      <c r="J662" s="1">
        <v>43980</v>
      </c>
      <c r="K662" s="5">
        <f>DATEDIF(Tabla_1[[#This Row],[Fecha pedido]],Tabla_1[[#This Row],[Fecha envío]],"D")</f>
        <v>17</v>
      </c>
      <c r="L662" s="3">
        <v>2012</v>
      </c>
      <c r="M662" s="4">
        <v>154.06</v>
      </c>
      <c r="N662" s="4">
        <v>90.93</v>
      </c>
      <c r="O662" s="12">
        <v>309968.72000000003</v>
      </c>
      <c r="P662" s="4">
        <f>Tabla_1[[#This Row],[Precio Unitario]]-Tabla_1[[#This Row],[Coste unitario]]</f>
        <v>63.129999999999995</v>
      </c>
      <c r="Q662" s="12">
        <f>Tabla_1[[#This Row],[Importe venta total]]/1000</f>
        <v>309.96872000000002</v>
      </c>
      <c r="R662" s="4">
        <v>182951.16</v>
      </c>
      <c r="S662" s="12">
        <f>Tabla_1[[#This Row],[Importe Coste total]]/1000</f>
        <v>182.95116000000002</v>
      </c>
      <c r="T662" s="4">
        <f>Tabla_1[[#This Row],[Importe venta total]]-Tabla_1[[#This Row],[Importe Coste total]]</f>
        <v>127017.56000000003</v>
      </c>
      <c r="U662" s="13">
        <f>Tabla_1[[#This Row],[Importe Coste Total (M)]]/Tabla_1[[#This Row],[Importe Ventas Totales (M)]]</f>
        <v>0.59022458782292619</v>
      </c>
      <c r="V662" s="12">
        <f>Tabla_1[[#This Row],[Beneficio Total]]/1000</f>
        <v>127.01756000000003</v>
      </c>
      <c r="W662">
        <f>YEAR(Tabla_1[[#This Row],[Fecha pedido]])</f>
        <v>2020</v>
      </c>
    </row>
    <row r="663" spans="1:23" x14ac:dyDescent="0.3">
      <c r="A663" t="s">
        <v>873</v>
      </c>
      <c r="B663" t="s">
        <v>24</v>
      </c>
      <c r="C663" t="s">
        <v>49</v>
      </c>
      <c r="D663" t="s">
        <v>30</v>
      </c>
      <c r="E663" t="s">
        <v>19</v>
      </c>
      <c r="F663" t="s">
        <v>1119</v>
      </c>
      <c r="G663" s="14">
        <v>44584</v>
      </c>
      <c r="H663" s="20">
        <f>MONTH(Tabla_1[[#This Row],[Fecha pedido]])</f>
        <v>1</v>
      </c>
      <c r="I663">
        <v>629913413</v>
      </c>
      <c r="J663" s="1">
        <v>44601</v>
      </c>
      <c r="K663" s="5">
        <f>DATEDIF(Tabla_1[[#This Row],[Fecha pedido]],Tabla_1[[#This Row],[Fecha envío]],"D")</f>
        <v>17</v>
      </c>
      <c r="L663" s="3">
        <v>4232</v>
      </c>
      <c r="M663" s="4">
        <v>255.28</v>
      </c>
      <c r="N663" s="4">
        <v>159.41999999999999</v>
      </c>
      <c r="O663" s="12">
        <v>1080344.96</v>
      </c>
      <c r="P663" s="4">
        <f>Tabla_1[[#This Row],[Precio Unitario]]-Tabla_1[[#This Row],[Coste unitario]]</f>
        <v>95.860000000000014</v>
      </c>
      <c r="Q663" s="12">
        <f>Tabla_1[[#This Row],[Importe venta total]]/1000</f>
        <v>1080.3449599999999</v>
      </c>
      <c r="R663" s="4">
        <v>674665.44</v>
      </c>
      <c r="S663" s="12">
        <f>Tabla_1[[#This Row],[Importe Coste total]]/1000</f>
        <v>674.66543999999999</v>
      </c>
      <c r="T663" s="4">
        <f>Tabla_1[[#This Row],[Importe venta total]]-Tabla_1[[#This Row],[Importe Coste total]]</f>
        <v>405679.52</v>
      </c>
      <c r="U663" s="13">
        <f>Tabla_1[[#This Row],[Importe Coste Total (M)]]/Tabla_1[[#This Row],[Importe Ventas Totales (M)]]</f>
        <v>0.62449075524913822</v>
      </c>
      <c r="V663" s="12">
        <f>Tabla_1[[#This Row],[Beneficio Total]]/1000</f>
        <v>405.67952000000002</v>
      </c>
      <c r="W663">
        <f>YEAR(Tabla_1[[#This Row],[Fecha pedido]])</f>
        <v>2022</v>
      </c>
    </row>
    <row r="664" spans="1:23" x14ac:dyDescent="0.3">
      <c r="A664" t="s">
        <v>874</v>
      </c>
      <c r="B664" t="s">
        <v>24</v>
      </c>
      <c r="C664" t="s">
        <v>53</v>
      </c>
      <c r="D664" t="s">
        <v>70</v>
      </c>
      <c r="E664" t="s">
        <v>19</v>
      </c>
      <c r="F664" t="s">
        <v>1118</v>
      </c>
      <c r="G664" s="14">
        <v>44159</v>
      </c>
      <c r="H664" s="20">
        <f>MONTH(Tabla_1[[#This Row],[Fecha pedido]])</f>
        <v>11</v>
      </c>
      <c r="I664">
        <v>444897210</v>
      </c>
      <c r="J664" s="1">
        <v>44197</v>
      </c>
      <c r="K664" s="5">
        <f>DATEDIF(Tabla_1[[#This Row],[Fecha pedido]],Tabla_1[[#This Row],[Fecha envío]],"D")</f>
        <v>38</v>
      </c>
      <c r="L664" s="3">
        <v>3826</v>
      </c>
      <c r="M664" s="4">
        <v>109.28</v>
      </c>
      <c r="N664" s="4">
        <v>35.840000000000003</v>
      </c>
      <c r="O664" s="12">
        <v>418105.28</v>
      </c>
      <c r="P664" s="4">
        <f>Tabla_1[[#This Row],[Precio Unitario]]-Tabla_1[[#This Row],[Coste unitario]]</f>
        <v>73.44</v>
      </c>
      <c r="Q664" s="12">
        <f>Tabla_1[[#This Row],[Importe venta total]]/1000</f>
        <v>418.10528000000005</v>
      </c>
      <c r="R664" s="4">
        <v>137123.84000000003</v>
      </c>
      <c r="S664" s="12">
        <f>Tabla_1[[#This Row],[Importe Coste total]]/1000</f>
        <v>137.12384000000003</v>
      </c>
      <c r="T664" s="4">
        <f>Tabla_1[[#This Row],[Importe venta total]]-Tabla_1[[#This Row],[Importe Coste total]]</f>
        <v>280981.44</v>
      </c>
      <c r="U664" s="13">
        <f>Tabla_1[[#This Row],[Importe Coste Total (M)]]/Tabla_1[[#This Row],[Importe Ventas Totales (M)]]</f>
        <v>0.32796486090775989</v>
      </c>
      <c r="V664" s="12">
        <f>Tabla_1[[#This Row],[Beneficio Total]]/1000</f>
        <v>280.98144000000002</v>
      </c>
      <c r="W664">
        <f>YEAR(Tabla_1[[#This Row],[Fecha pedido]])</f>
        <v>2020</v>
      </c>
    </row>
    <row r="665" spans="1:23" x14ac:dyDescent="0.3">
      <c r="A665" t="s">
        <v>875</v>
      </c>
      <c r="B665" t="s">
        <v>21</v>
      </c>
      <c r="C665" t="s">
        <v>330</v>
      </c>
      <c r="D665" t="s">
        <v>14</v>
      </c>
      <c r="E665" t="s">
        <v>15</v>
      </c>
      <c r="F665" t="s">
        <v>1118</v>
      </c>
      <c r="G665" s="14">
        <v>44472</v>
      </c>
      <c r="H665" s="20">
        <f>MONTH(Tabla_1[[#This Row],[Fecha pedido]])</f>
        <v>10</v>
      </c>
      <c r="I665">
        <v>389917933</v>
      </c>
      <c r="J665" s="1">
        <v>44518</v>
      </c>
      <c r="K665" s="5">
        <f>DATEDIF(Tabla_1[[#This Row],[Fecha pedido]],Tabla_1[[#This Row],[Fecha envío]],"D")</f>
        <v>46</v>
      </c>
      <c r="L665" s="3">
        <v>4236</v>
      </c>
      <c r="M665" s="4">
        <v>152.58000000000001</v>
      </c>
      <c r="N665" s="4">
        <v>97.44</v>
      </c>
      <c r="O665" s="12">
        <v>646328.88</v>
      </c>
      <c r="P665" s="4">
        <f>Tabla_1[[#This Row],[Precio Unitario]]-Tabla_1[[#This Row],[Coste unitario]]</f>
        <v>55.140000000000015</v>
      </c>
      <c r="Q665" s="12">
        <f>Tabla_1[[#This Row],[Importe venta total]]/1000</f>
        <v>646.32888000000003</v>
      </c>
      <c r="R665" s="4">
        <v>412755.83999999997</v>
      </c>
      <c r="S665" s="12">
        <f>Tabla_1[[#This Row],[Importe Coste total]]/1000</f>
        <v>412.75583999999998</v>
      </c>
      <c r="T665" s="4">
        <f>Tabla_1[[#This Row],[Importe venta total]]-Tabla_1[[#This Row],[Importe Coste total]]</f>
        <v>233573.04000000004</v>
      </c>
      <c r="U665" s="13">
        <f>Tabla_1[[#This Row],[Importe Coste Total (M)]]/Tabla_1[[#This Row],[Importe Ventas Totales (M)]]</f>
        <v>0.63861580810066843</v>
      </c>
      <c r="V665" s="12">
        <f>Tabla_1[[#This Row],[Beneficio Total]]/1000</f>
        <v>233.57304000000005</v>
      </c>
      <c r="W665">
        <f>YEAR(Tabla_1[[#This Row],[Fecha pedido]])</f>
        <v>2021</v>
      </c>
    </row>
    <row r="666" spans="1:23" x14ac:dyDescent="0.3">
      <c r="A666" t="s">
        <v>876</v>
      </c>
      <c r="B666" t="s">
        <v>24</v>
      </c>
      <c r="C666" t="s">
        <v>397</v>
      </c>
      <c r="D666" t="s">
        <v>38</v>
      </c>
      <c r="E666" t="s">
        <v>19</v>
      </c>
      <c r="F666" t="s">
        <v>1118</v>
      </c>
      <c r="G666" s="14">
        <v>44323</v>
      </c>
      <c r="H666" s="20">
        <f>MONTH(Tabla_1[[#This Row],[Fecha pedido]])</f>
        <v>5</v>
      </c>
      <c r="I666">
        <v>419711911</v>
      </c>
      <c r="J666" s="1">
        <v>44348</v>
      </c>
      <c r="K666" s="5">
        <f>DATEDIF(Tabla_1[[#This Row],[Fecha pedido]],Tabla_1[[#This Row],[Fecha envío]],"D")</f>
        <v>25</v>
      </c>
      <c r="L666" s="3">
        <v>936</v>
      </c>
      <c r="M666" s="4">
        <v>437.2</v>
      </c>
      <c r="N666" s="4">
        <v>263.33</v>
      </c>
      <c r="O666" s="12">
        <v>409219.2</v>
      </c>
      <c r="P666" s="4">
        <f>Tabla_1[[#This Row],[Precio Unitario]]-Tabla_1[[#This Row],[Coste unitario]]</f>
        <v>173.87</v>
      </c>
      <c r="Q666" s="12">
        <f>Tabla_1[[#This Row],[Importe venta total]]/1000</f>
        <v>409.2192</v>
      </c>
      <c r="R666" s="4">
        <v>246476.87999999998</v>
      </c>
      <c r="S666" s="12">
        <f>Tabla_1[[#This Row],[Importe Coste total]]/1000</f>
        <v>246.47687999999997</v>
      </c>
      <c r="T666" s="4">
        <f>Tabla_1[[#This Row],[Importe venta total]]-Tabla_1[[#This Row],[Importe Coste total]]</f>
        <v>162742.32000000004</v>
      </c>
      <c r="U666" s="13">
        <f>Tabla_1[[#This Row],[Importe Coste Total (M)]]/Tabla_1[[#This Row],[Importe Ventas Totales (M)]]</f>
        <v>0.60231015553522405</v>
      </c>
      <c r="V666" s="12">
        <f>Tabla_1[[#This Row],[Beneficio Total]]/1000</f>
        <v>162.74232000000003</v>
      </c>
      <c r="W666">
        <f>YEAR(Tabla_1[[#This Row],[Fecha pedido]])</f>
        <v>2021</v>
      </c>
    </row>
    <row r="667" spans="1:23" x14ac:dyDescent="0.3">
      <c r="A667" t="s">
        <v>877</v>
      </c>
      <c r="B667" t="s">
        <v>24</v>
      </c>
      <c r="C667" t="s">
        <v>248</v>
      </c>
      <c r="D667" t="s">
        <v>70</v>
      </c>
      <c r="E667" t="s">
        <v>15</v>
      </c>
      <c r="F667" t="s">
        <v>1119</v>
      </c>
      <c r="G667" s="14">
        <v>44223</v>
      </c>
      <c r="H667" s="20">
        <f>MONTH(Tabla_1[[#This Row],[Fecha pedido]])</f>
        <v>1</v>
      </c>
      <c r="I667">
        <v>559327971</v>
      </c>
      <c r="J667" s="1">
        <v>44270</v>
      </c>
      <c r="K667" s="5">
        <f>DATEDIF(Tabla_1[[#This Row],[Fecha pedido]],Tabla_1[[#This Row],[Fecha envío]],"D")</f>
        <v>47</v>
      </c>
      <c r="L667" s="3">
        <v>6431</v>
      </c>
      <c r="M667" s="4">
        <v>109.28</v>
      </c>
      <c r="N667" s="4">
        <v>35.840000000000003</v>
      </c>
      <c r="O667" s="12">
        <v>702779.68</v>
      </c>
      <c r="P667" s="4">
        <f>Tabla_1[[#This Row],[Precio Unitario]]-Tabla_1[[#This Row],[Coste unitario]]</f>
        <v>73.44</v>
      </c>
      <c r="Q667" s="12">
        <f>Tabla_1[[#This Row],[Importe venta total]]/1000</f>
        <v>702.7796800000001</v>
      </c>
      <c r="R667" s="4">
        <v>230487.04000000001</v>
      </c>
      <c r="S667" s="12">
        <f>Tabla_1[[#This Row],[Importe Coste total]]/1000</f>
        <v>230.48704000000001</v>
      </c>
      <c r="T667" s="4">
        <f>Tabla_1[[#This Row],[Importe venta total]]-Tabla_1[[#This Row],[Importe Coste total]]</f>
        <v>472292.64</v>
      </c>
      <c r="U667" s="13">
        <f>Tabla_1[[#This Row],[Importe Coste Total (M)]]/Tabla_1[[#This Row],[Importe Ventas Totales (M)]]</f>
        <v>0.32796486090775984</v>
      </c>
      <c r="V667" s="12">
        <f>Tabla_1[[#This Row],[Beneficio Total]]/1000</f>
        <v>472.29264000000001</v>
      </c>
      <c r="W667">
        <f>YEAR(Tabla_1[[#This Row],[Fecha pedido]])</f>
        <v>2021</v>
      </c>
    </row>
    <row r="668" spans="1:23" x14ac:dyDescent="0.3">
      <c r="A668" t="s">
        <v>878</v>
      </c>
      <c r="B668" t="s">
        <v>12</v>
      </c>
      <c r="C668" t="s">
        <v>187</v>
      </c>
      <c r="D668" t="s">
        <v>42</v>
      </c>
      <c r="E668" t="s">
        <v>19</v>
      </c>
      <c r="F668" t="s">
        <v>1118</v>
      </c>
      <c r="G668" s="14">
        <v>44833</v>
      </c>
      <c r="H668" s="20">
        <f>MONTH(Tabla_1[[#This Row],[Fecha pedido]])</f>
        <v>9</v>
      </c>
      <c r="I668">
        <v>454127442</v>
      </c>
      <c r="J668" s="1">
        <v>44877</v>
      </c>
      <c r="K668" s="5">
        <f>DATEDIF(Tabla_1[[#This Row],[Fecha pedido]],Tabla_1[[#This Row],[Fecha envío]],"D")</f>
        <v>44</v>
      </c>
      <c r="L668" s="3">
        <v>5257</v>
      </c>
      <c r="M668" s="4">
        <v>651.21</v>
      </c>
      <c r="N668" s="4">
        <v>524.96</v>
      </c>
      <c r="O668" s="12">
        <v>3423410.97</v>
      </c>
      <c r="P668" s="4">
        <f>Tabla_1[[#This Row],[Precio Unitario]]-Tabla_1[[#This Row],[Coste unitario]]</f>
        <v>126.25</v>
      </c>
      <c r="Q668" s="12">
        <f>Tabla_1[[#This Row],[Importe venta total]]/1000</f>
        <v>3423.4109700000004</v>
      </c>
      <c r="R668" s="4">
        <v>2759714.72</v>
      </c>
      <c r="S668" s="12">
        <f>Tabla_1[[#This Row],[Importe Coste total]]/1000</f>
        <v>2759.7147200000004</v>
      </c>
      <c r="T668" s="4">
        <f>Tabla_1[[#This Row],[Importe venta total]]-Tabla_1[[#This Row],[Importe Coste total]]</f>
        <v>663696.25</v>
      </c>
      <c r="U668" s="13">
        <f>Tabla_1[[#This Row],[Importe Coste Total (M)]]/Tabla_1[[#This Row],[Importe Ventas Totales (M)]]</f>
        <v>0.80613012699436437</v>
      </c>
      <c r="V668" s="12">
        <f>Tabla_1[[#This Row],[Beneficio Total]]/1000</f>
        <v>663.69624999999996</v>
      </c>
      <c r="W668">
        <f>YEAR(Tabla_1[[#This Row],[Fecha pedido]])</f>
        <v>2022</v>
      </c>
    </row>
    <row r="669" spans="1:23" x14ac:dyDescent="0.3">
      <c r="A669" t="s">
        <v>879</v>
      </c>
      <c r="B669" t="s">
        <v>21</v>
      </c>
      <c r="C669" t="s">
        <v>185</v>
      </c>
      <c r="D669" t="s">
        <v>23</v>
      </c>
      <c r="E669" t="s">
        <v>19</v>
      </c>
      <c r="F669" t="s">
        <v>1117</v>
      </c>
      <c r="G669" s="14">
        <v>44348</v>
      </c>
      <c r="H669" s="20">
        <f>MONTH(Tabla_1[[#This Row],[Fecha pedido]])</f>
        <v>6</v>
      </c>
      <c r="I669">
        <v>719784152</v>
      </c>
      <c r="J669" s="1">
        <v>44388</v>
      </c>
      <c r="K669" s="5">
        <f>DATEDIF(Tabla_1[[#This Row],[Fecha pedido]],Tabla_1[[#This Row],[Fecha envío]],"D")</f>
        <v>40</v>
      </c>
      <c r="L669" s="3">
        <v>8981</v>
      </c>
      <c r="M669" s="4">
        <v>205.7</v>
      </c>
      <c r="N669" s="4">
        <v>117.11</v>
      </c>
      <c r="O669" s="12">
        <v>1847391.7</v>
      </c>
      <c r="P669" s="4">
        <f>Tabla_1[[#This Row],[Precio Unitario]]-Tabla_1[[#This Row],[Coste unitario]]</f>
        <v>88.589999999999989</v>
      </c>
      <c r="Q669" s="12">
        <f>Tabla_1[[#This Row],[Importe venta total]]/1000</f>
        <v>1847.3916999999999</v>
      </c>
      <c r="R669" s="4">
        <v>1051764.9099999999</v>
      </c>
      <c r="S669" s="12">
        <f>Tabla_1[[#This Row],[Importe Coste total]]/1000</f>
        <v>1051.7649099999999</v>
      </c>
      <c r="T669" s="4">
        <f>Tabla_1[[#This Row],[Importe venta total]]-Tabla_1[[#This Row],[Importe Coste total]]</f>
        <v>795626.79</v>
      </c>
      <c r="U669" s="13">
        <f>Tabla_1[[#This Row],[Importe Coste Total (M)]]/Tabla_1[[#This Row],[Importe Ventas Totales (M)]]</f>
        <v>0.56932425862907143</v>
      </c>
      <c r="V669" s="12">
        <f>Tabla_1[[#This Row],[Beneficio Total]]/1000</f>
        <v>795.62679000000003</v>
      </c>
      <c r="W669">
        <f>YEAR(Tabla_1[[#This Row],[Fecha pedido]])</f>
        <v>2021</v>
      </c>
    </row>
    <row r="670" spans="1:23" x14ac:dyDescent="0.3">
      <c r="A670" t="s">
        <v>880</v>
      </c>
      <c r="B670" t="s">
        <v>60</v>
      </c>
      <c r="C670" t="s">
        <v>91</v>
      </c>
      <c r="D670" t="s">
        <v>50</v>
      </c>
      <c r="E670" t="s">
        <v>19</v>
      </c>
      <c r="F670" t="s">
        <v>1118</v>
      </c>
      <c r="G670" s="14">
        <v>44243</v>
      </c>
      <c r="H670" s="20">
        <f>MONTH(Tabla_1[[#This Row],[Fecha pedido]])</f>
        <v>2</v>
      </c>
      <c r="I670">
        <v>692284429</v>
      </c>
      <c r="J670" s="1">
        <v>44262</v>
      </c>
      <c r="K670" s="5">
        <f>DATEDIF(Tabla_1[[#This Row],[Fecha pedido]],Tabla_1[[#This Row],[Fecha envío]],"D")</f>
        <v>19</v>
      </c>
      <c r="L670" s="3">
        <v>1201</v>
      </c>
      <c r="M670" s="4">
        <v>154.06</v>
      </c>
      <c r="N670" s="4">
        <v>90.93</v>
      </c>
      <c r="O670" s="12">
        <v>185026.06</v>
      </c>
      <c r="P670" s="4">
        <f>Tabla_1[[#This Row],[Precio Unitario]]-Tabla_1[[#This Row],[Coste unitario]]</f>
        <v>63.129999999999995</v>
      </c>
      <c r="Q670" s="12">
        <f>Tabla_1[[#This Row],[Importe venta total]]/1000</f>
        <v>185.02606</v>
      </c>
      <c r="R670" s="4">
        <v>109206.93000000001</v>
      </c>
      <c r="S670" s="12">
        <f>Tabla_1[[#This Row],[Importe Coste total]]/1000</f>
        <v>109.20693000000001</v>
      </c>
      <c r="T670" s="4">
        <f>Tabla_1[[#This Row],[Importe venta total]]-Tabla_1[[#This Row],[Importe Coste total]]</f>
        <v>75819.12999999999</v>
      </c>
      <c r="U670" s="13">
        <f>Tabla_1[[#This Row],[Importe Coste Total (M)]]/Tabla_1[[#This Row],[Importe Ventas Totales (M)]]</f>
        <v>0.59022458782292619</v>
      </c>
      <c r="V670" s="12">
        <f>Tabla_1[[#This Row],[Beneficio Total]]/1000</f>
        <v>75.819129999999987</v>
      </c>
      <c r="W670">
        <f>YEAR(Tabla_1[[#This Row],[Fecha pedido]])</f>
        <v>2021</v>
      </c>
    </row>
    <row r="671" spans="1:23" x14ac:dyDescent="0.3">
      <c r="A671" t="s">
        <v>881</v>
      </c>
      <c r="B671" t="s">
        <v>24</v>
      </c>
      <c r="C671" t="s">
        <v>688</v>
      </c>
      <c r="D671" t="s">
        <v>14</v>
      </c>
      <c r="E671" t="s">
        <v>15</v>
      </c>
      <c r="F671" t="s">
        <v>1119</v>
      </c>
      <c r="G671" s="14">
        <v>44573</v>
      </c>
      <c r="H671" s="20">
        <f>MONTH(Tabla_1[[#This Row],[Fecha pedido]])</f>
        <v>1</v>
      </c>
      <c r="I671">
        <v>677927100</v>
      </c>
      <c r="J671" s="1">
        <v>44579</v>
      </c>
      <c r="K671" s="5">
        <f>DATEDIF(Tabla_1[[#This Row],[Fecha pedido]],Tabla_1[[#This Row],[Fecha envío]],"D")</f>
        <v>6</v>
      </c>
      <c r="L671" s="3">
        <v>2549</v>
      </c>
      <c r="M671" s="4">
        <v>152.58000000000001</v>
      </c>
      <c r="N671" s="4">
        <v>97.44</v>
      </c>
      <c r="O671" s="12">
        <v>388926.42000000004</v>
      </c>
      <c r="P671" s="4">
        <f>Tabla_1[[#This Row],[Precio Unitario]]-Tabla_1[[#This Row],[Coste unitario]]</f>
        <v>55.140000000000015</v>
      </c>
      <c r="Q671" s="12">
        <f>Tabla_1[[#This Row],[Importe venta total]]/1000</f>
        <v>388.92642000000006</v>
      </c>
      <c r="R671" s="4">
        <v>248374.56</v>
      </c>
      <c r="S671" s="12">
        <f>Tabla_1[[#This Row],[Importe Coste total]]/1000</f>
        <v>248.37456</v>
      </c>
      <c r="T671" s="4">
        <f>Tabla_1[[#This Row],[Importe venta total]]-Tabla_1[[#This Row],[Importe Coste total]]</f>
        <v>140551.86000000004</v>
      </c>
      <c r="U671" s="13">
        <f>Tabla_1[[#This Row],[Importe Coste Total (M)]]/Tabla_1[[#This Row],[Importe Ventas Totales (M)]]</f>
        <v>0.63861580810066843</v>
      </c>
      <c r="V671" s="12">
        <f>Tabla_1[[#This Row],[Beneficio Total]]/1000</f>
        <v>140.55186000000003</v>
      </c>
      <c r="W671">
        <f>YEAR(Tabla_1[[#This Row],[Fecha pedido]])</f>
        <v>2022</v>
      </c>
    </row>
    <row r="672" spans="1:23" x14ac:dyDescent="0.3">
      <c r="A672" t="s">
        <v>882</v>
      </c>
      <c r="B672" t="s">
        <v>24</v>
      </c>
      <c r="C672" t="s">
        <v>240</v>
      </c>
      <c r="D672" t="s">
        <v>23</v>
      </c>
      <c r="E672" t="s">
        <v>19</v>
      </c>
      <c r="F672" t="s">
        <v>1119</v>
      </c>
      <c r="G672" s="14">
        <v>44496</v>
      </c>
      <c r="H672" s="20">
        <f>MONTH(Tabla_1[[#This Row],[Fecha pedido]])</f>
        <v>10</v>
      </c>
      <c r="I672">
        <v>603323495</v>
      </c>
      <c r="J672" s="1">
        <v>44536</v>
      </c>
      <c r="K672" s="5">
        <f>DATEDIF(Tabla_1[[#This Row],[Fecha pedido]],Tabla_1[[#This Row],[Fecha envío]],"D")</f>
        <v>40</v>
      </c>
      <c r="L672" s="3">
        <v>5684</v>
      </c>
      <c r="M672" s="4">
        <v>205.7</v>
      </c>
      <c r="N672" s="4">
        <v>117.11</v>
      </c>
      <c r="O672" s="12">
        <v>1169198.8</v>
      </c>
      <c r="P672" s="4">
        <f>Tabla_1[[#This Row],[Precio Unitario]]-Tabla_1[[#This Row],[Coste unitario]]</f>
        <v>88.589999999999989</v>
      </c>
      <c r="Q672" s="12">
        <f>Tabla_1[[#This Row],[Importe venta total]]/1000</f>
        <v>1169.1988000000001</v>
      </c>
      <c r="R672" s="4">
        <v>665653.24</v>
      </c>
      <c r="S672" s="12">
        <f>Tabla_1[[#This Row],[Importe Coste total]]/1000</f>
        <v>665.65323999999998</v>
      </c>
      <c r="T672" s="4">
        <f>Tabla_1[[#This Row],[Importe venta total]]-Tabla_1[[#This Row],[Importe Coste total]]</f>
        <v>503545.56000000006</v>
      </c>
      <c r="U672" s="13">
        <f>Tabla_1[[#This Row],[Importe Coste Total (M)]]/Tabla_1[[#This Row],[Importe Ventas Totales (M)]]</f>
        <v>0.56932425862907143</v>
      </c>
      <c r="V672" s="12">
        <f>Tabla_1[[#This Row],[Beneficio Total]]/1000</f>
        <v>503.54556000000008</v>
      </c>
      <c r="W672">
        <f>YEAR(Tabla_1[[#This Row],[Fecha pedido]])</f>
        <v>2021</v>
      </c>
    </row>
    <row r="673" spans="1:23" x14ac:dyDescent="0.3">
      <c r="A673" t="s">
        <v>883</v>
      </c>
      <c r="B673" t="s">
        <v>12</v>
      </c>
      <c r="C673" t="s">
        <v>13</v>
      </c>
      <c r="D673" t="s">
        <v>70</v>
      </c>
      <c r="E673" t="s">
        <v>19</v>
      </c>
      <c r="F673" t="s">
        <v>1119</v>
      </c>
      <c r="G673" s="14">
        <v>43841</v>
      </c>
      <c r="H673" s="20">
        <f>MONTH(Tabla_1[[#This Row],[Fecha pedido]])</f>
        <v>1</v>
      </c>
      <c r="I673">
        <v>465397441</v>
      </c>
      <c r="J673" s="1">
        <v>43884</v>
      </c>
      <c r="K673" s="5">
        <f>DATEDIF(Tabla_1[[#This Row],[Fecha pedido]],Tabla_1[[#This Row],[Fecha envío]],"D")</f>
        <v>43</v>
      </c>
      <c r="L673" s="3">
        <v>300</v>
      </c>
      <c r="M673" s="4">
        <v>109.28</v>
      </c>
      <c r="N673" s="4">
        <v>35.840000000000003</v>
      </c>
      <c r="O673" s="12">
        <v>32784</v>
      </c>
      <c r="P673" s="4">
        <f>Tabla_1[[#This Row],[Precio Unitario]]-Tabla_1[[#This Row],[Coste unitario]]</f>
        <v>73.44</v>
      </c>
      <c r="Q673" s="12">
        <f>Tabla_1[[#This Row],[Importe venta total]]/1000</f>
        <v>32.783999999999999</v>
      </c>
      <c r="R673" s="4">
        <v>10752.000000000002</v>
      </c>
      <c r="S673" s="12">
        <f>Tabla_1[[#This Row],[Importe Coste total]]/1000</f>
        <v>10.752000000000002</v>
      </c>
      <c r="T673" s="4">
        <f>Tabla_1[[#This Row],[Importe venta total]]-Tabla_1[[#This Row],[Importe Coste total]]</f>
        <v>22032</v>
      </c>
      <c r="U673" s="13">
        <f>Tabla_1[[#This Row],[Importe Coste Total (M)]]/Tabla_1[[#This Row],[Importe Ventas Totales (M)]]</f>
        <v>0.32796486090775995</v>
      </c>
      <c r="V673" s="12">
        <f>Tabla_1[[#This Row],[Beneficio Total]]/1000</f>
        <v>22.032</v>
      </c>
      <c r="W673">
        <f>YEAR(Tabla_1[[#This Row],[Fecha pedido]])</f>
        <v>2020</v>
      </c>
    </row>
    <row r="674" spans="1:23" x14ac:dyDescent="0.3">
      <c r="A674" t="s">
        <v>884</v>
      </c>
      <c r="B674" t="s">
        <v>28</v>
      </c>
      <c r="C674" t="s">
        <v>142</v>
      </c>
      <c r="D674" t="s">
        <v>30</v>
      </c>
      <c r="E674" t="s">
        <v>19</v>
      </c>
      <c r="F674" t="s">
        <v>1118</v>
      </c>
      <c r="G674" s="14">
        <v>44668</v>
      </c>
      <c r="H674" s="20">
        <f>MONTH(Tabla_1[[#This Row],[Fecha pedido]])</f>
        <v>4</v>
      </c>
      <c r="I674">
        <v>781385266</v>
      </c>
      <c r="J674" s="1">
        <v>44673</v>
      </c>
      <c r="K674" s="5">
        <f>DATEDIF(Tabla_1[[#This Row],[Fecha pedido]],Tabla_1[[#This Row],[Fecha envío]],"D")</f>
        <v>5</v>
      </c>
      <c r="L674" s="3">
        <v>8119</v>
      </c>
      <c r="M674" s="4">
        <v>255.28</v>
      </c>
      <c r="N674" s="4">
        <v>159.41999999999999</v>
      </c>
      <c r="O674" s="12">
        <v>2072618.32</v>
      </c>
      <c r="P674" s="4">
        <f>Tabla_1[[#This Row],[Precio Unitario]]-Tabla_1[[#This Row],[Coste unitario]]</f>
        <v>95.860000000000014</v>
      </c>
      <c r="Q674" s="12">
        <f>Tabla_1[[#This Row],[Importe venta total]]/1000</f>
        <v>2072.61832</v>
      </c>
      <c r="R674" s="4">
        <v>1294330.98</v>
      </c>
      <c r="S674" s="12">
        <f>Tabla_1[[#This Row],[Importe Coste total]]/1000</f>
        <v>1294.33098</v>
      </c>
      <c r="T674" s="4">
        <f>Tabla_1[[#This Row],[Importe venta total]]-Tabla_1[[#This Row],[Importe Coste total]]</f>
        <v>778287.34000000008</v>
      </c>
      <c r="U674" s="13">
        <f>Tabla_1[[#This Row],[Importe Coste Total (M)]]/Tabla_1[[#This Row],[Importe Ventas Totales (M)]]</f>
        <v>0.62449075524913822</v>
      </c>
      <c r="V674" s="12">
        <f>Tabla_1[[#This Row],[Beneficio Total]]/1000</f>
        <v>778.28734000000009</v>
      </c>
      <c r="W674">
        <f>YEAR(Tabla_1[[#This Row],[Fecha pedido]])</f>
        <v>2022</v>
      </c>
    </row>
    <row r="675" spans="1:23" x14ac:dyDescent="0.3">
      <c r="A675" t="s">
        <v>885</v>
      </c>
      <c r="B675" t="s">
        <v>24</v>
      </c>
      <c r="C675" t="s">
        <v>72</v>
      </c>
      <c r="D675" t="s">
        <v>30</v>
      </c>
      <c r="E675" t="s">
        <v>19</v>
      </c>
      <c r="F675" t="s">
        <v>1117</v>
      </c>
      <c r="G675" s="14">
        <v>44094</v>
      </c>
      <c r="H675" s="20">
        <f>MONTH(Tabla_1[[#This Row],[Fecha pedido]])</f>
        <v>9</v>
      </c>
      <c r="I675">
        <v>245610368</v>
      </c>
      <c r="J675" s="1">
        <v>44126</v>
      </c>
      <c r="K675" s="5">
        <f>DATEDIF(Tabla_1[[#This Row],[Fecha pedido]],Tabla_1[[#This Row],[Fecha envío]],"D")</f>
        <v>32</v>
      </c>
      <c r="L675" s="3">
        <v>421</v>
      </c>
      <c r="M675" s="4">
        <v>255.28</v>
      </c>
      <c r="N675" s="4">
        <v>159.41999999999999</v>
      </c>
      <c r="O675" s="12">
        <v>107472.88</v>
      </c>
      <c r="P675" s="4">
        <f>Tabla_1[[#This Row],[Precio Unitario]]-Tabla_1[[#This Row],[Coste unitario]]</f>
        <v>95.860000000000014</v>
      </c>
      <c r="Q675" s="12">
        <f>Tabla_1[[#This Row],[Importe venta total]]/1000</f>
        <v>107.47288</v>
      </c>
      <c r="R675" s="4">
        <v>67115.819999999992</v>
      </c>
      <c r="S675" s="12">
        <f>Tabla_1[[#This Row],[Importe Coste total]]/1000</f>
        <v>67.115819999999999</v>
      </c>
      <c r="T675" s="4">
        <f>Tabla_1[[#This Row],[Importe venta total]]-Tabla_1[[#This Row],[Importe Coste total]]</f>
        <v>40357.060000000012</v>
      </c>
      <c r="U675" s="13">
        <f>Tabla_1[[#This Row],[Importe Coste Total (M)]]/Tabla_1[[#This Row],[Importe Ventas Totales (M)]]</f>
        <v>0.62449075524913822</v>
      </c>
      <c r="V675" s="12">
        <f>Tabla_1[[#This Row],[Beneficio Total]]/1000</f>
        <v>40.357060000000011</v>
      </c>
      <c r="W675">
        <f>YEAR(Tabla_1[[#This Row],[Fecha pedido]])</f>
        <v>2020</v>
      </c>
    </row>
    <row r="676" spans="1:23" x14ac:dyDescent="0.3">
      <c r="A676" t="s">
        <v>886</v>
      </c>
      <c r="B676" t="s">
        <v>60</v>
      </c>
      <c r="C676" t="s">
        <v>133</v>
      </c>
      <c r="D676" t="s">
        <v>30</v>
      </c>
      <c r="E676" t="s">
        <v>19</v>
      </c>
      <c r="F676" t="s">
        <v>1118</v>
      </c>
      <c r="G676" s="14">
        <v>43897</v>
      </c>
      <c r="H676" s="20">
        <f>MONTH(Tabla_1[[#This Row],[Fecha pedido]])</f>
        <v>3</v>
      </c>
      <c r="I676">
        <v>779882800</v>
      </c>
      <c r="J676" s="1">
        <v>43911</v>
      </c>
      <c r="K676" s="5">
        <f>DATEDIF(Tabla_1[[#This Row],[Fecha pedido]],Tabla_1[[#This Row],[Fecha envío]],"D")</f>
        <v>14</v>
      </c>
      <c r="L676" s="3">
        <v>3506</v>
      </c>
      <c r="M676" s="4">
        <v>255.28</v>
      </c>
      <c r="N676" s="4">
        <v>159.41999999999999</v>
      </c>
      <c r="O676" s="12">
        <v>895011.68</v>
      </c>
      <c r="P676" s="4">
        <f>Tabla_1[[#This Row],[Precio Unitario]]-Tabla_1[[#This Row],[Coste unitario]]</f>
        <v>95.860000000000014</v>
      </c>
      <c r="Q676" s="12">
        <f>Tabla_1[[#This Row],[Importe venta total]]/1000</f>
        <v>895.01168000000007</v>
      </c>
      <c r="R676" s="4">
        <v>558926.5199999999</v>
      </c>
      <c r="S676" s="12">
        <f>Tabla_1[[#This Row],[Importe Coste total]]/1000</f>
        <v>558.92651999999987</v>
      </c>
      <c r="T676" s="4">
        <f>Tabla_1[[#This Row],[Importe venta total]]-Tabla_1[[#This Row],[Importe Coste total]]</f>
        <v>336085.16000000015</v>
      </c>
      <c r="U676" s="13">
        <f>Tabla_1[[#This Row],[Importe Coste Total (M)]]/Tabla_1[[#This Row],[Importe Ventas Totales (M)]]</f>
        <v>0.624490755249138</v>
      </c>
      <c r="V676" s="12">
        <f>Tabla_1[[#This Row],[Beneficio Total]]/1000</f>
        <v>336.08516000000014</v>
      </c>
      <c r="W676">
        <f>YEAR(Tabla_1[[#This Row],[Fecha pedido]])</f>
        <v>2020</v>
      </c>
    </row>
    <row r="677" spans="1:23" x14ac:dyDescent="0.3">
      <c r="A677" t="s">
        <v>887</v>
      </c>
      <c r="B677" t="s">
        <v>24</v>
      </c>
      <c r="C677" t="s">
        <v>219</v>
      </c>
      <c r="D677" t="s">
        <v>40</v>
      </c>
      <c r="E677" t="s">
        <v>19</v>
      </c>
      <c r="F677" t="s">
        <v>1119</v>
      </c>
      <c r="G677" s="14">
        <v>44458</v>
      </c>
      <c r="H677" s="20">
        <f>MONTH(Tabla_1[[#This Row],[Fecha pedido]])</f>
        <v>9</v>
      </c>
      <c r="I677">
        <v>940139424</v>
      </c>
      <c r="J677" s="1">
        <v>44502</v>
      </c>
      <c r="K677" s="5">
        <f>DATEDIF(Tabla_1[[#This Row],[Fecha pedido]],Tabla_1[[#This Row],[Fecha envío]],"D")</f>
        <v>44</v>
      </c>
      <c r="L677" s="3">
        <v>7002</v>
      </c>
      <c r="M677" s="4">
        <v>81.73</v>
      </c>
      <c r="N677" s="4">
        <v>56.67</v>
      </c>
      <c r="O677" s="12">
        <v>572273.46000000008</v>
      </c>
      <c r="P677" s="4">
        <f>Tabla_1[[#This Row],[Precio Unitario]]-Tabla_1[[#This Row],[Coste unitario]]</f>
        <v>25.060000000000002</v>
      </c>
      <c r="Q677" s="12">
        <f>Tabla_1[[#This Row],[Importe venta total]]/1000</f>
        <v>572.27346000000011</v>
      </c>
      <c r="R677" s="4">
        <v>396803.34</v>
      </c>
      <c r="S677" s="12">
        <f>Tabla_1[[#This Row],[Importe Coste total]]/1000</f>
        <v>396.80334000000005</v>
      </c>
      <c r="T677" s="4">
        <f>Tabla_1[[#This Row],[Importe venta total]]-Tabla_1[[#This Row],[Importe Coste total]]</f>
        <v>175470.12000000005</v>
      </c>
      <c r="U677" s="13">
        <f>Tabla_1[[#This Row],[Importe Coste Total (M)]]/Tabla_1[[#This Row],[Importe Ventas Totales (M)]]</f>
        <v>0.69338064358252782</v>
      </c>
      <c r="V677" s="12">
        <f>Tabla_1[[#This Row],[Beneficio Total]]/1000</f>
        <v>175.47012000000007</v>
      </c>
      <c r="W677">
        <f>YEAR(Tabla_1[[#This Row],[Fecha pedido]])</f>
        <v>2021</v>
      </c>
    </row>
    <row r="678" spans="1:23" x14ac:dyDescent="0.3">
      <c r="A678" t="s">
        <v>888</v>
      </c>
      <c r="B678" t="s">
        <v>21</v>
      </c>
      <c r="C678" t="s">
        <v>330</v>
      </c>
      <c r="D678" t="s">
        <v>80</v>
      </c>
      <c r="E678" t="s">
        <v>15</v>
      </c>
      <c r="F678" t="s">
        <v>1118</v>
      </c>
      <c r="G678" s="14">
        <v>43877</v>
      </c>
      <c r="H678" s="20">
        <f>MONTH(Tabla_1[[#This Row],[Fecha pedido]])</f>
        <v>2</v>
      </c>
      <c r="I678">
        <v>695179069</v>
      </c>
      <c r="J678" s="1">
        <v>43877</v>
      </c>
      <c r="K678" s="5">
        <f>DATEDIF(Tabla_1[[#This Row],[Fecha pedido]],Tabla_1[[#This Row],[Fecha envío]],"D")</f>
        <v>0</v>
      </c>
      <c r="L678" s="3">
        <v>7790</v>
      </c>
      <c r="M678" s="4">
        <v>668.27</v>
      </c>
      <c r="N678" s="4">
        <v>502.54</v>
      </c>
      <c r="O678" s="12">
        <v>5205823.3</v>
      </c>
      <c r="P678" s="4">
        <f>Tabla_1[[#This Row],[Precio Unitario]]-Tabla_1[[#This Row],[Coste unitario]]</f>
        <v>165.72999999999996</v>
      </c>
      <c r="Q678" s="12">
        <f>Tabla_1[[#This Row],[Importe venta total]]/1000</f>
        <v>5205.8233</v>
      </c>
      <c r="R678" s="4">
        <v>3914786.6</v>
      </c>
      <c r="S678" s="12">
        <f>Tabla_1[[#This Row],[Importe Coste total]]/1000</f>
        <v>3914.7865999999999</v>
      </c>
      <c r="T678" s="4">
        <f>Tabla_1[[#This Row],[Importe venta total]]-Tabla_1[[#This Row],[Importe Coste total]]</f>
        <v>1291036.6999999997</v>
      </c>
      <c r="U678" s="13">
        <f>Tabla_1[[#This Row],[Importe Coste Total (M)]]/Tabla_1[[#This Row],[Importe Ventas Totales (M)]]</f>
        <v>0.75200143654510898</v>
      </c>
      <c r="V678" s="12">
        <f>Tabla_1[[#This Row],[Beneficio Total]]/1000</f>
        <v>1291.0366999999997</v>
      </c>
      <c r="W678">
        <f>YEAR(Tabla_1[[#This Row],[Fecha pedido]])</f>
        <v>2020</v>
      </c>
    </row>
    <row r="679" spans="1:23" x14ac:dyDescent="0.3">
      <c r="A679" t="s">
        <v>889</v>
      </c>
      <c r="B679" t="s">
        <v>24</v>
      </c>
      <c r="C679" t="s">
        <v>226</v>
      </c>
      <c r="D679" t="s">
        <v>26</v>
      </c>
      <c r="E679" t="s">
        <v>15</v>
      </c>
      <c r="F679" t="s">
        <v>1117</v>
      </c>
      <c r="G679" s="14">
        <v>44573</v>
      </c>
      <c r="H679" s="20">
        <f>MONTH(Tabla_1[[#This Row],[Fecha pedido]])</f>
        <v>1</v>
      </c>
      <c r="I679">
        <v>534113061</v>
      </c>
      <c r="J679" s="1">
        <v>44602</v>
      </c>
      <c r="K679" s="5">
        <f>DATEDIF(Tabla_1[[#This Row],[Fecha pedido]],Tabla_1[[#This Row],[Fecha envío]],"D")</f>
        <v>29</v>
      </c>
      <c r="L679" s="3">
        <v>4779</v>
      </c>
      <c r="M679" s="4">
        <v>9.33</v>
      </c>
      <c r="N679" s="4">
        <v>6.92</v>
      </c>
      <c r="O679" s="12">
        <v>44588.07</v>
      </c>
      <c r="P679" s="4">
        <f>Tabla_1[[#This Row],[Precio Unitario]]-Tabla_1[[#This Row],[Coste unitario]]</f>
        <v>2.41</v>
      </c>
      <c r="Q679" s="12">
        <f>Tabla_1[[#This Row],[Importe venta total]]/1000</f>
        <v>44.588070000000002</v>
      </c>
      <c r="R679" s="4">
        <v>33070.68</v>
      </c>
      <c r="S679" s="12">
        <f>Tabla_1[[#This Row],[Importe Coste total]]/1000</f>
        <v>33.070680000000003</v>
      </c>
      <c r="T679" s="4">
        <f>Tabla_1[[#This Row],[Importe venta total]]-Tabla_1[[#This Row],[Importe Coste total]]</f>
        <v>11517.39</v>
      </c>
      <c r="U679" s="13">
        <f>Tabla_1[[#This Row],[Importe Coste Total (M)]]/Tabla_1[[#This Row],[Importe Ventas Totales (M)]]</f>
        <v>0.74169346195069674</v>
      </c>
      <c r="V679" s="12">
        <f>Tabla_1[[#This Row],[Beneficio Total]]/1000</f>
        <v>11.517389999999999</v>
      </c>
      <c r="W679">
        <f>YEAR(Tabla_1[[#This Row],[Fecha pedido]])</f>
        <v>2022</v>
      </c>
    </row>
    <row r="680" spans="1:23" x14ac:dyDescent="0.3">
      <c r="A680" t="s">
        <v>890</v>
      </c>
      <c r="B680" t="s">
        <v>24</v>
      </c>
      <c r="C680" t="s">
        <v>388</v>
      </c>
      <c r="D680" t="s">
        <v>38</v>
      </c>
      <c r="E680" t="s">
        <v>19</v>
      </c>
      <c r="F680" t="s">
        <v>1119</v>
      </c>
      <c r="G680" s="14">
        <v>44418</v>
      </c>
      <c r="H680" s="20">
        <f>MONTH(Tabla_1[[#This Row],[Fecha pedido]])</f>
        <v>8</v>
      </c>
      <c r="I680">
        <v>116365230</v>
      </c>
      <c r="J680" s="1">
        <v>44428</v>
      </c>
      <c r="K680" s="5">
        <f>DATEDIF(Tabla_1[[#This Row],[Fecha pedido]],Tabla_1[[#This Row],[Fecha envío]],"D")</f>
        <v>10</v>
      </c>
      <c r="L680" s="3">
        <v>3912</v>
      </c>
      <c r="M680" s="4">
        <v>437.2</v>
      </c>
      <c r="N680" s="4">
        <v>263.33</v>
      </c>
      <c r="O680" s="12">
        <v>1710326.4</v>
      </c>
      <c r="P680" s="4">
        <f>Tabla_1[[#This Row],[Precio Unitario]]-Tabla_1[[#This Row],[Coste unitario]]</f>
        <v>173.87</v>
      </c>
      <c r="Q680" s="12">
        <f>Tabla_1[[#This Row],[Importe venta total]]/1000</f>
        <v>1710.3263999999999</v>
      </c>
      <c r="R680" s="4">
        <v>1030146.96</v>
      </c>
      <c r="S680" s="12">
        <f>Tabla_1[[#This Row],[Importe Coste total]]/1000</f>
        <v>1030.14696</v>
      </c>
      <c r="T680" s="4">
        <f>Tabla_1[[#This Row],[Importe venta total]]-Tabla_1[[#This Row],[Importe Coste total]]</f>
        <v>680179.44</v>
      </c>
      <c r="U680" s="13">
        <f>Tabla_1[[#This Row],[Importe Coste Total (M)]]/Tabla_1[[#This Row],[Importe Ventas Totales (M)]]</f>
        <v>0.60231015553522416</v>
      </c>
      <c r="V680" s="12">
        <f>Tabla_1[[#This Row],[Beneficio Total]]/1000</f>
        <v>680.17944</v>
      </c>
      <c r="W680">
        <f>YEAR(Tabla_1[[#This Row],[Fecha pedido]])</f>
        <v>2021</v>
      </c>
    </row>
    <row r="681" spans="1:23" x14ac:dyDescent="0.3">
      <c r="A681" t="s">
        <v>891</v>
      </c>
      <c r="B681" t="s">
        <v>24</v>
      </c>
      <c r="C681" t="s">
        <v>371</v>
      </c>
      <c r="D681" t="s">
        <v>23</v>
      </c>
      <c r="E681" t="s">
        <v>19</v>
      </c>
      <c r="F681" t="s">
        <v>1120</v>
      </c>
      <c r="G681" s="14">
        <v>44558</v>
      </c>
      <c r="H681" s="20">
        <f>MONTH(Tabla_1[[#This Row],[Fecha pedido]])</f>
        <v>12</v>
      </c>
      <c r="I681">
        <v>521671903</v>
      </c>
      <c r="J681" s="1">
        <v>44598</v>
      </c>
      <c r="K681" s="5">
        <f>DATEDIF(Tabla_1[[#This Row],[Fecha pedido]],Tabla_1[[#This Row],[Fecha envío]],"D")</f>
        <v>40</v>
      </c>
      <c r="L681" s="3">
        <v>3164</v>
      </c>
      <c r="M681" s="4">
        <v>205.7</v>
      </c>
      <c r="N681" s="4">
        <v>117.11</v>
      </c>
      <c r="O681" s="12">
        <v>650834.79999999993</v>
      </c>
      <c r="P681" s="4">
        <f>Tabla_1[[#This Row],[Precio Unitario]]-Tabla_1[[#This Row],[Coste unitario]]</f>
        <v>88.589999999999989</v>
      </c>
      <c r="Q681" s="12">
        <f>Tabla_1[[#This Row],[Importe venta total]]/1000</f>
        <v>650.83479999999997</v>
      </c>
      <c r="R681" s="4">
        <v>370536.04</v>
      </c>
      <c r="S681" s="12">
        <f>Tabla_1[[#This Row],[Importe Coste total]]/1000</f>
        <v>370.53603999999996</v>
      </c>
      <c r="T681" s="4">
        <f>Tabla_1[[#This Row],[Importe venta total]]-Tabla_1[[#This Row],[Importe Coste total]]</f>
        <v>280298.75999999995</v>
      </c>
      <c r="U681" s="13">
        <f>Tabla_1[[#This Row],[Importe Coste Total (M)]]/Tabla_1[[#This Row],[Importe Ventas Totales (M)]]</f>
        <v>0.56932425862907143</v>
      </c>
      <c r="V681" s="12">
        <f>Tabla_1[[#This Row],[Beneficio Total]]/1000</f>
        <v>280.29875999999996</v>
      </c>
      <c r="W681">
        <f>YEAR(Tabla_1[[#This Row],[Fecha pedido]])</f>
        <v>2021</v>
      </c>
    </row>
    <row r="682" spans="1:23" x14ac:dyDescent="0.3">
      <c r="A682" t="s">
        <v>892</v>
      </c>
      <c r="B682" t="s">
        <v>21</v>
      </c>
      <c r="C682" t="s">
        <v>35</v>
      </c>
      <c r="D682" t="s">
        <v>33</v>
      </c>
      <c r="E682" t="s">
        <v>15</v>
      </c>
      <c r="F682" t="s">
        <v>1119</v>
      </c>
      <c r="G682" s="14">
        <v>44724</v>
      </c>
      <c r="H682" s="20">
        <f>MONTH(Tabla_1[[#This Row],[Fecha pedido]])</f>
        <v>6</v>
      </c>
      <c r="I682">
        <v>200081908</v>
      </c>
      <c r="J682" s="1">
        <v>44724</v>
      </c>
      <c r="K682" s="5">
        <f>DATEDIF(Tabla_1[[#This Row],[Fecha pedido]],Tabla_1[[#This Row],[Fecha envío]],"D")</f>
        <v>0</v>
      </c>
      <c r="L682" s="3">
        <v>7538</v>
      </c>
      <c r="M682" s="4">
        <v>47.45</v>
      </c>
      <c r="N682" s="4">
        <v>31.79</v>
      </c>
      <c r="O682" s="12">
        <v>357678.10000000003</v>
      </c>
      <c r="P682" s="4">
        <f>Tabla_1[[#This Row],[Precio Unitario]]-Tabla_1[[#This Row],[Coste unitario]]</f>
        <v>15.660000000000004</v>
      </c>
      <c r="Q682" s="12">
        <f>Tabla_1[[#This Row],[Importe venta total]]/1000</f>
        <v>357.67810000000003</v>
      </c>
      <c r="R682" s="4">
        <v>239633.02</v>
      </c>
      <c r="S682" s="12">
        <f>Tabla_1[[#This Row],[Importe Coste total]]/1000</f>
        <v>239.63301999999999</v>
      </c>
      <c r="T682" s="4">
        <f>Tabla_1[[#This Row],[Importe venta total]]-Tabla_1[[#This Row],[Importe Coste total]]</f>
        <v>118045.08000000005</v>
      </c>
      <c r="U682" s="13">
        <f>Tabla_1[[#This Row],[Importe Coste Total (M)]]/Tabla_1[[#This Row],[Importe Ventas Totales (M)]]</f>
        <v>0.66996838777660683</v>
      </c>
      <c r="V682" s="12">
        <f>Tabla_1[[#This Row],[Beneficio Total]]/1000</f>
        <v>118.04508000000004</v>
      </c>
      <c r="W682">
        <f>YEAR(Tabla_1[[#This Row],[Fecha pedido]])</f>
        <v>2022</v>
      </c>
    </row>
    <row r="683" spans="1:23" x14ac:dyDescent="0.3">
      <c r="A683" t="s">
        <v>893</v>
      </c>
      <c r="B683" t="s">
        <v>12</v>
      </c>
      <c r="C683" t="s">
        <v>894</v>
      </c>
      <c r="D683" t="s">
        <v>50</v>
      </c>
      <c r="E683" t="s">
        <v>15</v>
      </c>
      <c r="F683" t="s">
        <v>1118</v>
      </c>
      <c r="G683" s="14">
        <v>44262</v>
      </c>
      <c r="H683" s="20">
        <f>MONTH(Tabla_1[[#This Row],[Fecha pedido]])</f>
        <v>3</v>
      </c>
      <c r="I683">
        <v>527969729</v>
      </c>
      <c r="J683" s="1">
        <v>44303</v>
      </c>
      <c r="K683" s="5">
        <f>DATEDIF(Tabla_1[[#This Row],[Fecha pedido]],Tabla_1[[#This Row],[Fecha envío]],"D")</f>
        <v>41</v>
      </c>
      <c r="L683" s="3">
        <v>6830</v>
      </c>
      <c r="M683" s="4">
        <v>154.06</v>
      </c>
      <c r="N683" s="4">
        <v>90.93</v>
      </c>
      <c r="O683" s="12">
        <v>1052229.8</v>
      </c>
      <c r="P683" s="4">
        <f>Tabla_1[[#This Row],[Precio Unitario]]-Tabla_1[[#This Row],[Coste unitario]]</f>
        <v>63.129999999999995</v>
      </c>
      <c r="Q683" s="12">
        <f>Tabla_1[[#This Row],[Importe venta total]]/1000</f>
        <v>1052.2298000000001</v>
      </c>
      <c r="R683" s="4">
        <v>621051.9</v>
      </c>
      <c r="S683" s="12">
        <f>Tabla_1[[#This Row],[Importe Coste total]]/1000</f>
        <v>621.05190000000005</v>
      </c>
      <c r="T683" s="4">
        <f>Tabla_1[[#This Row],[Importe venta total]]-Tabla_1[[#This Row],[Importe Coste total]]</f>
        <v>431177.9</v>
      </c>
      <c r="U683" s="13">
        <f>Tabla_1[[#This Row],[Importe Coste Total (M)]]/Tabla_1[[#This Row],[Importe Ventas Totales (M)]]</f>
        <v>0.59022458782292608</v>
      </c>
      <c r="V683" s="12">
        <f>Tabla_1[[#This Row],[Beneficio Total]]/1000</f>
        <v>431.17790000000002</v>
      </c>
      <c r="W683">
        <f>YEAR(Tabla_1[[#This Row],[Fecha pedido]])</f>
        <v>2021</v>
      </c>
    </row>
    <row r="684" spans="1:23" x14ac:dyDescent="0.3">
      <c r="A684" t="s">
        <v>895</v>
      </c>
      <c r="B684" t="s">
        <v>60</v>
      </c>
      <c r="C684" t="s">
        <v>155</v>
      </c>
      <c r="D684" t="s">
        <v>33</v>
      </c>
      <c r="E684" t="s">
        <v>19</v>
      </c>
      <c r="F684" t="s">
        <v>1119</v>
      </c>
      <c r="G684" s="14">
        <v>44870</v>
      </c>
      <c r="H684" s="20">
        <f>MONTH(Tabla_1[[#This Row],[Fecha pedido]])</f>
        <v>11</v>
      </c>
      <c r="I684">
        <v>679107701</v>
      </c>
      <c r="J684" s="1">
        <v>44872</v>
      </c>
      <c r="K684" s="5">
        <f>DATEDIF(Tabla_1[[#This Row],[Fecha pedido]],Tabla_1[[#This Row],[Fecha envío]],"D")</f>
        <v>2</v>
      </c>
      <c r="L684" s="3">
        <v>1915</v>
      </c>
      <c r="M684" s="4">
        <v>47.45</v>
      </c>
      <c r="N684" s="4">
        <v>31.79</v>
      </c>
      <c r="O684" s="12">
        <v>90866.75</v>
      </c>
      <c r="P684" s="4">
        <f>Tabla_1[[#This Row],[Precio Unitario]]-Tabla_1[[#This Row],[Coste unitario]]</f>
        <v>15.660000000000004</v>
      </c>
      <c r="Q684" s="12">
        <f>Tabla_1[[#This Row],[Importe venta total]]/1000</f>
        <v>90.866749999999996</v>
      </c>
      <c r="R684" s="4">
        <v>60877.85</v>
      </c>
      <c r="S684" s="12">
        <f>Tabla_1[[#This Row],[Importe Coste total]]/1000</f>
        <v>60.877849999999995</v>
      </c>
      <c r="T684" s="4">
        <f>Tabla_1[[#This Row],[Importe venta total]]-Tabla_1[[#This Row],[Importe Coste total]]</f>
        <v>29988.9</v>
      </c>
      <c r="U684" s="13">
        <f>Tabla_1[[#This Row],[Importe Coste Total (M)]]/Tabla_1[[#This Row],[Importe Ventas Totales (M)]]</f>
        <v>0.66996838777660694</v>
      </c>
      <c r="V684" s="12">
        <f>Tabla_1[[#This Row],[Beneficio Total]]/1000</f>
        <v>29.988900000000001</v>
      </c>
      <c r="W684">
        <f>YEAR(Tabla_1[[#This Row],[Fecha pedido]])</f>
        <v>2022</v>
      </c>
    </row>
    <row r="685" spans="1:23" x14ac:dyDescent="0.3">
      <c r="A685" t="s">
        <v>896</v>
      </c>
      <c r="B685" t="s">
        <v>12</v>
      </c>
      <c r="C685" t="s">
        <v>137</v>
      </c>
      <c r="D685" t="s">
        <v>50</v>
      </c>
      <c r="E685" t="s">
        <v>19</v>
      </c>
      <c r="F685" t="s">
        <v>1118</v>
      </c>
      <c r="G685" s="14">
        <v>44846</v>
      </c>
      <c r="H685" s="20">
        <f>MONTH(Tabla_1[[#This Row],[Fecha pedido]])</f>
        <v>10</v>
      </c>
      <c r="I685">
        <v>906669318</v>
      </c>
      <c r="J685" s="1">
        <v>44858</v>
      </c>
      <c r="K685" s="5">
        <f>DATEDIF(Tabla_1[[#This Row],[Fecha pedido]],Tabla_1[[#This Row],[Fecha envío]],"D")</f>
        <v>12</v>
      </c>
      <c r="L685" s="3">
        <v>2454</v>
      </c>
      <c r="M685" s="4">
        <v>154.06</v>
      </c>
      <c r="N685" s="4">
        <v>90.93</v>
      </c>
      <c r="O685" s="12">
        <v>378063.24</v>
      </c>
      <c r="P685" s="4">
        <f>Tabla_1[[#This Row],[Precio Unitario]]-Tabla_1[[#This Row],[Coste unitario]]</f>
        <v>63.129999999999995</v>
      </c>
      <c r="Q685" s="12">
        <f>Tabla_1[[#This Row],[Importe venta total]]/1000</f>
        <v>378.06324000000001</v>
      </c>
      <c r="R685" s="4">
        <v>223142.22000000003</v>
      </c>
      <c r="S685" s="12">
        <f>Tabla_1[[#This Row],[Importe Coste total]]/1000</f>
        <v>223.14222000000004</v>
      </c>
      <c r="T685" s="4">
        <f>Tabla_1[[#This Row],[Importe venta total]]-Tabla_1[[#This Row],[Importe Coste total]]</f>
        <v>154921.01999999996</v>
      </c>
      <c r="U685" s="13">
        <f>Tabla_1[[#This Row],[Importe Coste Total (M)]]/Tabla_1[[#This Row],[Importe Ventas Totales (M)]]</f>
        <v>0.59022458782292619</v>
      </c>
      <c r="V685" s="12">
        <f>Tabla_1[[#This Row],[Beneficio Total]]/1000</f>
        <v>154.92101999999997</v>
      </c>
      <c r="W685">
        <f>YEAR(Tabla_1[[#This Row],[Fecha pedido]])</f>
        <v>2022</v>
      </c>
    </row>
    <row r="686" spans="1:23" x14ac:dyDescent="0.3">
      <c r="A686" t="s">
        <v>897</v>
      </c>
      <c r="B686" t="s">
        <v>24</v>
      </c>
      <c r="C686" t="s">
        <v>289</v>
      </c>
      <c r="D686" t="s">
        <v>14</v>
      </c>
      <c r="E686" t="s">
        <v>19</v>
      </c>
      <c r="F686" t="s">
        <v>1119</v>
      </c>
      <c r="G686" s="14">
        <v>44651</v>
      </c>
      <c r="H686" s="20">
        <f>MONTH(Tabla_1[[#This Row],[Fecha pedido]])</f>
        <v>3</v>
      </c>
      <c r="I686">
        <v>462265908</v>
      </c>
      <c r="J686" s="1">
        <v>44670</v>
      </c>
      <c r="K686" s="5">
        <f>DATEDIF(Tabla_1[[#This Row],[Fecha pedido]],Tabla_1[[#This Row],[Fecha envío]],"D")</f>
        <v>19</v>
      </c>
      <c r="L686" s="3">
        <v>3610</v>
      </c>
      <c r="M686" s="4">
        <v>152.58000000000001</v>
      </c>
      <c r="N686" s="4">
        <v>97.44</v>
      </c>
      <c r="O686" s="12">
        <v>550813.80000000005</v>
      </c>
      <c r="P686" s="4">
        <f>Tabla_1[[#This Row],[Precio Unitario]]-Tabla_1[[#This Row],[Coste unitario]]</f>
        <v>55.140000000000015</v>
      </c>
      <c r="Q686" s="12">
        <f>Tabla_1[[#This Row],[Importe venta total]]/1000</f>
        <v>550.81380000000001</v>
      </c>
      <c r="R686" s="4">
        <v>351758.39999999997</v>
      </c>
      <c r="S686" s="12">
        <f>Tabla_1[[#This Row],[Importe Coste total]]/1000</f>
        <v>351.75839999999994</v>
      </c>
      <c r="T686" s="4">
        <f>Tabla_1[[#This Row],[Importe venta total]]-Tabla_1[[#This Row],[Importe Coste total]]</f>
        <v>199055.40000000008</v>
      </c>
      <c r="U686" s="13">
        <f>Tabla_1[[#This Row],[Importe Coste Total (M)]]/Tabla_1[[#This Row],[Importe Ventas Totales (M)]]</f>
        <v>0.63861580810066843</v>
      </c>
      <c r="V686" s="12">
        <f>Tabla_1[[#This Row],[Beneficio Total]]/1000</f>
        <v>199.05540000000008</v>
      </c>
      <c r="W686">
        <f>YEAR(Tabla_1[[#This Row],[Fecha pedido]])</f>
        <v>2022</v>
      </c>
    </row>
    <row r="687" spans="1:23" x14ac:dyDescent="0.3">
      <c r="A687" t="s">
        <v>898</v>
      </c>
      <c r="B687" t="s">
        <v>12</v>
      </c>
      <c r="C687" t="s">
        <v>481</v>
      </c>
      <c r="D687" t="s">
        <v>14</v>
      </c>
      <c r="E687" t="s">
        <v>19</v>
      </c>
      <c r="F687" t="s">
        <v>1119</v>
      </c>
      <c r="G687" s="14">
        <v>44375</v>
      </c>
      <c r="H687" s="20">
        <f>MONTH(Tabla_1[[#This Row],[Fecha pedido]])</f>
        <v>6</v>
      </c>
      <c r="I687">
        <v>467821300</v>
      </c>
      <c r="J687" s="1">
        <v>44386</v>
      </c>
      <c r="K687" s="5">
        <f>DATEDIF(Tabla_1[[#This Row],[Fecha pedido]],Tabla_1[[#This Row],[Fecha envío]],"D")</f>
        <v>11</v>
      </c>
      <c r="L687" s="3">
        <v>7573</v>
      </c>
      <c r="M687" s="4">
        <v>152.58000000000001</v>
      </c>
      <c r="N687" s="4">
        <v>97.44</v>
      </c>
      <c r="O687" s="12">
        <v>1155488.3400000001</v>
      </c>
      <c r="P687" s="4">
        <f>Tabla_1[[#This Row],[Precio Unitario]]-Tabla_1[[#This Row],[Coste unitario]]</f>
        <v>55.140000000000015</v>
      </c>
      <c r="Q687" s="12">
        <f>Tabla_1[[#This Row],[Importe venta total]]/1000</f>
        <v>1155.4883400000001</v>
      </c>
      <c r="R687" s="4">
        <v>737913.12</v>
      </c>
      <c r="S687" s="12">
        <f>Tabla_1[[#This Row],[Importe Coste total]]/1000</f>
        <v>737.91312000000005</v>
      </c>
      <c r="T687" s="4">
        <f>Tabla_1[[#This Row],[Importe venta total]]-Tabla_1[[#This Row],[Importe Coste total]]</f>
        <v>417575.22000000009</v>
      </c>
      <c r="U687" s="13">
        <f>Tabla_1[[#This Row],[Importe Coste Total (M)]]/Tabla_1[[#This Row],[Importe Ventas Totales (M)]]</f>
        <v>0.63861580810066854</v>
      </c>
      <c r="V687" s="12">
        <f>Tabla_1[[#This Row],[Beneficio Total]]/1000</f>
        <v>417.57522000000012</v>
      </c>
      <c r="W687">
        <f>YEAR(Tabla_1[[#This Row],[Fecha pedido]])</f>
        <v>2021</v>
      </c>
    </row>
    <row r="688" spans="1:23" x14ac:dyDescent="0.3">
      <c r="A688" t="s">
        <v>899</v>
      </c>
      <c r="B688" t="s">
        <v>24</v>
      </c>
      <c r="C688" t="s">
        <v>388</v>
      </c>
      <c r="D688" t="s">
        <v>38</v>
      </c>
      <c r="E688" t="s">
        <v>15</v>
      </c>
      <c r="F688" t="s">
        <v>1118</v>
      </c>
      <c r="G688" s="14">
        <v>44253</v>
      </c>
      <c r="H688" s="20">
        <f>MONTH(Tabla_1[[#This Row],[Fecha pedido]])</f>
        <v>2</v>
      </c>
      <c r="I688">
        <v>765571820</v>
      </c>
      <c r="J688" s="1">
        <v>44293</v>
      </c>
      <c r="K688" s="5">
        <f>DATEDIF(Tabla_1[[#This Row],[Fecha pedido]],Tabla_1[[#This Row],[Fecha envío]],"D")</f>
        <v>40</v>
      </c>
      <c r="L688" s="3">
        <v>8569</v>
      </c>
      <c r="M688" s="4">
        <v>437.2</v>
      </c>
      <c r="N688" s="4">
        <v>263.33</v>
      </c>
      <c r="O688" s="12">
        <v>3746366.8</v>
      </c>
      <c r="P688" s="4">
        <f>Tabla_1[[#This Row],[Precio Unitario]]-Tabla_1[[#This Row],[Coste unitario]]</f>
        <v>173.87</v>
      </c>
      <c r="Q688" s="12">
        <f>Tabla_1[[#This Row],[Importe venta total]]/1000</f>
        <v>3746.3667999999998</v>
      </c>
      <c r="R688" s="4">
        <v>2256474.77</v>
      </c>
      <c r="S688" s="12">
        <f>Tabla_1[[#This Row],[Importe Coste total]]/1000</f>
        <v>2256.4747699999998</v>
      </c>
      <c r="T688" s="4">
        <f>Tabla_1[[#This Row],[Importe venta total]]-Tabla_1[[#This Row],[Importe Coste total]]</f>
        <v>1489892.0299999998</v>
      </c>
      <c r="U688" s="13">
        <f>Tabla_1[[#This Row],[Importe Coste Total (M)]]/Tabla_1[[#This Row],[Importe Ventas Totales (M)]]</f>
        <v>0.60231015553522416</v>
      </c>
      <c r="V688" s="12">
        <f>Tabla_1[[#This Row],[Beneficio Total]]/1000</f>
        <v>1489.8920299999997</v>
      </c>
      <c r="W688">
        <f>YEAR(Tabla_1[[#This Row],[Fecha pedido]])</f>
        <v>2021</v>
      </c>
    </row>
    <row r="689" spans="1:23" x14ac:dyDescent="0.3">
      <c r="A689" t="s">
        <v>900</v>
      </c>
      <c r="B689" t="s">
        <v>28</v>
      </c>
      <c r="C689" t="s">
        <v>182</v>
      </c>
      <c r="D689" t="s">
        <v>38</v>
      </c>
      <c r="E689" t="s">
        <v>19</v>
      </c>
      <c r="F689" t="s">
        <v>1117</v>
      </c>
      <c r="G689" s="14">
        <v>44144</v>
      </c>
      <c r="H689" s="20">
        <f>MONTH(Tabla_1[[#This Row],[Fecha pedido]])</f>
        <v>11</v>
      </c>
      <c r="I689">
        <v>368066298</v>
      </c>
      <c r="J689" s="1">
        <v>44189</v>
      </c>
      <c r="K689" s="5">
        <f>DATEDIF(Tabla_1[[#This Row],[Fecha pedido]],Tabla_1[[#This Row],[Fecha envío]],"D")</f>
        <v>45</v>
      </c>
      <c r="L689" s="3">
        <v>7852</v>
      </c>
      <c r="M689" s="4">
        <v>437.2</v>
      </c>
      <c r="N689" s="4">
        <v>263.33</v>
      </c>
      <c r="O689" s="12">
        <v>3432894.4</v>
      </c>
      <c r="P689" s="4">
        <f>Tabla_1[[#This Row],[Precio Unitario]]-Tabla_1[[#This Row],[Coste unitario]]</f>
        <v>173.87</v>
      </c>
      <c r="Q689" s="12">
        <f>Tabla_1[[#This Row],[Importe venta total]]/1000</f>
        <v>3432.8944000000001</v>
      </c>
      <c r="R689" s="4">
        <v>2067667.16</v>
      </c>
      <c r="S689" s="12">
        <f>Tabla_1[[#This Row],[Importe Coste total]]/1000</f>
        <v>2067.66716</v>
      </c>
      <c r="T689" s="4">
        <f>Tabla_1[[#This Row],[Importe venta total]]-Tabla_1[[#This Row],[Importe Coste total]]</f>
        <v>1365227.24</v>
      </c>
      <c r="U689" s="13">
        <f>Tabla_1[[#This Row],[Importe Coste Total (M)]]/Tabla_1[[#This Row],[Importe Ventas Totales (M)]]</f>
        <v>0.60231015553522416</v>
      </c>
      <c r="V689" s="12">
        <f>Tabla_1[[#This Row],[Beneficio Total]]/1000</f>
        <v>1365.2272399999999</v>
      </c>
      <c r="W689">
        <f>YEAR(Tabla_1[[#This Row],[Fecha pedido]])</f>
        <v>2020</v>
      </c>
    </row>
    <row r="690" spans="1:23" x14ac:dyDescent="0.3">
      <c r="A690" t="s">
        <v>901</v>
      </c>
      <c r="B690" t="s">
        <v>24</v>
      </c>
      <c r="C690" t="s">
        <v>902</v>
      </c>
      <c r="D690" t="s">
        <v>70</v>
      </c>
      <c r="E690" t="s">
        <v>19</v>
      </c>
      <c r="F690" t="s">
        <v>1118</v>
      </c>
      <c r="G690" s="14">
        <v>44661</v>
      </c>
      <c r="H690" s="20">
        <f>MONTH(Tabla_1[[#This Row],[Fecha pedido]])</f>
        <v>4</v>
      </c>
      <c r="I690">
        <v>189044940</v>
      </c>
      <c r="J690" s="1">
        <v>44693</v>
      </c>
      <c r="K690" s="5">
        <f>DATEDIF(Tabla_1[[#This Row],[Fecha pedido]],Tabla_1[[#This Row],[Fecha envío]],"D")</f>
        <v>32</v>
      </c>
      <c r="L690" s="3">
        <v>1454</v>
      </c>
      <c r="M690" s="4">
        <v>109.28</v>
      </c>
      <c r="N690" s="4">
        <v>35.840000000000003</v>
      </c>
      <c r="O690" s="12">
        <v>158893.12</v>
      </c>
      <c r="P690" s="4">
        <f>Tabla_1[[#This Row],[Precio Unitario]]-Tabla_1[[#This Row],[Coste unitario]]</f>
        <v>73.44</v>
      </c>
      <c r="Q690" s="12">
        <f>Tabla_1[[#This Row],[Importe venta total]]/1000</f>
        <v>158.89311999999998</v>
      </c>
      <c r="R690" s="4">
        <v>52111.360000000008</v>
      </c>
      <c r="S690" s="12">
        <f>Tabla_1[[#This Row],[Importe Coste total]]/1000</f>
        <v>52.111360000000005</v>
      </c>
      <c r="T690" s="4">
        <f>Tabla_1[[#This Row],[Importe venta total]]-Tabla_1[[#This Row],[Importe Coste total]]</f>
        <v>106781.75999999998</v>
      </c>
      <c r="U690" s="13">
        <f>Tabla_1[[#This Row],[Importe Coste Total (M)]]/Tabla_1[[#This Row],[Importe Ventas Totales (M)]]</f>
        <v>0.32796486090775995</v>
      </c>
      <c r="V690" s="12">
        <f>Tabla_1[[#This Row],[Beneficio Total]]/1000</f>
        <v>106.78175999999998</v>
      </c>
      <c r="W690">
        <f>YEAR(Tabla_1[[#This Row],[Fecha pedido]])</f>
        <v>2022</v>
      </c>
    </row>
    <row r="691" spans="1:23" x14ac:dyDescent="0.3">
      <c r="A691" t="s">
        <v>903</v>
      </c>
      <c r="B691" t="s">
        <v>21</v>
      </c>
      <c r="C691" t="s">
        <v>309</v>
      </c>
      <c r="D691" t="s">
        <v>23</v>
      </c>
      <c r="E691" t="s">
        <v>15</v>
      </c>
      <c r="F691" t="s">
        <v>1117</v>
      </c>
      <c r="G691" s="14">
        <v>44696</v>
      </c>
      <c r="H691" s="20">
        <f>MONTH(Tabla_1[[#This Row],[Fecha pedido]])</f>
        <v>5</v>
      </c>
      <c r="I691">
        <v>134189260</v>
      </c>
      <c r="J691" s="1">
        <v>44705</v>
      </c>
      <c r="K691" s="5">
        <f>DATEDIF(Tabla_1[[#This Row],[Fecha pedido]],Tabla_1[[#This Row],[Fecha envío]],"D")</f>
        <v>9</v>
      </c>
      <c r="L691" s="3">
        <v>8439</v>
      </c>
      <c r="M691" s="4">
        <v>205.7</v>
      </c>
      <c r="N691" s="4">
        <v>117.11</v>
      </c>
      <c r="O691" s="12">
        <v>1735902.2999999998</v>
      </c>
      <c r="P691" s="4">
        <f>Tabla_1[[#This Row],[Precio Unitario]]-Tabla_1[[#This Row],[Coste unitario]]</f>
        <v>88.589999999999989</v>
      </c>
      <c r="Q691" s="12">
        <f>Tabla_1[[#This Row],[Importe venta total]]/1000</f>
        <v>1735.9022999999997</v>
      </c>
      <c r="R691" s="4">
        <v>988291.29</v>
      </c>
      <c r="S691" s="12">
        <f>Tabla_1[[#This Row],[Importe Coste total]]/1000</f>
        <v>988.29129</v>
      </c>
      <c r="T691" s="4">
        <f>Tabla_1[[#This Row],[Importe venta total]]-Tabla_1[[#This Row],[Importe Coste total]]</f>
        <v>747611.00999999978</v>
      </c>
      <c r="U691" s="13">
        <f>Tabla_1[[#This Row],[Importe Coste Total (M)]]/Tabla_1[[#This Row],[Importe Ventas Totales (M)]]</f>
        <v>0.56932425862907154</v>
      </c>
      <c r="V691" s="12">
        <f>Tabla_1[[#This Row],[Beneficio Total]]/1000</f>
        <v>747.61100999999974</v>
      </c>
      <c r="W691">
        <f>YEAR(Tabla_1[[#This Row],[Fecha pedido]])</f>
        <v>2022</v>
      </c>
    </row>
    <row r="692" spans="1:23" x14ac:dyDescent="0.3">
      <c r="A692" t="s">
        <v>904</v>
      </c>
      <c r="B692" t="s">
        <v>24</v>
      </c>
      <c r="C692" t="s">
        <v>144</v>
      </c>
      <c r="D692" t="s">
        <v>40</v>
      </c>
      <c r="E692" t="s">
        <v>15</v>
      </c>
      <c r="F692" t="s">
        <v>1119</v>
      </c>
      <c r="G692" s="14">
        <v>44609</v>
      </c>
      <c r="H692" s="20">
        <f>MONTH(Tabla_1[[#This Row],[Fecha pedido]])</f>
        <v>2</v>
      </c>
      <c r="I692">
        <v>637397849</v>
      </c>
      <c r="J692" s="1">
        <v>44613</v>
      </c>
      <c r="K692" s="5">
        <f>DATEDIF(Tabla_1[[#This Row],[Fecha pedido]],Tabla_1[[#This Row],[Fecha envío]],"D")</f>
        <v>4</v>
      </c>
      <c r="L692" s="3">
        <v>9043</v>
      </c>
      <c r="M692" s="4">
        <v>81.73</v>
      </c>
      <c r="N692" s="4">
        <v>56.67</v>
      </c>
      <c r="O692" s="12">
        <v>739084.39</v>
      </c>
      <c r="P692" s="4">
        <f>Tabla_1[[#This Row],[Precio Unitario]]-Tabla_1[[#This Row],[Coste unitario]]</f>
        <v>25.060000000000002</v>
      </c>
      <c r="Q692" s="12">
        <f>Tabla_1[[#This Row],[Importe venta total]]/1000</f>
        <v>739.08438999999998</v>
      </c>
      <c r="R692" s="4">
        <v>512466.81</v>
      </c>
      <c r="S692" s="12">
        <f>Tabla_1[[#This Row],[Importe Coste total]]/1000</f>
        <v>512.46681000000001</v>
      </c>
      <c r="T692" s="4">
        <f>Tabla_1[[#This Row],[Importe venta total]]-Tabla_1[[#This Row],[Importe Coste total]]</f>
        <v>226617.58000000002</v>
      </c>
      <c r="U692" s="13">
        <f>Tabla_1[[#This Row],[Importe Coste Total (M)]]/Tabla_1[[#This Row],[Importe Ventas Totales (M)]]</f>
        <v>0.69338064358252782</v>
      </c>
      <c r="V692" s="12">
        <f>Tabla_1[[#This Row],[Beneficio Total]]/1000</f>
        <v>226.61758</v>
      </c>
      <c r="W692">
        <f>YEAR(Tabla_1[[#This Row],[Fecha pedido]])</f>
        <v>2022</v>
      </c>
    </row>
    <row r="693" spans="1:23" x14ac:dyDescent="0.3">
      <c r="A693" t="s">
        <v>905</v>
      </c>
      <c r="B693" t="s">
        <v>12</v>
      </c>
      <c r="C693" t="s">
        <v>187</v>
      </c>
      <c r="D693" t="s">
        <v>70</v>
      </c>
      <c r="E693" t="s">
        <v>19</v>
      </c>
      <c r="F693" t="s">
        <v>1118</v>
      </c>
      <c r="G693" s="14">
        <v>43947</v>
      </c>
      <c r="H693" s="20">
        <f>MONTH(Tabla_1[[#This Row],[Fecha pedido]])</f>
        <v>4</v>
      </c>
      <c r="I693">
        <v>612782037</v>
      </c>
      <c r="J693" s="1">
        <v>43970</v>
      </c>
      <c r="K693" s="5">
        <f>DATEDIF(Tabla_1[[#This Row],[Fecha pedido]],Tabla_1[[#This Row],[Fecha envío]],"D")</f>
        <v>23</v>
      </c>
      <c r="L693" s="3">
        <v>4677</v>
      </c>
      <c r="M693" s="4">
        <v>109.28</v>
      </c>
      <c r="N693" s="4">
        <v>35.840000000000003</v>
      </c>
      <c r="O693" s="12">
        <v>511102.56</v>
      </c>
      <c r="P693" s="4">
        <f>Tabla_1[[#This Row],[Precio Unitario]]-Tabla_1[[#This Row],[Coste unitario]]</f>
        <v>73.44</v>
      </c>
      <c r="Q693" s="12">
        <f>Tabla_1[[#This Row],[Importe venta total]]/1000</f>
        <v>511.10255999999998</v>
      </c>
      <c r="R693" s="4">
        <v>167623.68000000002</v>
      </c>
      <c r="S693" s="12">
        <f>Tabla_1[[#This Row],[Importe Coste total]]/1000</f>
        <v>167.62368000000004</v>
      </c>
      <c r="T693" s="4">
        <f>Tabla_1[[#This Row],[Importe venta total]]-Tabla_1[[#This Row],[Importe Coste total]]</f>
        <v>343478.88</v>
      </c>
      <c r="U693" s="13">
        <f>Tabla_1[[#This Row],[Importe Coste Total (M)]]/Tabla_1[[#This Row],[Importe Ventas Totales (M)]]</f>
        <v>0.32796486090775995</v>
      </c>
      <c r="V693" s="12">
        <f>Tabla_1[[#This Row],[Beneficio Total]]/1000</f>
        <v>343.47888</v>
      </c>
      <c r="W693">
        <f>YEAR(Tabla_1[[#This Row],[Fecha pedido]])</f>
        <v>2020</v>
      </c>
    </row>
    <row r="694" spans="1:23" x14ac:dyDescent="0.3">
      <c r="A694" t="s">
        <v>906</v>
      </c>
      <c r="B694" t="s">
        <v>60</v>
      </c>
      <c r="C694" t="s">
        <v>157</v>
      </c>
      <c r="D694" t="s">
        <v>42</v>
      </c>
      <c r="E694" t="s">
        <v>15</v>
      </c>
      <c r="F694" t="s">
        <v>1117</v>
      </c>
      <c r="G694" s="14">
        <v>43975</v>
      </c>
      <c r="H694" s="20">
        <f>MONTH(Tabla_1[[#This Row],[Fecha pedido]])</f>
        <v>5</v>
      </c>
      <c r="I694">
        <v>844765651</v>
      </c>
      <c r="J694" s="1">
        <v>43983</v>
      </c>
      <c r="K694" s="5">
        <f>DATEDIF(Tabla_1[[#This Row],[Fecha pedido]],Tabla_1[[#This Row],[Fecha envío]],"D")</f>
        <v>8</v>
      </c>
      <c r="L694" s="3">
        <v>3783</v>
      </c>
      <c r="M694" s="4">
        <v>651.21</v>
      </c>
      <c r="N694" s="4">
        <v>524.96</v>
      </c>
      <c r="O694" s="12">
        <v>2463527.4300000002</v>
      </c>
      <c r="P694" s="4">
        <f>Tabla_1[[#This Row],[Precio Unitario]]-Tabla_1[[#This Row],[Coste unitario]]</f>
        <v>126.25</v>
      </c>
      <c r="Q694" s="12">
        <f>Tabla_1[[#This Row],[Importe venta total]]/1000</f>
        <v>2463.5274300000001</v>
      </c>
      <c r="R694" s="4">
        <v>1985923.6800000002</v>
      </c>
      <c r="S694" s="12">
        <f>Tabla_1[[#This Row],[Importe Coste total]]/1000</f>
        <v>1985.9236800000001</v>
      </c>
      <c r="T694" s="4">
        <f>Tabla_1[[#This Row],[Importe venta total]]-Tabla_1[[#This Row],[Importe Coste total]]</f>
        <v>477603.75</v>
      </c>
      <c r="U694" s="13">
        <f>Tabla_1[[#This Row],[Importe Coste Total (M)]]/Tabla_1[[#This Row],[Importe Ventas Totales (M)]]</f>
        <v>0.80613012699436437</v>
      </c>
      <c r="V694" s="12">
        <f>Tabla_1[[#This Row],[Beneficio Total]]/1000</f>
        <v>477.60374999999999</v>
      </c>
      <c r="W694">
        <f>YEAR(Tabla_1[[#This Row],[Fecha pedido]])</f>
        <v>2020</v>
      </c>
    </row>
    <row r="695" spans="1:23" x14ac:dyDescent="0.3">
      <c r="A695" t="s">
        <v>907</v>
      </c>
      <c r="B695" t="s">
        <v>24</v>
      </c>
      <c r="C695" t="s">
        <v>267</v>
      </c>
      <c r="D695" t="s">
        <v>33</v>
      </c>
      <c r="E695" t="s">
        <v>15</v>
      </c>
      <c r="F695" t="s">
        <v>1120</v>
      </c>
      <c r="G695" s="14">
        <v>44014</v>
      </c>
      <c r="H695" s="20">
        <f>MONTH(Tabla_1[[#This Row],[Fecha pedido]])</f>
        <v>7</v>
      </c>
      <c r="I695">
        <v>838085019</v>
      </c>
      <c r="J695" s="1">
        <v>44033</v>
      </c>
      <c r="K695" s="5">
        <f>DATEDIF(Tabla_1[[#This Row],[Fecha pedido]],Tabla_1[[#This Row],[Fecha envío]],"D")</f>
        <v>19</v>
      </c>
      <c r="L695" s="3">
        <v>6836</v>
      </c>
      <c r="M695" s="4">
        <v>47.45</v>
      </c>
      <c r="N695" s="4">
        <v>31.79</v>
      </c>
      <c r="O695" s="12">
        <v>324368.2</v>
      </c>
      <c r="P695" s="4">
        <f>Tabla_1[[#This Row],[Precio Unitario]]-Tabla_1[[#This Row],[Coste unitario]]</f>
        <v>15.660000000000004</v>
      </c>
      <c r="Q695" s="12">
        <f>Tabla_1[[#This Row],[Importe venta total]]/1000</f>
        <v>324.3682</v>
      </c>
      <c r="R695" s="4">
        <v>217316.44</v>
      </c>
      <c r="S695" s="12">
        <f>Tabla_1[[#This Row],[Importe Coste total]]/1000</f>
        <v>217.31644</v>
      </c>
      <c r="T695" s="4">
        <f>Tabla_1[[#This Row],[Importe venta total]]-Tabla_1[[#This Row],[Importe Coste total]]</f>
        <v>107051.76000000001</v>
      </c>
      <c r="U695" s="13">
        <f>Tabla_1[[#This Row],[Importe Coste Total (M)]]/Tabla_1[[#This Row],[Importe Ventas Totales (M)]]</f>
        <v>0.66996838777660694</v>
      </c>
      <c r="V695" s="12">
        <f>Tabla_1[[#This Row],[Beneficio Total]]/1000</f>
        <v>107.05176000000002</v>
      </c>
      <c r="W695">
        <f>YEAR(Tabla_1[[#This Row],[Fecha pedido]])</f>
        <v>2020</v>
      </c>
    </row>
    <row r="696" spans="1:23" x14ac:dyDescent="0.3">
      <c r="A696" t="s">
        <v>908</v>
      </c>
      <c r="B696" t="s">
        <v>12</v>
      </c>
      <c r="C696" t="s">
        <v>13</v>
      </c>
      <c r="D696" t="s">
        <v>14</v>
      </c>
      <c r="E696" t="s">
        <v>15</v>
      </c>
      <c r="F696" t="s">
        <v>1120</v>
      </c>
      <c r="G696" s="14">
        <v>44054</v>
      </c>
      <c r="H696" s="20">
        <f>MONTH(Tabla_1[[#This Row],[Fecha pedido]])</f>
        <v>8</v>
      </c>
      <c r="I696">
        <v>167788970</v>
      </c>
      <c r="J696" s="1">
        <v>44054</v>
      </c>
      <c r="K696" s="5">
        <f>DATEDIF(Tabla_1[[#This Row],[Fecha pedido]],Tabla_1[[#This Row],[Fecha envío]],"D")</f>
        <v>0</v>
      </c>
      <c r="L696" s="3">
        <v>1340</v>
      </c>
      <c r="M696" s="4">
        <v>152.58000000000001</v>
      </c>
      <c r="N696" s="4">
        <v>97.44</v>
      </c>
      <c r="O696" s="12">
        <v>204457.2</v>
      </c>
      <c r="P696" s="4">
        <f>Tabla_1[[#This Row],[Precio Unitario]]-Tabla_1[[#This Row],[Coste unitario]]</f>
        <v>55.140000000000015</v>
      </c>
      <c r="Q696" s="12">
        <f>Tabla_1[[#This Row],[Importe venta total]]/1000</f>
        <v>204.4572</v>
      </c>
      <c r="R696" s="4">
        <v>130569.59999999999</v>
      </c>
      <c r="S696" s="12">
        <f>Tabla_1[[#This Row],[Importe Coste total]]/1000</f>
        <v>130.56959999999998</v>
      </c>
      <c r="T696" s="4">
        <f>Tabla_1[[#This Row],[Importe venta total]]-Tabla_1[[#This Row],[Importe Coste total]]</f>
        <v>73887.60000000002</v>
      </c>
      <c r="U696" s="13">
        <f>Tabla_1[[#This Row],[Importe Coste Total (M)]]/Tabla_1[[#This Row],[Importe Ventas Totales (M)]]</f>
        <v>0.63861580810066843</v>
      </c>
      <c r="V696" s="12">
        <f>Tabla_1[[#This Row],[Beneficio Total]]/1000</f>
        <v>73.88760000000002</v>
      </c>
      <c r="W696">
        <f>YEAR(Tabla_1[[#This Row],[Fecha pedido]])</f>
        <v>2020</v>
      </c>
    </row>
    <row r="697" spans="1:23" x14ac:dyDescent="0.3">
      <c r="A697" t="s">
        <v>909</v>
      </c>
      <c r="B697" t="s">
        <v>24</v>
      </c>
      <c r="C697" t="s">
        <v>189</v>
      </c>
      <c r="D697" t="s">
        <v>42</v>
      </c>
      <c r="E697" t="s">
        <v>15</v>
      </c>
      <c r="F697" t="s">
        <v>1119</v>
      </c>
      <c r="G697" s="14">
        <v>44232</v>
      </c>
      <c r="H697" s="20">
        <f>MONTH(Tabla_1[[#This Row],[Fecha pedido]])</f>
        <v>2</v>
      </c>
      <c r="I697">
        <v>729238831</v>
      </c>
      <c r="J697" s="1">
        <v>44243</v>
      </c>
      <c r="K697" s="5">
        <f>DATEDIF(Tabla_1[[#This Row],[Fecha pedido]],Tabla_1[[#This Row],[Fecha envío]],"D")</f>
        <v>11</v>
      </c>
      <c r="L697" s="3">
        <v>6830</v>
      </c>
      <c r="M697" s="4">
        <v>651.21</v>
      </c>
      <c r="N697" s="4">
        <v>524.96</v>
      </c>
      <c r="O697" s="12">
        <v>4447764.3</v>
      </c>
      <c r="P697" s="4">
        <f>Tabla_1[[#This Row],[Precio Unitario]]-Tabla_1[[#This Row],[Coste unitario]]</f>
        <v>126.25</v>
      </c>
      <c r="Q697" s="12">
        <f>Tabla_1[[#This Row],[Importe venta total]]/1000</f>
        <v>4447.7642999999998</v>
      </c>
      <c r="R697" s="4">
        <v>3585476.8000000003</v>
      </c>
      <c r="S697" s="12">
        <f>Tabla_1[[#This Row],[Importe Coste total]]/1000</f>
        <v>3585.4768000000004</v>
      </c>
      <c r="T697" s="4">
        <f>Tabla_1[[#This Row],[Importe venta total]]-Tabla_1[[#This Row],[Importe Coste total]]</f>
        <v>862287.49999999953</v>
      </c>
      <c r="U697" s="13">
        <f>Tabla_1[[#This Row],[Importe Coste Total (M)]]/Tabla_1[[#This Row],[Importe Ventas Totales (M)]]</f>
        <v>0.80613012699436448</v>
      </c>
      <c r="V697" s="12">
        <f>Tabla_1[[#This Row],[Beneficio Total]]/1000</f>
        <v>862.28749999999957</v>
      </c>
      <c r="W697">
        <f>YEAR(Tabla_1[[#This Row],[Fecha pedido]])</f>
        <v>2021</v>
      </c>
    </row>
    <row r="698" spans="1:23" x14ac:dyDescent="0.3">
      <c r="A698" t="s">
        <v>910</v>
      </c>
      <c r="B698" t="s">
        <v>24</v>
      </c>
      <c r="C698" t="s">
        <v>146</v>
      </c>
      <c r="D698" t="s">
        <v>30</v>
      </c>
      <c r="E698" t="s">
        <v>19</v>
      </c>
      <c r="F698" t="s">
        <v>1120</v>
      </c>
      <c r="G698" s="14">
        <v>44310</v>
      </c>
      <c r="H698" s="20">
        <f>MONTH(Tabla_1[[#This Row],[Fecha pedido]])</f>
        <v>4</v>
      </c>
      <c r="I698">
        <v>888108432</v>
      </c>
      <c r="J698" s="1">
        <v>44360</v>
      </c>
      <c r="K698" s="5">
        <f>DATEDIF(Tabla_1[[#This Row],[Fecha pedido]],Tabla_1[[#This Row],[Fecha envío]],"D")</f>
        <v>50</v>
      </c>
      <c r="L698" s="3">
        <v>9876</v>
      </c>
      <c r="M698" s="4">
        <v>255.28</v>
      </c>
      <c r="N698" s="4">
        <v>159.41999999999999</v>
      </c>
      <c r="O698" s="12">
        <v>2521145.2799999998</v>
      </c>
      <c r="P698" s="4">
        <f>Tabla_1[[#This Row],[Precio Unitario]]-Tabla_1[[#This Row],[Coste unitario]]</f>
        <v>95.860000000000014</v>
      </c>
      <c r="Q698" s="12">
        <f>Tabla_1[[#This Row],[Importe venta total]]/1000</f>
        <v>2521.1452799999997</v>
      </c>
      <c r="R698" s="4">
        <v>1574431.92</v>
      </c>
      <c r="S698" s="12">
        <f>Tabla_1[[#This Row],[Importe Coste total]]/1000</f>
        <v>1574.43192</v>
      </c>
      <c r="T698" s="4">
        <f>Tabla_1[[#This Row],[Importe venta total]]-Tabla_1[[#This Row],[Importe Coste total]]</f>
        <v>946713.35999999987</v>
      </c>
      <c r="U698" s="13">
        <f>Tabla_1[[#This Row],[Importe Coste Total (M)]]/Tabla_1[[#This Row],[Importe Ventas Totales (M)]]</f>
        <v>0.62449075524913822</v>
      </c>
      <c r="V698" s="12">
        <f>Tabla_1[[#This Row],[Beneficio Total]]/1000</f>
        <v>946.71335999999985</v>
      </c>
      <c r="W698">
        <f>YEAR(Tabla_1[[#This Row],[Fecha pedido]])</f>
        <v>2021</v>
      </c>
    </row>
    <row r="699" spans="1:23" x14ac:dyDescent="0.3">
      <c r="A699" t="s">
        <v>911</v>
      </c>
      <c r="B699" t="s">
        <v>28</v>
      </c>
      <c r="C699" t="s">
        <v>182</v>
      </c>
      <c r="D699" t="s">
        <v>14</v>
      </c>
      <c r="E699" t="s">
        <v>19</v>
      </c>
      <c r="F699" t="s">
        <v>1118</v>
      </c>
      <c r="G699" s="14">
        <v>44197</v>
      </c>
      <c r="H699" s="20">
        <f>MONTH(Tabla_1[[#This Row],[Fecha pedido]])</f>
        <v>1</v>
      </c>
      <c r="I699">
        <v>430384099</v>
      </c>
      <c r="J699" s="1">
        <v>44223</v>
      </c>
      <c r="K699" s="5">
        <f>DATEDIF(Tabla_1[[#This Row],[Fecha pedido]],Tabla_1[[#This Row],[Fecha envío]],"D")</f>
        <v>26</v>
      </c>
      <c r="L699" s="3">
        <v>9074</v>
      </c>
      <c r="M699" s="4">
        <v>152.58000000000001</v>
      </c>
      <c r="N699" s="4">
        <v>97.44</v>
      </c>
      <c r="O699" s="12">
        <v>1384510.9200000002</v>
      </c>
      <c r="P699" s="4">
        <f>Tabla_1[[#This Row],[Precio Unitario]]-Tabla_1[[#This Row],[Coste unitario]]</f>
        <v>55.140000000000015</v>
      </c>
      <c r="Q699" s="12">
        <f>Tabla_1[[#This Row],[Importe venta total]]/1000</f>
        <v>1384.5109200000002</v>
      </c>
      <c r="R699" s="4">
        <v>884170.55999999994</v>
      </c>
      <c r="S699" s="12">
        <f>Tabla_1[[#This Row],[Importe Coste total]]/1000</f>
        <v>884.17055999999991</v>
      </c>
      <c r="T699" s="4">
        <f>Tabla_1[[#This Row],[Importe venta total]]-Tabla_1[[#This Row],[Importe Coste total]]</f>
        <v>500340.36000000022</v>
      </c>
      <c r="U699" s="13">
        <f>Tabla_1[[#This Row],[Importe Coste Total (M)]]/Tabla_1[[#This Row],[Importe Ventas Totales (M)]]</f>
        <v>0.63861580810066831</v>
      </c>
      <c r="V699" s="12">
        <f>Tabla_1[[#This Row],[Beneficio Total]]/1000</f>
        <v>500.3403600000002</v>
      </c>
      <c r="W699">
        <f>YEAR(Tabla_1[[#This Row],[Fecha pedido]])</f>
        <v>2021</v>
      </c>
    </row>
    <row r="700" spans="1:23" x14ac:dyDescent="0.3">
      <c r="A700" t="s">
        <v>912</v>
      </c>
      <c r="B700" t="s">
        <v>24</v>
      </c>
      <c r="C700" t="s">
        <v>219</v>
      </c>
      <c r="D700" t="s">
        <v>23</v>
      </c>
      <c r="E700" t="s">
        <v>15</v>
      </c>
      <c r="F700" t="s">
        <v>1118</v>
      </c>
      <c r="G700" s="14">
        <v>44470</v>
      </c>
      <c r="H700" s="20">
        <f>MONTH(Tabla_1[[#This Row],[Fecha pedido]])</f>
        <v>10</v>
      </c>
      <c r="I700">
        <v>112364661</v>
      </c>
      <c r="J700" s="1">
        <v>44509</v>
      </c>
      <c r="K700" s="5">
        <f>DATEDIF(Tabla_1[[#This Row],[Fecha pedido]],Tabla_1[[#This Row],[Fecha envío]],"D")</f>
        <v>39</v>
      </c>
      <c r="L700" s="3">
        <v>55</v>
      </c>
      <c r="M700" s="4">
        <v>205.7</v>
      </c>
      <c r="N700" s="4">
        <v>117.11</v>
      </c>
      <c r="O700" s="12">
        <v>11313.5</v>
      </c>
      <c r="P700" s="4">
        <f>Tabla_1[[#This Row],[Precio Unitario]]-Tabla_1[[#This Row],[Coste unitario]]</f>
        <v>88.589999999999989</v>
      </c>
      <c r="Q700" s="12">
        <f>Tabla_1[[#This Row],[Importe venta total]]/1000</f>
        <v>11.313499999999999</v>
      </c>
      <c r="R700" s="4">
        <v>6441.05</v>
      </c>
      <c r="S700" s="12">
        <f>Tabla_1[[#This Row],[Importe Coste total]]/1000</f>
        <v>6.4410500000000006</v>
      </c>
      <c r="T700" s="4">
        <f>Tabla_1[[#This Row],[Importe venta total]]-Tabla_1[[#This Row],[Importe Coste total]]</f>
        <v>4872.45</v>
      </c>
      <c r="U700" s="13">
        <f>Tabla_1[[#This Row],[Importe Coste Total (M)]]/Tabla_1[[#This Row],[Importe Ventas Totales (M)]]</f>
        <v>0.56932425862907154</v>
      </c>
      <c r="V700" s="12">
        <f>Tabla_1[[#This Row],[Beneficio Total]]/1000</f>
        <v>4.8724499999999997</v>
      </c>
      <c r="W700">
        <f>YEAR(Tabla_1[[#This Row],[Fecha pedido]])</f>
        <v>2021</v>
      </c>
    </row>
    <row r="701" spans="1:23" x14ac:dyDescent="0.3">
      <c r="A701" t="s">
        <v>913</v>
      </c>
      <c r="B701" t="s">
        <v>12</v>
      </c>
      <c r="C701" t="s">
        <v>339</v>
      </c>
      <c r="D701" t="s">
        <v>70</v>
      </c>
      <c r="E701" t="s">
        <v>15</v>
      </c>
      <c r="F701" t="s">
        <v>1120</v>
      </c>
      <c r="G701" s="14">
        <v>44523</v>
      </c>
      <c r="H701" s="20">
        <f>MONTH(Tabla_1[[#This Row],[Fecha pedido]])</f>
        <v>11</v>
      </c>
      <c r="I701">
        <v>572198283</v>
      </c>
      <c r="J701" s="1">
        <v>44536</v>
      </c>
      <c r="K701" s="5">
        <f>DATEDIF(Tabla_1[[#This Row],[Fecha pedido]],Tabla_1[[#This Row],[Fecha envío]],"D")</f>
        <v>13</v>
      </c>
      <c r="L701" s="3">
        <v>5042</v>
      </c>
      <c r="M701" s="4">
        <v>109.28</v>
      </c>
      <c r="N701" s="4">
        <v>35.840000000000003</v>
      </c>
      <c r="O701" s="12">
        <v>550989.76</v>
      </c>
      <c r="P701" s="4">
        <f>Tabla_1[[#This Row],[Precio Unitario]]-Tabla_1[[#This Row],[Coste unitario]]</f>
        <v>73.44</v>
      </c>
      <c r="Q701" s="12">
        <f>Tabla_1[[#This Row],[Importe venta total]]/1000</f>
        <v>550.98976000000005</v>
      </c>
      <c r="R701" s="4">
        <v>180705.28000000003</v>
      </c>
      <c r="S701" s="12">
        <f>Tabla_1[[#This Row],[Importe Coste total]]/1000</f>
        <v>180.70528000000002</v>
      </c>
      <c r="T701" s="4">
        <f>Tabla_1[[#This Row],[Importe venta total]]-Tabla_1[[#This Row],[Importe Coste total]]</f>
        <v>370284.48</v>
      </c>
      <c r="U701" s="13">
        <f>Tabla_1[[#This Row],[Importe Coste Total (M)]]/Tabla_1[[#This Row],[Importe Ventas Totales (M)]]</f>
        <v>0.32796486090775989</v>
      </c>
      <c r="V701" s="12">
        <f>Tabla_1[[#This Row],[Beneficio Total]]/1000</f>
        <v>370.28447999999997</v>
      </c>
      <c r="W701">
        <f>YEAR(Tabla_1[[#This Row],[Fecha pedido]])</f>
        <v>2021</v>
      </c>
    </row>
    <row r="702" spans="1:23" x14ac:dyDescent="0.3">
      <c r="A702" t="s">
        <v>914</v>
      </c>
      <c r="B702" t="s">
        <v>60</v>
      </c>
      <c r="C702" t="s">
        <v>408</v>
      </c>
      <c r="D702" t="s">
        <v>23</v>
      </c>
      <c r="E702" t="s">
        <v>15</v>
      </c>
      <c r="F702" t="s">
        <v>1120</v>
      </c>
      <c r="G702" s="14">
        <v>44103</v>
      </c>
      <c r="H702" s="20">
        <f>MONTH(Tabla_1[[#This Row],[Fecha pedido]])</f>
        <v>9</v>
      </c>
      <c r="I702">
        <v>964211499</v>
      </c>
      <c r="J702" s="1">
        <v>44142</v>
      </c>
      <c r="K702" s="5">
        <f>DATEDIF(Tabla_1[[#This Row],[Fecha pedido]],Tabla_1[[#This Row],[Fecha envío]],"D")</f>
        <v>39</v>
      </c>
      <c r="L702" s="3">
        <v>464</v>
      </c>
      <c r="M702" s="4">
        <v>205.7</v>
      </c>
      <c r="N702" s="4">
        <v>117.11</v>
      </c>
      <c r="O702" s="12">
        <v>95444.799999999988</v>
      </c>
      <c r="P702" s="4">
        <f>Tabla_1[[#This Row],[Precio Unitario]]-Tabla_1[[#This Row],[Coste unitario]]</f>
        <v>88.589999999999989</v>
      </c>
      <c r="Q702" s="12">
        <f>Tabla_1[[#This Row],[Importe venta total]]/1000</f>
        <v>95.444799999999987</v>
      </c>
      <c r="R702" s="4">
        <v>54339.040000000001</v>
      </c>
      <c r="S702" s="12">
        <f>Tabla_1[[#This Row],[Importe Coste total]]/1000</f>
        <v>54.339040000000004</v>
      </c>
      <c r="T702" s="4">
        <f>Tabla_1[[#This Row],[Importe venta total]]-Tabla_1[[#This Row],[Importe Coste total]]</f>
        <v>41105.759999999987</v>
      </c>
      <c r="U702" s="13">
        <f>Tabla_1[[#This Row],[Importe Coste Total (M)]]/Tabla_1[[#This Row],[Importe Ventas Totales (M)]]</f>
        <v>0.56932425862907154</v>
      </c>
      <c r="V702" s="12">
        <f>Tabla_1[[#This Row],[Beneficio Total]]/1000</f>
        <v>41.105759999999989</v>
      </c>
      <c r="W702">
        <f>YEAR(Tabla_1[[#This Row],[Fecha pedido]])</f>
        <v>2020</v>
      </c>
    </row>
    <row r="703" spans="1:23" x14ac:dyDescent="0.3">
      <c r="A703" t="s">
        <v>915</v>
      </c>
      <c r="B703" t="s">
        <v>24</v>
      </c>
      <c r="C703" t="s">
        <v>49</v>
      </c>
      <c r="D703" t="s">
        <v>80</v>
      </c>
      <c r="E703" t="s">
        <v>19</v>
      </c>
      <c r="F703" t="s">
        <v>1118</v>
      </c>
      <c r="G703" s="14">
        <v>44716</v>
      </c>
      <c r="H703" s="20">
        <f>MONTH(Tabla_1[[#This Row],[Fecha pedido]])</f>
        <v>6</v>
      </c>
      <c r="I703">
        <v>724249923</v>
      </c>
      <c r="J703" s="1">
        <v>44745</v>
      </c>
      <c r="K703" s="5">
        <f>DATEDIF(Tabla_1[[#This Row],[Fecha pedido]],Tabla_1[[#This Row],[Fecha envío]],"D")</f>
        <v>29</v>
      </c>
      <c r="L703" s="3">
        <v>501</v>
      </c>
      <c r="M703" s="4">
        <v>668.27</v>
      </c>
      <c r="N703" s="4">
        <v>502.54</v>
      </c>
      <c r="O703" s="12">
        <v>334803.27</v>
      </c>
      <c r="P703" s="4">
        <f>Tabla_1[[#This Row],[Precio Unitario]]-Tabla_1[[#This Row],[Coste unitario]]</f>
        <v>165.72999999999996</v>
      </c>
      <c r="Q703" s="12">
        <f>Tabla_1[[#This Row],[Importe venta total]]/1000</f>
        <v>334.80327</v>
      </c>
      <c r="R703" s="4">
        <v>251772.54</v>
      </c>
      <c r="S703" s="12">
        <f>Tabla_1[[#This Row],[Importe Coste total]]/1000</f>
        <v>251.77254000000002</v>
      </c>
      <c r="T703" s="4">
        <f>Tabla_1[[#This Row],[Importe venta total]]-Tabla_1[[#This Row],[Importe Coste total]]</f>
        <v>83030.73000000001</v>
      </c>
      <c r="U703" s="13">
        <f>Tabla_1[[#This Row],[Importe Coste Total (M)]]/Tabla_1[[#This Row],[Importe Ventas Totales (M)]]</f>
        <v>0.75200143654510909</v>
      </c>
      <c r="V703" s="12">
        <f>Tabla_1[[#This Row],[Beneficio Total]]/1000</f>
        <v>83.030730000000005</v>
      </c>
      <c r="W703">
        <f>YEAR(Tabla_1[[#This Row],[Fecha pedido]])</f>
        <v>2022</v>
      </c>
    </row>
    <row r="704" spans="1:23" x14ac:dyDescent="0.3">
      <c r="A704" t="s">
        <v>916</v>
      </c>
      <c r="B704" t="s">
        <v>24</v>
      </c>
      <c r="C704" t="s">
        <v>782</v>
      </c>
      <c r="D704" t="s">
        <v>30</v>
      </c>
      <c r="E704" t="s">
        <v>19</v>
      </c>
      <c r="F704" t="s">
        <v>1117</v>
      </c>
      <c r="G704" s="14">
        <v>44541</v>
      </c>
      <c r="H704" s="20">
        <f>MONTH(Tabla_1[[#This Row],[Fecha pedido]])</f>
        <v>12</v>
      </c>
      <c r="I704">
        <v>510174882</v>
      </c>
      <c r="J704" s="1">
        <v>44542</v>
      </c>
      <c r="K704" s="5">
        <f>DATEDIF(Tabla_1[[#This Row],[Fecha pedido]],Tabla_1[[#This Row],[Fecha envío]],"D")</f>
        <v>1</v>
      </c>
      <c r="L704" s="3">
        <v>940</v>
      </c>
      <c r="M704" s="4">
        <v>255.28</v>
      </c>
      <c r="N704" s="4">
        <v>159.41999999999999</v>
      </c>
      <c r="O704" s="12">
        <v>239963.2</v>
      </c>
      <c r="P704" s="4">
        <f>Tabla_1[[#This Row],[Precio Unitario]]-Tabla_1[[#This Row],[Coste unitario]]</f>
        <v>95.860000000000014</v>
      </c>
      <c r="Q704" s="12">
        <f>Tabla_1[[#This Row],[Importe venta total]]/1000</f>
        <v>239.9632</v>
      </c>
      <c r="R704" s="4">
        <v>149854.79999999999</v>
      </c>
      <c r="S704" s="12">
        <f>Tabla_1[[#This Row],[Importe Coste total]]/1000</f>
        <v>149.85479999999998</v>
      </c>
      <c r="T704" s="4">
        <f>Tabla_1[[#This Row],[Importe venta total]]-Tabla_1[[#This Row],[Importe Coste total]]</f>
        <v>90108.400000000023</v>
      </c>
      <c r="U704" s="13">
        <f>Tabla_1[[#This Row],[Importe Coste Total (M)]]/Tabla_1[[#This Row],[Importe Ventas Totales (M)]]</f>
        <v>0.62449075524913811</v>
      </c>
      <c r="V704" s="12">
        <f>Tabla_1[[#This Row],[Beneficio Total]]/1000</f>
        <v>90.108400000000017</v>
      </c>
      <c r="W704">
        <f>YEAR(Tabla_1[[#This Row],[Fecha pedido]])</f>
        <v>2021</v>
      </c>
    </row>
    <row r="705" spans="1:23" x14ac:dyDescent="0.3">
      <c r="A705" t="s">
        <v>917</v>
      </c>
      <c r="B705" t="s">
        <v>24</v>
      </c>
      <c r="C705" t="s">
        <v>429</v>
      </c>
      <c r="D705" t="s">
        <v>33</v>
      </c>
      <c r="E705" t="s">
        <v>15</v>
      </c>
      <c r="F705" t="s">
        <v>1118</v>
      </c>
      <c r="G705" s="14">
        <v>44515</v>
      </c>
      <c r="H705" s="20">
        <f>MONTH(Tabla_1[[#This Row],[Fecha pedido]])</f>
        <v>11</v>
      </c>
      <c r="I705">
        <v>150160205</v>
      </c>
      <c r="J705" s="1">
        <v>44522</v>
      </c>
      <c r="K705" s="5">
        <f>DATEDIF(Tabla_1[[#This Row],[Fecha pedido]],Tabla_1[[#This Row],[Fecha envío]],"D")</f>
        <v>7</v>
      </c>
      <c r="L705" s="3">
        <v>4596</v>
      </c>
      <c r="M705" s="4">
        <v>47.45</v>
      </c>
      <c r="N705" s="4">
        <v>31.79</v>
      </c>
      <c r="O705" s="12">
        <v>218080.2</v>
      </c>
      <c r="P705" s="4">
        <f>Tabla_1[[#This Row],[Precio Unitario]]-Tabla_1[[#This Row],[Coste unitario]]</f>
        <v>15.660000000000004</v>
      </c>
      <c r="Q705" s="12">
        <f>Tabla_1[[#This Row],[Importe venta total]]/1000</f>
        <v>218.08020000000002</v>
      </c>
      <c r="R705" s="4">
        <v>146106.84</v>
      </c>
      <c r="S705" s="12">
        <f>Tabla_1[[#This Row],[Importe Coste total]]/1000</f>
        <v>146.10684000000001</v>
      </c>
      <c r="T705" s="4">
        <f>Tabla_1[[#This Row],[Importe venta total]]-Tabla_1[[#This Row],[Importe Coste total]]</f>
        <v>71973.360000000015</v>
      </c>
      <c r="U705" s="13">
        <f>Tabla_1[[#This Row],[Importe Coste Total (M)]]/Tabla_1[[#This Row],[Importe Ventas Totales (M)]]</f>
        <v>0.66996838777660694</v>
      </c>
      <c r="V705" s="12">
        <f>Tabla_1[[#This Row],[Beneficio Total]]/1000</f>
        <v>71.973360000000014</v>
      </c>
      <c r="W705">
        <f>YEAR(Tabla_1[[#This Row],[Fecha pedido]])</f>
        <v>2021</v>
      </c>
    </row>
    <row r="706" spans="1:23" x14ac:dyDescent="0.3">
      <c r="A706" t="s">
        <v>918</v>
      </c>
      <c r="B706" t="s">
        <v>12</v>
      </c>
      <c r="C706" t="s">
        <v>231</v>
      </c>
      <c r="D706" t="s">
        <v>33</v>
      </c>
      <c r="E706" t="s">
        <v>19</v>
      </c>
      <c r="F706" t="s">
        <v>1120</v>
      </c>
      <c r="G706" s="14">
        <v>44678</v>
      </c>
      <c r="H706" s="20">
        <f>MONTH(Tabla_1[[#This Row],[Fecha pedido]])</f>
        <v>4</v>
      </c>
      <c r="I706">
        <v>892692220</v>
      </c>
      <c r="J706" s="1">
        <v>44692</v>
      </c>
      <c r="K706" s="5">
        <f>DATEDIF(Tabla_1[[#This Row],[Fecha pedido]],Tabla_1[[#This Row],[Fecha envío]],"D")</f>
        <v>14</v>
      </c>
      <c r="L706" s="3">
        <v>6320</v>
      </c>
      <c r="M706" s="4">
        <v>47.45</v>
      </c>
      <c r="N706" s="4">
        <v>31.79</v>
      </c>
      <c r="O706" s="12">
        <v>299884</v>
      </c>
      <c r="P706" s="4">
        <f>Tabla_1[[#This Row],[Precio Unitario]]-Tabla_1[[#This Row],[Coste unitario]]</f>
        <v>15.660000000000004</v>
      </c>
      <c r="Q706" s="12">
        <f>Tabla_1[[#This Row],[Importe venta total]]/1000</f>
        <v>299.88400000000001</v>
      </c>
      <c r="R706" s="4">
        <v>200912.8</v>
      </c>
      <c r="S706" s="12">
        <f>Tabla_1[[#This Row],[Importe Coste total]]/1000</f>
        <v>200.91279999999998</v>
      </c>
      <c r="T706" s="4">
        <f>Tabla_1[[#This Row],[Importe venta total]]-Tabla_1[[#This Row],[Importe Coste total]]</f>
        <v>98971.200000000012</v>
      </c>
      <c r="U706" s="13">
        <f>Tabla_1[[#This Row],[Importe Coste Total (M)]]/Tabla_1[[#This Row],[Importe Ventas Totales (M)]]</f>
        <v>0.66996838777660683</v>
      </c>
      <c r="V706" s="12">
        <f>Tabla_1[[#This Row],[Beneficio Total]]/1000</f>
        <v>98.97120000000001</v>
      </c>
      <c r="W706">
        <f>YEAR(Tabla_1[[#This Row],[Fecha pedido]])</f>
        <v>2022</v>
      </c>
    </row>
    <row r="707" spans="1:23" x14ac:dyDescent="0.3">
      <c r="A707" t="s">
        <v>919</v>
      </c>
      <c r="B707" t="s">
        <v>28</v>
      </c>
      <c r="C707" t="s">
        <v>405</v>
      </c>
      <c r="D707" t="s">
        <v>80</v>
      </c>
      <c r="E707" t="s">
        <v>19</v>
      </c>
      <c r="F707" t="s">
        <v>1120</v>
      </c>
      <c r="G707" s="14">
        <v>44692</v>
      </c>
      <c r="H707" s="20">
        <f>MONTH(Tabla_1[[#This Row],[Fecha pedido]])</f>
        <v>5</v>
      </c>
      <c r="I707">
        <v>456569755</v>
      </c>
      <c r="J707" s="1">
        <v>44721</v>
      </c>
      <c r="K707" s="5">
        <f>DATEDIF(Tabla_1[[#This Row],[Fecha pedido]],Tabla_1[[#This Row],[Fecha envío]],"D")</f>
        <v>29</v>
      </c>
      <c r="L707" s="3">
        <v>7991</v>
      </c>
      <c r="M707" s="4">
        <v>668.27</v>
      </c>
      <c r="N707" s="4">
        <v>502.54</v>
      </c>
      <c r="O707" s="12">
        <v>5340145.57</v>
      </c>
      <c r="P707" s="4">
        <f>Tabla_1[[#This Row],[Precio Unitario]]-Tabla_1[[#This Row],[Coste unitario]]</f>
        <v>165.72999999999996</v>
      </c>
      <c r="Q707" s="12">
        <f>Tabla_1[[#This Row],[Importe venta total]]/1000</f>
        <v>5340.1455700000006</v>
      </c>
      <c r="R707" s="4">
        <v>4015797.14</v>
      </c>
      <c r="S707" s="12">
        <f>Tabla_1[[#This Row],[Importe Coste total]]/1000</f>
        <v>4015.7971400000001</v>
      </c>
      <c r="T707" s="4">
        <f>Tabla_1[[#This Row],[Importe venta total]]-Tabla_1[[#This Row],[Importe Coste total]]</f>
        <v>1324348.4300000002</v>
      </c>
      <c r="U707" s="13">
        <f>Tabla_1[[#This Row],[Importe Coste Total (M)]]/Tabla_1[[#This Row],[Importe Ventas Totales (M)]]</f>
        <v>0.75200143654510898</v>
      </c>
      <c r="V707" s="12">
        <f>Tabla_1[[#This Row],[Beneficio Total]]/1000</f>
        <v>1324.3484300000002</v>
      </c>
      <c r="W707">
        <f>YEAR(Tabla_1[[#This Row],[Fecha pedido]])</f>
        <v>2022</v>
      </c>
    </row>
    <row r="708" spans="1:23" x14ac:dyDescent="0.3">
      <c r="A708" t="s">
        <v>920</v>
      </c>
      <c r="B708" t="s">
        <v>44</v>
      </c>
      <c r="C708" t="s">
        <v>491</v>
      </c>
      <c r="D708" t="s">
        <v>42</v>
      </c>
      <c r="E708" t="s">
        <v>19</v>
      </c>
      <c r="F708" t="s">
        <v>1120</v>
      </c>
      <c r="G708" s="14">
        <v>44370</v>
      </c>
      <c r="H708" s="20">
        <f>MONTH(Tabla_1[[#This Row],[Fecha pedido]])</f>
        <v>6</v>
      </c>
      <c r="I708">
        <v>680904138</v>
      </c>
      <c r="J708" s="1">
        <v>44388</v>
      </c>
      <c r="K708" s="5">
        <f>DATEDIF(Tabla_1[[#This Row],[Fecha pedido]],Tabla_1[[#This Row],[Fecha envío]],"D")</f>
        <v>18</v>
      </c>
      <c r="L708" s="3">
        <v>3520</v>
      </c>
      <c r="M708" s="4">
        <v>651.21</v>
      </c>
      <c r="N708" s="4">
        <v>524.96</v>
      </c>
      <c r="O708" s="12">
        <v>2292259.2000000002</v>
      </c>
      <c r="P708" s="4">
        <f>Tabla_1[[#This Row],[Precio Unitario]]-Tabla_1[[#This Row],[Coste unitario]]</f>
        <v>126.25</v>
      </c>
      <c r="Q708" s="12">
        <f>Tabla_1[[#This Row],[Importe venta total]]/1000</f>
        <v>2292.2592</v>
      </c>
      <c r="R708" s="4">
        <v>1847859.2000000002</v>
      </c>
      <c r="S708" s="12">
        <f>Tabla_1[[#This Row],[Importe Coste total]]/1000</f>
        <v>1847.8592000000001</v>
      </c>
      <c r="T708" s="4">
        <f>Tabla_1[[#This Row],[Importe venta total]]-Tabla_1[[#This Row],[Importe Coste total]]</f>
        <v>444400</v>
      </c>
      <c r="U708" s="13">
        <f>Tabla_1[[#This Row],[Importe Coste Total (M)]]/Tabla_1[[#This Row],[Importe Ventas Totales (M)]]</f>
        <v>0.80613012699436437</v>
      </c>
      <c r="V708" s="12">
        <f>Tabla_1[[#This Row],[Beneficio Total]]/1000</f>
        <v>444.4</v>
      </c>
      <c r="W708">
        <f>YEAR(Tabla_1[[#This Row],[Fecha pedido]])</f>
        <v>2021</v>
      </c>
    </row>
    <row r="709" spans="1:23" x14ac:dyDescent="0.3">
      <c r="A709" t="s">
        <v>921</v>
      </c>
      <c r="B709" t="s">
        <v>28</v>
      </c>
      <c r="C709" t="s">
        <v>182</v>
      </c>
      <c r="D709" t="s">
        <v>80</v>
      </c>
      <c r="E709" t="s">
        <v>19</v>
      </c>
      <c r="F709" t="s">
        <v>1120</v>
      </c>
      <c r="G709" s="14">
        <v>44190</v>
      </c>
      <c r="H709" s="20">
        <f>MONTH(Tabla_1[[#This Row],[Fecha pedido]])</f>
        <v>12</v>
      </c>
      <c r="I709">
        <v>775119197</v>
      </c>
      <c r="J709" s="1">
        <v>44229</v>
      </c>
      <c r="K709" s="5">
        <f>DATEDIF(Tabla_1[[#This Row],[Fecha pedido]],Tabla_1[[#This Row],[Fecha envío]],"D")</f>
        <v>39</v>
      </c>
      <c r="L709" s="3">
        <v>3850</v>
      </c>
      <c r="M709" s="4">
        <v>668.27</v>
      </c>
      <c r="N709" s="4">
        <v>502.54</v>
      </c>
      <c r="O709" s="12">
        <v>2572839.5</v>
      </c>
      <c r="P709" s="4">
        <f>Tabla_1[[#This Row],[Precio Unitario]]-Tabla_1[[#This Row],[Coste unitario]]</f>
        <v>165.72999999999996</v>
      </c>
      <c r="Q709" s="12">
        <f>Tabla_1[[#This Row],[Importe venta total]]/1000</f>
        <v>2572.8395</v>
      </c>
      <c r="R709" s="4">
        <v>1934779</v>
      </c>
      <c r="S709" s="12">
        <f>Tabla_1[[#This Row],[Importe Coste total]]/1000</f>
        <v>1934.779</v>
      </c>
      <c r="T709" s="4">
        <f>Tabla_1[[#This Row],[Importe venta total]]-Tabla_1[[#This Row],[Importe Coste total]]</f>
        <v>638060.5</v>
      </c>
      <c r="U709" s="13">
        <f>Tabla_1[[#This Row],[Importe Coste Total (M)]]/Tabla_1[[#This Row],[Importe Ventas Totales (M)]]</f>
        <v>0.75200143654510898</v>
      </c>
      <c r="V709" s="12">
        <f>Tabla_1[[#This Row],[Beneficio Total]]/1000</f>
        <v>638.06050000000005</v>
      </c>
      <c r="W709">
        <f>YEAR(Tabla_1[[#This Row],[Fecha pedido]])</f>
        <v>2020</v>
      </c>
    </row>
    <row r="710" spans="1:23" x14ac:dyDescent="0.3">
      <c r="A710" t="s">
        <v>922</v>
      </c>
      <c r="B710" t="s">
        <v>24</v>
      </c>
      <c r="C710" t="s">
        <v>74</v>
      </c>
      <c r="D710" t="s">
        <v>42</v>
      </c>
      <c r="E710" t="s">
        <v>19</v>
      </c>
      <c r="F710" t="s">
        <v>1119</v>
      </c>
      <c r="G710" s="14">
        <v>44302</v>
      </c>
      <c r="H710" s="20">
        <f>MONTH(Tabla_1[[#This Row],[Fecha pedido]])</f>
        <v>4</v>
      </c>
      <c r="I710">
        <v>462449157</v>
      </c>
      <c r="J710" s="1">
        <v>44347</v>
      </c>
      <c r="K710" s="5">
        <f>DATEDIF(Tabla_1[[#This Row],[Fecha pedido]],Tabla_1[[#This Row],[Fecha envío]],"D")</f>
        <v>45</v>
      </c>
      <c r="L710" s="3">
        <v>7837</v>
      </c>
      <c r="M710" s="4">
        <v>651.21</v>
      </c>
      <c r="N710" s="4">
        <v>524.96</v>
      </c>
      <c r="O710" s="12">
        <v>5103532.7700000005</v>
      </c>
      <c r="P710" s="4">
        <f>Tabla_1[[#This Row],[Precio Unitario]]-Tabla_1[[#This Row],[Coste unitario]]</f>
        <v>126.25</v>
      </c>
      <c r="Q710" s="12">
        <f>Tabla_1[[#This Row],[Importe venta total]]/1000</f>
        <v>5103.5327700000007</v>
      </c>
      <c r="R710" s="4">
        <v>4114111.5200000005</v>
      </c>
      <c r="S710" s="12">
        <f>Tabla_1[[#This Row],[Importe Coste total]]/1000</f>
        <v>4114.1115200000004</v>
      </c>
      <c r="T710" s="4">
        <f>Tabla_1[[#This Row],[Importe venta total]]-Tabla_1[[#This Row],[Importe Coste total]]</f>
        <v>989421.25</v>
      </c>
      <c r="U710" s="13">
        <f>Tabla_1[[#This Row],[Importe Coste Total (M)]]/Tabla_1[[#This Row],[Importe Ventas Totales (M)]]</f>
        <v>0.80613012699436426</v>
      </c>
      <c r="V710" s="12">
        <f>Tabla_1[[#This Row],[Beneficio Total]]/1000</f>
        <v>989.42124999999999</v>
      </c>
      <c r="W710">
        <f>YEAR(Tabla_1[[#This Row],[Fecha pedido]])</f>
        <v>2021</v>
      </c>
    </row>
    <row r="711" spans="1:23" x14ac:dyDescent="0.3">
      <c r="A711" t="s">
        <v>923</v>
      </c>
      <c r="B711" t="s">
        <v>24</v>
      </c>
      <c r="C711" t="s">
        <v>236</v>
      </c>
      <c r="D711" t="s">
        <v>38</v>
      </c>
      <c r="E711" t="s">
        <v>15</v>
      </c>
      <c r="F711" t="s">
        <v>1118</v>
      </c>
      <c r="G711" s="14">
        <v>44199</v>
      </c>
      <c r="H711" s="20">
        <f>MONTH(Tabla_1[[#This Row],[Fecha pedido]])</f>
        <v>1</v>
      </c>
      <c r="I711">
        <v>175974214</v>
      </c>
      <c r="J711" s="1">
        <v>44209</v>
      </c>
      <c r="K711" s="5">
        <f>DATEDIF(Tabla_1[[#This Row],[Fecha pedido]],Tabla_1[[#This Row],[Fecha envío]],"D")</f>
        <v>10</v>
      </c>
      <c r="L711" s="3">
        <v>3535</v>
      </c>
      <c r="M711" s="4">
        <v>437.2</v>
      </c>
      <c r="N711" s="4">
        <v>263.33</v>
      </c>
      <c r="O711" s="12">
        <v>1545502</v>
      </c>
      <c r="P711" s="4">
        <f>Tabla_1[[#This Row],[Precio Unitario]]-Tabla_1[[#This Row],[Coste unitario]]</f>
        <v>173.87</v>
      </c>
      <c r="Q711" s="12">
        <f>Tabla_1[[#This Row],[Importe venta total]]/1000</f>
        <v>1545.502</v>
      </c>
      <c r="R711" s="4">
        <v>930871.54999999993</v>
      </c>
      <c r="S711" s="12">
        <f>Tabla_1[[#This Row],[Importe Coste total]]/1000</f>
        <v>930.87154999999996</v>
      </c>
      <c r="T711" s="4">
        <f>Tabla_1[[#This Row],[Importe venta total]]-Tabla_1[[#This Row],[Importe Coste total]]</f>
        <v>614630.45000000007</v>
      </c>
      <c r="U711" s="13">
        <f>Tabla_1[[#This Row],[Importe Coste Total (M)]]/Tabla_1[[#This Row],[Importe Ventas Totales (M)]]</f>
        <v>0.60231015553522416</v>
      </c>
      <c r="V711" s="12">
        <f>Tabla_1[[#This Row],[Beneficio Total]]/1000</f>
        <v>614.63045000000011</v>
      </c>
      <c r="W711">
        <f>YEAR(Tabla_1[[#This Row],[Fecha pedido]])</f>
        <v>2021</v>
      </c>
    </row>
    <row r="712" spans="1:23" x14ac:dyDescent="0.3">
      <c r="A712" t="s">
        <v>924</v>
      </c>
      <c r="B712" t="s">
        <v>60</v>
      </c>
      <c r="C712" t="s">
        <v>194</v>
      </c>
      <c r="D712" t="s">
        <v>38</v>
      </c>
      <c r="E712" t="s">
        <v>15</v>
      </c>
      <c r="F712" t="s">
        <v>1119</v>
      </c>
      <c r="G712" s="14">
        <v>44493</v>
      </c>
      <c r="H712" s="20">
        <f>MONTH(Tabla_1[[#This Row],[Fecha pedido]])</f>
        <v>10</v>
      </c>
      <c r="I712">
        <v>900200259</v>
      </c>
      <c r="J712" s="1">
        <v>44510</v>
      </c>
      <c r="K712" s="5">
        <f>DATEDIF(Tabla_1[[#This Row],[Fecha pedido]],Tabla_1[[#This Row],[Fecha envío]],"D")</f>
        <v>17</v>
      </c>
      <c r="L712" s="3">
        <v>8116</v>
      </c>
      <c r="M712" s="4">
        <v>437.2</v>
      </c>
      <c r="N712" s="4">
        <v>263.33</v>
      </c>
      <c r="O712" s="12">
        <v>3548315.1999999997</v>
      </c>
      <c r="P712" s="4">
        <f>Tabla_1[[#This Row],[Precio Unitario]]-Tabla_1[[#This Row],[Coste unitario]]</f>
        <v>173.87</v>
      </c>
      <c r="Q712" s="12">
        <f>Tabla_1[[#This Row],[Importe venta total]]/1000</f>
        <v>3548.3151999999995</v>
      </c>
      <c r="R712" s="4">
        <v>2137186.2799999998</v>
      </c>
      <c r="S712" s="12">
        <f>Tabla_1[[#This Row],[Importe Coste total]]/1000</f>
        <v>2137.1862799999999</v>
      </c>
      <c r="T712" s="4">
        <f>Tabla_1[[#This Row],[Importe venta total]]-Tabla_1[[#This Row],[Importe Coste total]]</f>
        <v>1411128.92</v>
      </c>
      <c r="U712" s="13">
        <f>Tabla_1[[#This Row],[Importe Coste Total (M)]]/Tabla_1[[#This Row],[Importe Ventas Totales (M)]]</f>
        <v>0.60231015553522416</v>
      </c>
      <c r="V712" s="12">
        <f>Tabla_1[[#This Row],[Beneficio Total]]/1000</f>
        <v>1411.1289199999999</v>
      </c>
      <c r="W712">
        <f>YEAR(Tabla_1[[#This Row],[Fecha pedido]])</f>
        <v>2021</v>
      </c>
    </row>
    <row r="713" spans="1:23" x14ac:dyDescent="0.3">
      <c r="A713" t="s">
        <v>925</v>
      </c>
      <c r="B713" t="s">
        <v>12</v>
      </c>
      <c r="C713" t="s">
        <v>615</v>
      </c>
      <c r="D713" t="s">
        <v>30</v>
      </c>
      <c r="E713" t="s">
        <v>15</v>
      </c>
      <c r="F713" t="s">
        <v>1118</v>
      </c>
      <c r="G713" s="14">
        <v>44491</v>
      </c>
      <c r="H713" s="20">
        <f>MONTH(Tabla_1[[#This Row],[Fecha pedido]])</f>
        <v>10</v>
      </c>
      <c r="I713">
        <v>995013129</v>
      </c>
      <c r="J713" s="1">
        <v>44527</v>
      </c>
      <c r="K713" s="5">
        <f>DATEDIF(Tabla_1[[#This Row],[Fecha pedido]],Tabla_1[[#This Row],[Fecha envío]],"D")</f>
        <v>36</v>
      </c>
      <c r="L713" s="3">
        <v>5351</v>
      </c>
      <c r="M713" s="4">
        <v>255.28</v>
      </c>
      <c r="N713" s="4">
        <v>159.41999999999999</v>
      </c>
      <c r="O713" s="12">
        <v>1366003.28</v>
      </c>
      <c r="P713" s="4">
        <f>Tabla_1[[#This Row],[Precio Unitario]]-Tabla_1[[#This Row],[Coste unitario]]</f>
        <v>95.860000000000014</v>
      </c>
      <c r="Q713" s="12">
        <f>Tabla_1[[#This Row],[Importe venta total]]/1000</f>
        <v>1366.0032800000001</v>
      </c>
      <c r="R713" s="4">
        <v>853056.41999999993</v>
      </c>
      <c r="S713" s="12">
        <f>Tabla_1[[#This Row],[Importe Coste total]]/1000</f>
        <v>853.05641999999989</v>
      </c>
      <c r="T713" s="4">
        <f>Tabla_1[[#This Row],[Importe venta total]]-Tabla_1[[#This Row],[Importe Coste total]]</f>
        <v>512946.8600000001</v>
      </c>
      <c r="U713" s="13">
        <f>Tabla_1[[#This Row],[Importe Coste Total (M)]]/Tabla_1[[#This Row],[Importe Ventas Totales (M)]]</f>
        <v>0.62449075524913811</v>
      </c>
      <c r="V713" s="12">
        <f>Tabla_1[[#This Row],[Beneficio Total]]/1000</f>
        <v>512.94686000000013</v>
      </c>
      <c r="W713">
        <f>YEAR(Tabla_1[[#This Row],[Fecha pedido]])</f>
        <v>2021</v>
      </c>
    </row>
    <row r="714" spans="1:23" x14ac:dyDescent="0.3">
      <c r="A714" t="s">
        <v>926</v>
      </c>
      <c r="B714" t="s">
        <v>24</v>
      </c>
      <c r="C714" t="s">
        <v>174</v>
      </c>
      <c r="D714" t="s">
        <v>40</v>
      </c>
      <c r="E714" t="s">
        <v>19</v>
      </c>
      <c r="F714" t="s">
        <v>1117</v>
      </c>
      <c r="G714" s="14">
        <v>43930</v>
      </c>
      <c r="H714" s="20">
        <f>MONTH(Tabla_1[[#This Row],[Fecha pedido]])</f>
        <v>4</v>
      </c>
      <c r="I714">
        <v>148510110</v>
      </c>
      <c r="J714" s="1">
        <v>43965</v>
      </c>
      <c r="K714" s="5">
        <f>DATEDIF(Tabla_1[[#This Row],[Fecha pedido]],Tabla_1[[#This Row],[Fecha envío]],"D")</f>
        <v>35</v>
      </c>
      <c r="L714" s="3">
        <v>6297</v>
      </c>
      <c r="M714" s="4">
        <v>81.73</v>
      </c>
      <c r="N714" s="4">
        <v>56.67</v>
      </c>
      <c r="O714" s="12">
        <v>514653.81</v>
      </c>
      <c r="P714" s="4">
        <f>Tabla_1[[#This Row],[Precio Unitario]]-Tabla_1[[#This Row],[Coste unitario]]</f>
        <v>25.060000000000002</v>
      </c>
      <c r="Q714" s="12">
        <f>Tabla_1[[#This Row],[Importe venta total]]/1000</f>
        <v>514.65381000000002</v>
      </c>
      <c r="R714" s="4">
        <v>356850.99</v>
      </c>
      <c r="S714" s="12">
        <f>Tabla_1[[#This Row],[Importe Coste total]]/1000</f>
        <v>356.85098999999997</v>
      </c>
      <c r="T714" s="4">
        <f>Tabla_1[[#This Row],[Importe venta total]]-Tabla_1[[#This Row],[Importe Coste total]]</f>
        <v>157802.82</v>
      </c>
      <c r="U714" s="13">
        <f>Tabla_1[[#This Row],[Importe Coste Total (M)]]/Tabla_1[[#This Row],[Importe Ventas Totales (M)]]</f>
        <v>0.69338064358252771</v>
      </c>
      <c r="V714" s="12">
        <f>Tabla_1[[#This Row],[Beneficio Total]]/1000</f>
        <v>157.80282</v>
      </c>
      <c r="W714">
        <f>YEAR(Tabla_1[[#This Row],[Fecha pedido]])</f>
        <v>2020</v>
      </c>
    </row>
    <row r="715" spans="1:23" x14ac:dyDescent="0.3">
      <c r="A715" t="s">
        <v>927</v>
      </c>
      <c r="B715" t="s">
        <v>24</v>
      </c>
      <c r="C715" t="s">
        <v>312</v>
      </c>
      <c r="D715" t="s">
        <v>33</v>
      </c>
      <c r="E715" t="s">
        <v>19</v>
      </c>
      <c r="F715" t="s">
        <v>1120</v>
      </c>
      <c r="G715" s="14">
        <v>44218</v>
      </c>
      <c r="H715" s="20">
        <f>MONTH(Tabla_1[[#This Row],[Fecha pedido]])</f>
        <v>1</v>
      </c>
      <c r="I715">
        <v>477304303</v>
      </c>
      <c r="J715" s="1">
        <v>44219</v>
      </c>
      <c r="K715" s="5">
        <f>DATEDIF(Tabla_1[[#This Row],[Fecha pedido]],Tabla_1[[#This Row],[Fecha envío]],"D")</f>
        <v>1</v>
      </c>
      <c r="L715" s="3">
        <v>3805</v>
      </c>
      <c r="M715" s="4">
        <v>47.45</v>
      </c>
      <c r="N715" s="4">
        <v>31.79</v>
      </c>
      <c r="O715" s="12">
        <v>180547.25</v>
      </c>
      <c r="P715" s="4">
        <f>Tabla_1[[#This Row],[Precio Unitario]]-Tabla_1[[#This Row],[Coste unitario]]</f>
        <v>15.660000000000004</v>
      </c>
      <c r="Q715" s="12">
        <f>Tabla_1[[#This Row],[Importe venta total]]/1000</f>
        <v>180.54724999999999</v>
      </c>
      <c r="R715" s="4">
        <v>120960.95</v>
      </c>
      <c r="S715" s="12">
        <f>Tabla_1[[#This Row],[Importe Coste total]]/1000</f>
        <v>120.96095</v>
      </c>
      <c r="T715" s="4">
        <f>Tabla_1[[#This Row],[Importe venta total]]-Tabla_1[[#This Row],[Importe Coste total]]</f>
        <v>59586.3</v>
      </c>
      <c r="U715" s="13">
        <f>Tabla_1[[#This Row],[Importe Coste Total (M)]]/Tabla_1[[#This Row],[Importe Ventas Totales (M)]]</f>
        <v>0.66996838777660694</v>
      </c>
      <c r="V715" s="12">
        <f>Tabla_1[[#This Row],[Beneficio Total]]/1000</f>
        <v>59.586300000000001</v>
      </c>
      <c r="W715">
        <f>YEAR(Tabla_1[[#This Row],[Fecha pedido]])</f>
        <v>2021</v>
      </c>
    </row>
    <row r="716" spans="1:23" x14ac:dyDescent="0.3">
      <c r="A716" t="s">
        <v>928</v>
      </c>
      <c r="B716" t="s">
        <v>12</v>
      </c>
      <c r="C716" t="s">
        <v>673</v>
      </c>
      <c r="D716" t="s">
        <v>14</v>
      </c>
      <c r="E716" t="s">
        <v>15</v>
      </c>
      <c r="F716" t="s">
        <v>1118</v>
      </c>
      <c r="G716" s="14">
        <v>44117</v>
      </c>
      <c r="H716" s="20">
        <f>MONTH(Tabla_1[[#This Row],[Fecha pedido]])</f>
        <v>10</v>
      </c>
      <c r="I716">
        <v>507386672</v>
      </c>
      <c r="J716" s="1">
        <v>44126</v>
      </c>
      <c r="K716" s="5">
        <f>DATEDIF(Tabla_1[[#This Row],[Fecha pedido]],Tabla_1[[#This Row],[Fecha envío]],"D")</f>
        <v>9</v>
      </c>
      <c r="L716" s="3">
        <v>5846</v>
      </c>
      <c r="M716" s="4">
        <v>152.58000000000001</v>
      </c>
      <c r="N716" s="4">
        <v>97.44</v>
      </c>
      <c r="O716" s="12">
        <v>891982.68</v>
      </c>
      <c r="P716" s="4">
        <f>Tabla_1[[#This Row],[Precio Unitario]]-Tabla_1[[#This Row],[Coste unitario]]</f>
        <v>55.140000000000015</v>
      </c>
      <c r="Q716" s="12">
        <f>Tabla_1[[#This Row],[Importe venta total]]/1000</f>
        <v>891.98268000000007</v>
      </c>
      <c r="R716" s="4">
        <v>569634.24</v>
      </c>
      <c r="S716" s="12">
        <f>Tabla_1[[#This Row],[Importe Coste total]]/1000</f>
        <v>569.63423999999998</v>
      </c>
      <c r="T716" s="4">
        <f>Tabla_1[[#This Row],[Importe venta total]]-Tabla_1[[#This Row],[Importe Coste total]]</f>
        <v>322348.44000000006</v>
      </c>
      <c r="U716" s="13">
        <f>Tabla_1[[#This Row],[Importe Coste Total (M)]]/Tabla_1[[#This Row],[Importe Ventas Totales (M)]]</f>
        <v>0.63861580810066843</v>
      </c>
      <c r="V716" s="12">
        <f>Tabla_1[[#This Row],[Beneficio Total]]/1000</f>
        <v>322.34844000000004</v>
      </c>
      <c r="W716">
        <f>YEAR(Tabla_1[[#This Row],[Fecha pedido]])</f>
        <v>2020</v>
      </c>
    </row>
    <row r="717" spans="1:23" x14ac:dyDescent="0.3">
      <c r="A717" t="s">
        <v>929</v>
      </c>
      <c r="B717" t="s">
        <v>24</v>
      </c>
      <c r="C717" t="s">
        <v>429</v>
      </c>
      <c r="D717" t="s">
        <v>14</v>
      </c>
      <c r="E717" t="s">
        <v>15</v>
      </c>
      <c r="F717" t="s">
        <v>1117</v>
      </c>
      <c r="G717" s="14">
        <v>44510</v>
      </c>
      <c r="H717" s="20">
        <f>MONTH(Tabla_1[[#This Row],[Fecha pedido]])</f>
        <v>11</v>
      </c>
      <c r="I717">
        <v>851636826</v>
      </c>
      <c r="J717" s="1">
        <v>44510</v>
      </c>
      <c r="K717" s="5">
        <f>DATEDIF(Tabla_1[[#This Row],[Fecha pedido]],Tabla_1[[#This Row],[Fecha envío]],"D")</f>
        <v>0</v>
      </c>
      <c r="L717" s="3">
        <v>7117</v>
      </c>
      <c r="M717" s="4">
        <v>152.58000000000001</v>
      </c>
      <c r="N717" s="4">
        <v>97.44</v>
      </c>
      <c r="O717" s="12">
        <v>1085911.8600000001</v>
      </c>
      <c r="P717" s="4">
        <f>Tabla_1[[#This Row],[Precio Unitario]]-Tabla_1[[#This Row],[Coste unitario]]</f>
        <v>55.140000000000015</v>
      </c>
      <c r="Q717" s="12">
        <f>Tabla_1[[#This Row],[Importe venta total]]/1000</f>
        <v>1085.9118600000002</v>
      </c>
      <c r="R717" s="4">
        <v>693480.48</v>
      </c>
      <c r="S717" s="12">
        <f>Tabla_1[[#This Row],[Importe Coste total]]/1000</f>
        <v>693.48047999999994</v>
      </c>
      <c r="T717" s="4">
        <f>Tabla_1[[#This Row],[Importe venta total]]-Tabla_1[[#This Row],[Importe Coste total]]</f>
        <v>392431.38000000012</v>
      </c>
      <c r="U717" s="13">
        <f>Tabla_1[[#This Row],[Importe Coste Total (M)]]/Tabla_1[[#This Row],[Importe Ventas Totales (M)]]</f>
        <v>0.63861580810066831</v>
      </c>
      <c r="V717" s="12">
        <f>Tabla_1[[#This Row],[Beneficio Total]]/1000</f>
        <v>392.4313800000001</v>
      </c>
      <c r="W717">
        <f>YEAR(Tabla_1[[#This Row],[Fecha pedido]])</f>
        <v>2021</v>
      </c>
    </row>
    <row r="718" spans="1:23" x14ac:dyDescent="0.3">
      <c r="A718" t="s">
        <v>930</v>
      </c>
      <c r="B718" t="s">
        <v>12</v>
      </c>
      <c r="C718" t="s">
        <v>204</v>
      </c>
      <c r="D718" t="s">
        <v>23</v>
      </c>
      <c r="E718" t="s">
        <v>15</v>
      </c>
      <c r="F718" t="s">
        <v>1119</v>
      </c>
      <c r="G718" s="14">
        <v>44402</v>
      </c>
      <c r="H718" s="20">
        <f>MONTH(Tabla_1[[#This Row],[Fecha pedido]])</f>
        <v>7</v>
      </c>
      <c r="I718">
        <v>515648305</v>
      </c>
      <c r="J718" s="1">
        <v>44411</v>
      </c>
      <c r="K718" s="5">
        <f>DATEDIF(Tabla_1[[#This Row],[Fecha pedido]],Tabla_1[[#This Row],[Fecha envío]],"D")</f>
        <v>9</v>
      </c>
      <c r="L718" s="3">
        <v>647</v>
      </c>
      <c r="M718" s="4">
        <v>205.7</v>
      </c>
      <c r="N718" s="4">
        <v>117.11</v>
      </c>
      <c r="O718" s="12">
        <v>133087.9</v>
      </c>
      <c r="P718" s="4">
        <f>Tabla_1[[#This Row],[Precio Unitario]]-Tabla_1[[#This Row],[Coste unitario]]</f>
        <v>88.589999999999989</v>
      </c>
      <c r="Q718" s="12">
        <f>Tabla_1[[#This Row],[Importe venta total]]/1000</f>
        <v>133.08789999999999</v>
      </c>
      <c r="R718" s="4">
        <v>75770.17</v>
      </c>
      <c r="S718" s="12">
        <f>Tabla_1[[#This Row],[Importe Coste total]]/1000</f>
        <v>75.770169999999993</v>
      </c>
      <c r="T718" s="4">
        <f>Tabla_1[[#This Row],[Importe venta total]]-Tabla_1[[#This Row],[Importe Coste total]]</f>
        <v>57317.729999999996</v>
      </c>
      <c r="U718" s="13">
        <f>Tabla_1[[#This Row],[Importe Coste Total (M)]]/Tabla_1[[#This Row],[Importe Ventas Totales (M)]]</f>
        <v>0.56932425862907143</v>
      </c>
      <c r="V718" s="12">
        <f>Tabla_1[[#This Row],[Beneficio Total]]/1000</f>
        <v>57.317729999999997</v>
      </c>
      <c r="W718">
        <f>YEAR(Tabla_1[[#This Row],[Fecha pedido]])</f>
        <v>2021</v>
      </c>
    </row>
    <row r="719" spans="1:23" x14ac:dyDescent="0.3">
      <c r="A719" t="s">
        <v>931</v>
      </c>
      <c r="B719" t="s">
        <v>21</v>
      </c>
      <c r="C719" t="s">
        <v>82</v>
      </c>
      <c r="D719" t="s">
        <v>33</v>
      </c>
      <c r="E719" t="s">
        <v>19</v>
      </c>
      <c r="F719" t="s">
        <v>1118</v>
      </c>
      <c r="G719" s="14">
        <v>44127</v>
      </c>
      <c r="H719" s="20">
        <f>MONTH(Tabla_1[[#This Row],[Fecha pedido]])</f>
        <v>10</v>
      </c>
      <c r="I719">
        <v>152694785</v>
      </c>
      <c r="J719" s="1">
        <v>44151</v>
      </c>
      <c r="K719" s="5">
        <f>DATEDIF(Tabla_1[[#This Row],[Fecha pedido]],Tabla_1[[#This Row],[Fecha envío]],"D")</f>
        <v>24</v>
      </c>
      <c r="L719" s="3">
        <v>4635</v>
      </c>
      <c r="M719" s="4">
        <v>47.45</v>
      </c>
      <c r="N719" s="4">
        <v>31.79</v>
      </c>
      <c r="O719" s="12">
        <v>219930.75</v>
      </c>
      <c r="P719" s="4">
        <f>Tabla_1[[#This Row],[Precio Unitario]]-Tabla_1[[#This Row],[Coste unitario]]</f>
        <v>15.660000000000004</v>
      </c>
      <c r="Q719" s="12">
        <f>Tabla_1[[#This Row],[Importe venta total]]/1000</f>
        <v>219.93074999999999</v>
      </c>
      <c r="R719" s="4">
        <v>147346.65</v>
      </c>
      <c r="S719" s="12">
        <f>Tabla_1[[#This Row],[Importe Coste total]]/1000</f>
        <v>147.34664999999998</v>
      </c>
      <c r="T719" s="4">
        <f>Tabla_1[[#This Row],[Importe venta total]]-Tabla_1[[#This Row],[Importe Coste total]]</f>
        <v>72584.100000000006</v>
      </c>
      <c r="U719" s="13">
        <f>Tabla_1[[#This Row],[Importe Coste Total (M)]]/Tabla_1[[#This Row],[Importe Ventas Totales (M)]]</f>
        <v>0.66996838777660694</v>
      </c>
      <c r="V719" s="12">
        <f>Tabla_1[[#This Row],[Beneficio Total]]/1000</f>
        <v>72.584100000000007</v>
      </c>
      <c r="W719">
        <f>YEAR(Tabla_1[[#This Row],[Fecha pedido]])</f>
        <v>2020</v>
      </c>
    </row>
    <row r="720" spans="1:23" x14ac:dyDescent="0.3">
      <c r="A720" t="s">
        <v>932</v>
      </c>
      <c r="B720" t="s">
        <v>12</v>
      </c>
      <c r="C720" t="s">
        <v>302</v>
      </c>
      <c r="D720" t="s">
        <v>23</v>
      </c>
      <c r="E720" t="s">
        <v>19</v>
      </c>
      <c r="F720" t="s">
        <v>1118</v>
      </c>
      <c r="G720" s="14">
        <v>44796</v>
      </c>
      <c r="H720" s="20">
        <f>MONTH(Tabla_1[[#This Row],[Fecha pedido]])</f>
        <v>8</v>
      </c>
      <c r="I720">
        <v>738479363</v>
      </c>
      <c r="J720" s="1">
        <v>44811</v>
      </c>
      <c r="K720" s="5">
        <f>DATEDIF(Tabla_1[[#This Row],[Fecha pedido]],Tabla_1[[#This Row],[Fecha envío]],"D")</f>
        <v>15</v>
      </c>
      <c r="L720" s="3">
        <v>1309</v>
      </c>
      <c r="M720" s="4">
        <v>205.7</v>
      </c>
      <c r="N720" s="4">
        <v>117.11</v>
      </c>
      <c r="O720" s="12">
        <v>269261.3</v>
      </c>
      <c r="P720" s="4">
        <f>Tabla_1[[#This Row],[Precio Unitario]]-Tabla_1[[#This Row],[Coste unitario]]</f>
        <v>88.589999999999989</v>
      </c>
      <c r="Q720" s="12">
        <f>Tabla_1[[#This Row],[Importe venta total]]/1000</f>
        <v>269.26130000000001</v>
      </c>
      <c r="R720" s="4">
        <v>153296.99</v>
      </c>
      <c r="S720" s="12">
        <f>Tabla_1[[#This Row],[Importe Coste total]]/1000</f>
        <v>153.29698999999999</v>
      </c>
      <c r="T720" s="4">
        <f>Tabla_1[[#This Row],[Importe venta total]]-Tabla_1[[#This Row],[Importe Coste total]]</f>
        <v>115964.31</v>
      </c>
      <c r="U720" s="13">
        <f>Tabla_1[[#This Row],[Importe Coste Total (M)]]/Tabla_1[[#This Row],[Importe Ventas Totales (M)]]</f>
        <v>0.56932425862907143</v>
      </c>
      <c r="V720" s="12">
        <f>Tabla_1[[#This Row],[Beneficio Total]]/1000</f>
        <v>115.96431</v>
      </c>
      <c r="W720">
        <f>YEAR(Tabla_1[[#This Row],[Fecha pedido]])</f>
        <v>2022</v>
      </c>
    </row>
    <row r="721" spans="1:23" x14ac:dyDescent="0.3">
      <c r="A721" t="s">
        <v>933</v>
      </c>
      <c r="B721" t="s">
        <v>12</v>
      </c>
      <c r="C721" t="s">
        <v>615</v>
      </c>
      <c r="D721" t="s">
        <v>14</v>
      </c>
      <c r="E721" t="s">
        <v>15</v>
      </c>
      <c r="F721" t="s">
        <v>1120</v>
      </c>
      <c r="G721" s="14">
        <v>44017</v>
      </c>
      <c r="H721" s="20">
        <f>MONTH(Tabla_1[[#This Row],[Fecha pedido]])</f>
        <v>7</v>
      </c>
      <c r="I721">
        <v>807425868</v>
      </c>
      <c r="J721" s="1">
        <v>44019</v>
      </c>
      <c r="K721" s="5">
        <f>DATEDIF(Tabla_1[[#This Row],[Fecha pedido]],Tabla_1[[#This Row],[Fecha envío]],"D")</f>
        <v>2</v>
      </c>
      <c r="L721" s="3">
        <v>4112</v>
      </c>
      <c r="M721" s="4">
        <v>152.58000000000001</v>
      </c>
      <c r="N721" s="4">
        <v>97.44</v>
      </c>
      <c r="O721" s="12">
        <v>627408.96000000008</v>
      </c>
      <c r="P721" s="4">
        <f>Tabla_1[[#This Row],[Precio Unitario]]-Tabla_1[[#This Row],[Coste unitario]]</f>
        <v>55.140000000000015</v>
      </c>
      <c r="Q721" s="12">
        <f>Tabla_1[[#This Row],[Importe venta total]]/1000</f>
        <v>627.40896000000009</v>
      </c>
      <c r="R721" s="4">
        <v>400673.27999999997</v>
      </c>
      <c r="S721" s="12">
        <f>Tabla_1[[#This Row],[Importe Coste total]]/1000</f>
        <v>400.67327999999998</v>
      </c>
      <c r="T721" s="4">
        <f>Tabla_1[[#This Row],[Importe venta total]]-Tabla_1[[#This Row],[Importe Coste total]]</f>
        <v>226735.68000000011</v>
      </c>
      <c r="U721" s="13">
        <f>Tabla_1[[#This Row],[Importe Coste Total (M)]]/Tabla_1[[#This Row],[Importe Ventas Totales (M)]]</f>
        <v>0.63861580810066843</v>
      </c>
      <c r="V721" s="12">
        <f>Tabla_1[[#This Row],[Beneficio Total]]/1000</f>
        <v>226.73568000000012</v>
      </c>
      <c r="W721">
        <f>YEAR(Tabla_1[[#This Row],[Fecha pedido]])</f>
        <v>2020</v>
      </c>
    </row>
    <row r="722" spans="1:23" x14ac:dyDescent="0.3">
      <c r="A722" t="s">
        <v>934</v>
      </c>
      <c r="B722" t="s">
        <v>44</v>
      </c>
      <c r="C722" t="s">
        <v>45</v>
      </c>
      <c r="D722" t="s">
        <v>33</v>
      </c>
      <c r="E722" t="s">
        <v>15</v>
      </c>
      <c r="F722" t="s">
        <v>1117</v>
      </c>
      <c r="G722" s="14">
        <v>44766</v>
      </c>
      <c r="H722" s="20">
        <f>MONTH(Tabla_1[[#This Row],[Fecha pedido]])</f>
        <v>7</v>
      </c>
      <c r="I722">
        <v>314270627</v>
      </c>
      <c r="J722" s="1">
        <v>44785</v>
      </c>
      <c r="K722" s="5">
        <f>DATEDIF(Tabla_1[[#This Row],[Fecha pedido]],Tabla_1[[#This Row],[Fecha envío]],"D")</f>
        <v>19</v>
      </c>
      <c r="L722" s="3">
        <v>8517</v>
      </c>
      <c r="M722" s="4">
        <v>47.45</v>
      </c>
      <c r="N722" s="4">
        <v>31.79</v>
      </c>
      <c r="O722" s="12">
        <v>404131.65</v>
      </c>
      <c r="P722" s="4">
        <f>Tabla_1[[#This Row],[Precio Unitario]]-Tabla_1[[#This Row],[Coste unitario]]</f>
        <v>15.660000000000004</v>
      </c>
      <c r="Q722" s="12">
        <f>Tabla_1[[#This Row],[Importe venta total]]/1000</f>
        <v>404.13165000000004</v>
      </c>
      <c r="R722" s="4">
        <v>270755.43</v>
      </c>
      <c r="S722" s="12">
        <f>Tabla_1[[#This Row],[Importe Coste total]]/1000</f>
        <v>270.75542999999999</v>
      </c>
      <c r="T722" s="4">
        <f>Tabla_1[[#This Row],[Importe venta total]]-Tabla_1[[#This Row],[Importe Coste total]]</f>
        <v>133376.22000000003</v>
      </c>
      <c r="U722" s="13">
        <f>Tabla_1[[#This Row],[Importe Coste Total (M)]]/Tabla_1[[#This Row],[Importe Ventas Totales (M)]]</f>
        <v>0.66996838777660683</v>
      </c>
      <c r="V722" s="12">
        <f>Tabla_1[[#This Row],[Beneficio Total]]/1000</f>
        <v>133.37622000000002</v>
      </c>
      <c r="W722">
        <f>YEAR(Tabla_1[[#This Row],[Fecha pedido]])</f>
        <v>2022</v>
      </c>
    </row>
    <row r="723" spans="1:23" x14ac:dyDescent="0.3">
      <c r="A723" t="s">
        <v>935</v>
      </c>
      <c r="B723" t="s">
        <v>12</v>
      </c>
      <c r="C723" t="s">
        <v>204</v>
      </c>
      <c r="D723" t="s">
        <v>80</v>
      </c>
      <c r="E723" t="s">
        <v>15</v>
      </c>
      <c r="F723" t="s">
        <v>1119</v>
      </c>
      <c r="G723" s="14">
        <v>44423</v>
      </c>
      <c r="H723" s="20">
        <f>MONTH(Tabla_1[[#This Row],[Fecha pedido]])</f>
        <v>8</v>
      </c>
      <c r="I723">
        <v>184062469</v>
      </c>
      <c r="J723" s="1">
        <v>44459</v>
      </c>
      <c r="K723" s="5">
        <f>DATEDIF(Tabla_1[[#This Row],[Fecha pedido]],Tabla_1[[#This Row],[Fecha envío]],"D")</f>
        <v>36</v>
      </c>
      <c r="L723" s="3">
        <v>7030</v>
      </c>
      <c r="M723" s="4">
        <v>668.27</v>
      </c>
      <c r="N723" s="4">
        <v>502.54</v>
      </c>
      <c r="O723" s="12">
        <v>4697938.0999999996</v>
      </c>
      <c r="P723" s="4">
        <f>Tabla_1[[#This Row],[Precio Unitario]]-Tabla_1[[#This Row],[Coste unitario]]</f>
        <v>165.72999999999996</v>
      </c>
      <c r="Q723" s="12">
        <f>Tabla_1[[#This Row],[Importe venta total]]/1000</f>
        <v>4697.9380999999994</v>
      </c>
      <c r="R723" s="4">
        <v>3532856.2</v>
      </c>
      <c r="S723" s="12">
        <f>Tabla_1[[#This Row],[Importe Coste total]]/1000</f>
        <v>3532.8562000000002</v>
      </c>
      <c r="T723" s="4">
        <f>Tabla_1[[#This Row],[Importe venta total]]-Tabla_1[[#This Row],[Importe Coste total]]</f>
        <v>1165081.8999999994</v>
      </c>
      <c r="U723" s="13">
        <f>Tabla_1[[#This Row],[Importe Coste Total (M)]]/Tabla_1[[#This Row],[Importe Ventas Totales (M)]]</f>
        <v>0.75200143654510909</v>
      </c>
      <c r="V723" s="12">
        <f>Tabla_1[[#This Row],[Beneficio Total]]/1000</f>
        <v>1165.0818999999995</v>
      </c>
      <c r="W723">
        <f>YEAR(Tabla_1[[#This Row],[Fecha pedido]])</f>
        <v>2021</v>
      </c>
    </row>
    <row r="724" spans="1:23" x14ac:dyDescent="0.3">
      <c r="A724" t="s">
        <v>936</v>
      </c>
      <c r="B724" t="s">
        <v>24</v>
      </c>
      <c r="C724" t="s">
        <v>120</v>
      </c>
      <c r="D724" t="s">
        <v>40</v>
      </c>
      <c r="E724" t="s">
        <v>15</v>
      </c>
      <c r="F724" t="s">
        <v>1119</v>
      </c>
      <c r="G724" s="14">
        <v>44691</v>
      </c>
      <c r="H724" s="20">
        <f>MONTH(Tabla_1[[#This Row],[Fecha pedido]])</f>
        <v>5</v>
      </c>
      <c r="I724">
        <v>962162721</v>
      </c>
      <c r="J724" s="1">
        <v>44727</v>
      </c>
      <c r="K724" s="5">
        <f>DATEDIF(Tabla_1[[#This Row],[Fecha pedido]],Tabla_1[[#This Row],[Fecha envío]],"D")</f>
        <v>36</v>
      </c>
      <c r="L724" s="3">
        <v>4185</v>
      </c>
      <c r="M724" s="4">
        <v>81.73</v>
      </c>
      <c r="N724" s="4">
        <v>56.67</v>
      </c>
      <c r="O724" s="12">
        <v>342040.05</v>
      </c>
      <c r="P724" s="4">
        <f>Tabla_1[[#This Row],[Precio Unitario]]-Tabla_1[[#This Row],[Coste unitario]]</f>
        <v>25.060000000000002</v>
      </c>
      <c r="Q724" s="12">
        <f>Tabla_1[[#This Row],[Importe venta total]]/1000</f>
        <v>342.04005000000001</v>
      </c>
      <c r="R724" s="4">
        <v>237163.95</v>
      </c>
      <c r="S724" s="12">
        <f>Tabla_1[[#This Row],[Importe Coste total]]/1000</f>
        <v>237.16395</v>
      </c>
      <c r="T724" s="4">
        <f>Tabla_1[[#This Row],[Importe venta total]]-Tabla_1[[#This Row],[Importe Coste total]]</f>
        <v>104876.09999999998</v>
      </c>
      <c r="U724" s="13">
        <f>Tabla_1[[#This Row],[Importe Coste Total (M)]]/Tabla_1[[#This Row],[Importe Ventas Totales (M)]]</f>
        <v>0.69338064358252782</v>
      </c>
      <c r="V724" s="12">
        <f>Tabla_1[[#This Row],[Beneficio Total]]/1000</f>
        <v>104.87609999999998</v>
      </c>
      <c r="W724">
        <f>YEAR(Tabla_1[[#This Row],[Fecha pedido]])</f>
        <v>2022</v>
      </c>
    </row>
    <row r="725" spans="1:23" x14ac:dyDescent="0.3">
      <c r="A725" t="s">
        <v>937</v>
      </c>
      <c r="B725" t="s">
        <v>60</v>
      </c>
      <c r="C725" t="s">
        <v>194</v>
      </c>
      <c r="D725" t="s">
        <v>70</v>
      </c>
      <c r="E725" t="s">
        <v>19</v>
      </c>
      <c r="F725" t="s">
        <v>1117</v>
      </c>
      <c r="G725" s="14">
        <v>44811</v>
      </c>
      <c r="H725" s="20">
        <f>MONTH(Tabla_1[[#This Row],[Fecha pedido]])</f>
        <v>9</v>
      </c>
      <c r="I725">
        <v>564245212</v>
      </c>
      <c r="J725" s="1">
        <v>44853</v>
      </c>
      <c r="K725" s="5">
        <f>DATEDIF(Tabla_1[[#This Row],[Fecha pedido]],Tabla_1[[#This Row],[Fecha envío]],"D")</f>
        <v>42</v>
      </c>
      <c r="L725" s="3">
        <v>1552</v>
      </c>
      <c r="M725" s="4">
        <v>109.28</v>
      </c>
      <c r="N725" s="4">
        <v>35.840000000000003</v>
      </c>
      <c r="O725" s="12">
        <v>169602.56</v>
      </c>
      <c r="P725" s="4">
        <f>Tabla_1[[#This Row],[Precio Unitario]]-Tabla_1[[#This Row],[Coste unitario]]</f>
        <v>73.44</v>
      </c>
      <c r="Q725" s="12">
        <f>Tabla_1[[#This Row],[Importe venta total]]/1000</f>
        <v>169.60256000000001</v>
      </c>
      <c r="R725" s="4">
        <v>55623.680000000008</v>
      </c>
      <c r="S725" s="12">
        <f>Tabla_1[[#This Row],[Importe Coste total]]/1000</f>
        <v>55.623680000000007</v>
      </c>
      <c r="T725" s="4">
        <f>Tabla_1[[#This Row],[Importe venta total]]-Tabla_1[[#This Row],[Importe Coste total]]</f>
        <v>113978.87999999999</v>
      </c>
      <c r="U725" s="13">
        <f>Tabla_1[[#This Row],[Importe Coste Total (M)]]/Tabla_1[[#This Row],[Importe Ventas Totales (M)]]</f>
        <v>0.32796486090775989</v>
      </c>
      <c r="V725" s="12">
        <f>Tabla_1[[#This Row],[Beneficio Total]]/1000</f>
        <v>113.97887999999999</v>
      </c>
      <c r="W725">
        <f>YEAR(Tabla_1[[#This Row],[Fecha pedido]])</f>
        <v>2022</v>
      </c>
    </row>
    <row r="726" spans="1:23" x14ac:dyDescent="0.3">
      <c r="A726" t="s">
        <v>938</v>
      </c>
      <c r="B726" t="s">
        <v>60</v>
      </c>
      <c r="C726" t="s">
        <v>139</v>
      </c>
      <c r="D726" t="s">
        <v>80</v>
      </c>
      <c r="E726" t="s">
        <v>15</v>
      </c>
      <c r="F726" t="s">
        <v>1120</v>
      </c>
      <c r="G726" s="14">
        <v>44168</v>
      </c>
      <c r="H726" s="20">
        <f>MONTH(Tabla_1[[#This Row],[Fecha pedido]])</f>
        <v>12</v>
      </c>
      <c r="I726">
        <v>126296269</v>
      </c>
      <c r="J726" s="1">
        <v>44208</v>
      </c>
      <c r="K726" s="5">
        <f>DATEDIF(Tabla_1[[#This Row],[Fecha pedido]],Tabla_1[[#This Row],[Fecha envío]],"D")</f>
        <v>40</v>
      </c>
      <c r="L726" s="3">
        <v>2728</v>
      </c>
      <c r="M726" s="4">
        <v>668.27</v>
      </c>
      <c r="N726" s="4">
        <v>502.54</v>
      </c>
      <c r="O726" s="12">
        <v>1823040.56</v>
      </c>
      <c r="P726" s="4">
        <f>Tabla_1[[#This Row],[Precio Unitario]]-Tabla_1[[#This Row],[Coste unitario]]</f>
        <v>165.72999999999996</v>
      </c>
      <c r="Q726" s="12">
        <f>Tabla_1[[#This Row],[Importe venta total]]/1000</f>
        <v>1823.0405600000001</v>
      </c>
      <c r="R726" s="4">
        <v>1370929.12</v>
      </c>
      <c r="S726" s="12">
        <f>Tabla_1[[#This Row],[Importe Coste total]]/1000</f>
        <v>1370.92912</v>
      </c>
      <c r="T726" s="4">
        <f>Tabla_1[[#This Row],[Importe venta total]]-Tabla_1[[#This Row],[Importe Coste total]]</f>
        <v>452111.43999999994</v>
      </c>
      <c r="U726" s="13">
        <f>Tabla_1[[#This Row],[Importe Coste Total (M)]]/Tabla_1[[#This Row],[Importe Ventas Totales (M)]]</f>
        <v>0.75200143654510898</v>
      </c>
      <c r="V726" s="12">
        <f>Tabla_1[[#This Row],[Beneficio Total]]/1000</f>
        <v>452.11143999999996</v>
      </c>
      <c r="W726">
        <f>YEAR(Tabla_1[[#This Row],[Fecha pedido]])</f>
        <v>2020</v>
      </c>
    </row>
    <row r="727" spans="1:23" x14ac:dyDescent="0.3">
      <c r="A727" t="s">
        <v>939</v>
      </c>
      <c r="B727" t="s">
        <v>24</v>
      </c>
      <c r="C727" t="s">
        <v>253</v>
      </c>
      <c r="D727" t="s">
        <v>38</v>
      </c>
      <c r="E727" t="s">
        <v>19</v>
      </c>
      <c r="F727" t="s">
        <v>1119</v>
      </c>
      <c r="G727" s="14">
        <v>43863</v>
      </c>
      <c r="H727" s="20">
        <f>MONTH(Tabla_1[[#This Row],[Fecha pedido]])</f>
        <v>2</v>
      </c>
      <c r="I727">
        <v>854614722</v>
      </c>
      <c r="J727" s="1">
        <v>43866</v>
      </c>
      <c r="K727" s="5">
        <f>DATEDIF(Tabla_1[[#This Row],[Fecha pedido]],Tabla_1[[#This Row],[Fecha envío]],"D")</f>
        <v>3</v>
      </c>
      <c r="L727" s="3">
        <v>8343</v>
      </c>
      <c r="M727" s="4">
        <v>437.2</v>
      </c>
      <c r="N727" s="4">
        <v>263.33</v>
      </c>
      <c r="O727" s="12">
        <v>3647559.6</v>
      </c>
      <c r="P727" s="4">
        <f>Tabla_1[[#This Row],[Precio Unitario]]-Tabla_1[[#This Row],[Coste unitario]]</f>
        <v>173.87</v>
      </c>
      <c r="Q727" s="12">
        <f>Tabla_1[[#This Row],[Importe venta total]]/1000</f>
        <v>3647.5596</v>
      </c>
      <c r="R727" s="4">
        <v>2196962.19</v>
      </c>
      <c r="S727" s="12">
        <f>Tabla_1[[#This Row],[Importe Coste total]]/1000</f>
        <v>2196.9621899999997</v>
      </c>
      <c r="T727" s="4">
        <f>Tabla_1[[#This Row],[Importe venta total]]-Tabla_1[[#This Row],[Importe Coste total]]</f>
        <v>1450597.4100000001</v>
      </c>
      <c r="U727" s="13">
        <f>Tabla_1[[#This Row],[Importe Coste Total (M)]]/Tabla_1[[#This Row],[Importe Ventas Totales (M)]]</f>
        <v>0.60231015553522405</v>
      </c>
      <c r="V727" s="12">
        <f>Tabla_1[[#This Row],[Beneficio Total]]/1000</f>
        <v>1450.5974100000001</v>
      </c>
      <c r="W727">
        <f>YEAR(Tabla_1[[#This Row],[Fecha pedido]])</f>
        <v>2020</v>
      </c>
    </row>
    <row r="728" spans="1:23" x14ac:dyDescent="0.3">
      <c r="A728" t="s">
        <v>940</v>
      </c>
      <c r="B728" t="s">
        <v>24</v>
      </c>
      <c r="C728" t="s">
        <v>125</v>
      </c>
      <c r="D728" t="s">
        <v>40</v>
      </c>
      <c r="E728" t="s">
        <v>15</v>
      </c>
      <c r="F728" t="s">
        <v>1118</v>
      </c>
      <c r="G728" s="14">
        <v>44097</v>
      </c>
      <c r="H728" s="20">
        <f>MONTH(Tabla_1[[#This Row],[Fecha pedido]])</f>
        <v>9</v>
      </c>
      <c r="I728">
        <v>875811898</v>
      </c>
      <c r="J728" s="1">
        <v>44117</v>
      </c>
      <c r="K728" s="5">
        <f>DATEDIF(Tabla_1[[#This Row],[Fecha pedido]],Tabla_1[[#This Row],[Fecha envío]],"D")</f>
        <v>20</v>
      </c>
      <c r="L728" s="3">
        <v>1058</v>
      </c>
      <c r="M728" s="4">
        <v>81.73</v>
      </c>
      <c r="N728" s="4">
        <v>56.67</v>
      </c>
      <c r="O728" s="12">
        <v>86470.340000000011</v>
      </c>
      <c r="P728" s="4">
        <f>Tabla_1[[#This Row],[Precio Unitario]]-Tabla_1[[#This Row],[Coste unitario]]</f>
        <v>25.060000000000002</v>
      </c>
      <c r="Q728" s="12">
        <f>Tabla_1[[#This Row],[Importe venta total]]/1000</f>
        <v>86.470340000000007</v>
      </c>
      <c r="R728" s="4">
        <v>59956.86</v>
      </c>
      <c r="S728" s="12">
        <f>Tabla_1[[#This Row],[Importe Coste total]]/1000</f>
        <v>59.956859999999999</v>
      </c>
      <c r="T728" s="4">
        <f>Tabla_1[[#This Row],[Importe venta total]]-Tabla_1[[#This Row],[Importe Coste total]]</f>
        <v>26513.48000000001</v>
      </c>
      <c r="U728" s="13">
        <f>Tabla_1[[#This Row],[Importe Coste Total (M)]]/Tabla_1[[#This Row],[Importe Ventas Totales (M)]]</f>
        <v>0.69338064358252771</v>
      </c>
      <c r="V728" s="12">
        <f>Tabla_1[[#This Row],[Beneficio Total]]/1000</f>
        <v>26.513480000000012</v>
      </c>
      <c r="W728">
        <f>YEAR(Tabla_1[[#This Row],[Fecha pedido]])</f>
        <v>2020</v>
      </c>
    </row>
    <row r="729" spans="1:23" x14ac:dyDescent="0.3">
      <c r="A729" t="s">
        <v>941</v>
      </c>
      <c r="B729" t="s">
        <v>24</v>
      </c>
      <c r="C729" t="s">
        <v>236</v>
      </c>
      <c r="D729" t="s">
        <v>40</v>
      </c>
      <c r="E729" t="s">
        <v>15</v>
      </c>
      <c r="F729" t="s">
        <v>1117</v>
      </c>
      <c r="G729" s="14">
        <v>44699</v>
      </c>
      <c r="H729" s="20">
        <f>MONTH(Tabla_1[[#This Row],[Fecha pedido]])</f>
        <v>5</v>
      </c>
      <c r="I729">
        <v>186811625</v>
      </c>
      <c r="J729" s="1">
        <v>44715</v>
      </c>
      <c r="K729" s="5">
        <f>DATEDIF(Tabla_1[[#This Row],[Fecha pedido]],Tabla_1[[#This Row],[Fecha envío]],"D")</f>
        <v>16</v>
      </c>
      <c r="L729" s="3">
        <v>566</v>
      </c>
      <c r="M729" s="4">
        <v>81.73</v>
      </c>
      <c r="N729" s="4">
        <v>56.67</v>
      </c>
      <c r="O729" s="12">
        <v>46259.18</v>
      </c>
      <c r="P729" s="4">
        <f>Tabla_1[[#This Row],[Precio Unitario]]-Tabla_1[[#This Row],[Coste unitario]]</f>
        <v>25.060000000000002</v>
      </c>
      <c r="Q729" s="12">
        <f>Tabla_1[[#This Row],[Importe venta total]]/1000</f>
        <v>46.259180000000001</v>
      </c>
      <c r="R729" s="4">
        <v>32075.22</v>
      </c>
      <c r="S729" s="12">
        <f>Tabla_1[[#This Row],[Importe Coste total]]/1000</f>
        <v>32.075220000000002</v>
      </c>
      <c r="T729" s="4">
        <f>Tabla_1[[#This Row],[Importe venta total]]-Tabla_1[[#This Row],[Importe Coste total]]</f>
        <v>14183.96</v>
      </c>
      <c r="U729" s="13">
        <f>Tabla_1[[#This Row],[Importe Coste Total (M)]]/Tabla_1[[#This Row],[Importe Ventas Totales (M)]]</f>
        <v>0.69338064358252782</v>
      </c>
      <c r="V729" s="12">
        <f>Tabla_1[[#This Row],[Beneficio Total]]/1000</f>
        <v>14.183959999999999</v>
      </c>
      <c r="W729">
        <f>YEAR(Tabla_1[[#This Row],[Fecha pedido]])</f>
        <v>2022</v>
      </c>
    </row>
    <row r="730" spans="1:23" x14ac:dyDescent="0.3">
      <c r="A730" t="s">
        <v>942</v>
      </c>
      <c r="B730" t="s">
        <v>12</v>
      </c>
      <c r="C730" t="s">
        <v>424</v>
      </c>
      <c r="D730" t="s">
        <v>18</v>
      </c>
      <c r="E730" t="s">
        <v>15</v>
      </c>
      <c r="F730" t="s">
        <v>1117</v>
      </c>
      <c r="G730" s="14">
        <v>44598</v>
      </c>
      <c r="H730" s="20">
        <f>MONTH(Tabla_1[[#This Row],[Fecha pedido]])</f>
        <v>2</v>
      </c>
      <c r="I730">
        <v>204850232</v>
      </c>
      <c r="J730" s="1">
        <v>44626</v>
      </c>
      <c r="K730" s="5">
        <f>DATEDIF(Tabla_1[[#This Row],[Fecha pedido]],Tabla_1[[#This Row],[Fecha envío]],"D")</f>
        <v>28</v>
      </c>
      <c r="L730" s="3">
        <v>8591</v>
      </c>
      <c r="M730" s="4">
        <v>421.89</v>
      </c>
      <c r="N730" s="4">
        <v>364.69</v>
      </c>
      <c r="O730" s="12">
        <v>3624456.9899999998</v>
      </c>
      <c r="P730" s="4">
        <f>Tabla_1[[#This Row],[Precio Unitario]]-Tabla_1[[#This Row],[Coste unitario]]</f>
        <v>57.199999999999989</v>
      </c>
      <c r="Q730" s="12">
        <f>Tabla_1[[#This Row],[Importe venta total]]/1000</f>
        <v>3624.4569899999997</v>
      </c>
      <c r="R730" s="4">
        <v>3133051.79</v>
      </c>
      <c r="S730" s="12">
        <f>Tabla_1[[#This Row],[Importe Coste total]]/1000</f>
        <v>3133.05179</v>
      </c>
      <c r="T730" s="4">
        <f>Tabla_1[[#This Row],[Importe venta total]]-Tabla_1[[#This Row],[Importe Coste total]]</f>
        <v>491405.19999999972</v>
      </c>
      <c r="U730" s="13">
        <f>Tabla_1[[#This Row],[Importe Coste Total (M)]]/Tabla_1[[#This Row],[Importe Ventas Totales (M)]]</f>
        <v>0.86441963544999889</v>
      </c>
      <c r="V730" s="12">
        <f>Tabla_1[[#This Row],[Beneficio Total]]/1000</f>
        <v>491.4051999999997</v>
      </c>
      <c r="W730">
        <f>YEAR(Tabla_1[[#This Row],[Fecha pedido]])</f>
        <v>2022</v>
      </c>
    </row>
    <row r="731" spans="1:23" x14ac:dyDescent="0.3">
      <c r="A731" t="s">
        <v>943</v>
      </c>
      <c r="B731" t="s">
        <v>24</v>
      </c>
      <c r="C731" t="s">
        <v>765</v>
      </c>
      <c r="D731" t="s">
        <v>80</v>
      </c>
      <c r="E731" t="s">
        <v>15</v>
      </c>
      <c r="F731" t="s">
        <v>1117</v>
      </c>
      <c r="G731" s="14">
        <v>44436</v>
      </c>
      <c r="H731" s="20">
        <f>MONTH(Tabla_1[[#This Row],[Fecha pedido]])</f>
        <v>8</v>
      </c>
      <c r="I731">
        <v>617476546</v>
      </c>
      <c r="J731" s="1">
        <v>44472</v>
      </c>
      <c r="K731" s="5">
        <f>DATEDIF(Tabla_1[[#This Row],[Fecha pedido]],Tabla_1[[#This Row],[Fecha envío]],"D")</f>
        <v>36</v>
      </c>
      <c r="L731" s="3">
        <v>3887</v>
      </c>
      <c r="M731" s="4">
        <v>668.27</v>
      </c>
      <c r="N731" s="4">
        <v>502.54</v>
      </c>
      <c r="O731" s="12">
        <v>2597565.4899999998</v>
      </c>
      <c r="P731" s="4">
        <f>Tabla_1[[#This Row],[Precio Unitario]]-Tabla_1[[#This Row],[Coste unitario]]</f>
        <v>165.72999999999996</v>
      </c>
      <c r="Q731" s="12">
        <f>Tabla_1[[#This Row],[Importe venta total]]/1000</f>
        <v>2597.56549</v>
      </c>
      <c r="R731" s="4">
        <v>1953372.98</v>
      </c>
      <c r="S731" s="12">
        <f>Tabla_1[[#This Row],[Importe Coste total]]/1000</f>
        <v>1953.3729799999999</v>
      </c>
      <c r="T731" s="4">
        <f>Tabla_1[[#This Row],[Importe venta total]]-Tabla_1[[#This Row],[Importe Coste total]]</f>
        <v>644192.50999999978</v>
      </c>
      <c r="U731" s="13">
        <f>Tabla_1[[#This Row],[Importe Coste Total (M)]]/Tabla_1[[#This Row],[Importe Ventas Totales (M)]]</f>
        <v>0.75200143654510898</v>
      </c>
      <c r="V731" s="12">
        <f>Tabla_1[[#This Row],[Beneficio Total]]/1000</f>
        <v>644.19250999999974</v>
      </c>
      <c r="W731">
        <f>YEAR(Tabla_1[[#This Row],[Fecha pedido]])</f>
        <v>2021</v>
      </c>
    </row>
    <row r="732" spans="1:23" x14ac:dyDescent="0.3">
      <c r="A732" t="s">
        <v>944</v>
      </c>
      <c r="B732" t="s">
        <v>24</v>
      </c>
      <c r="C732" t="s">
        <v>233</v>
      </c>
      <c r="D732" t="s">
        <v>26</v>
      </c>
      <c r="E732" t="s">
        <v>19</v>
      </c>
      <c r="F732" t="s">
        <v>1117</v>
      </c>
      <c r="G732" s="14">
        <v>43960</v>
      </c>
      <c r="H732" s="20">
        <f>MONTH(Tabla_1[[#This Row],[Fecha pedido]])</f>
        <v>5</v>
      </c>
      <c r="I732">
        <v>732551896</v>
      </c>
      <c r="J732" s="1">
        <v>43987</v>
      </c>
      <c r="K732" s="5">
        <f>DATEDIF(Tabla_1[[#This Row],[Fecha pedido]],Tabla_1[[#This Row],[Fecha envío]],"D")</f>
        <v>27</v>
      </c>
      <c r="L732" s="3">
        <v>7240</v>
      </c>
      <c r="M732" s="4">
        <v>9.33</v>
      </c>
      <c r="N732" s="4">
        <v>6.92</v>
      </c>
      <c r="O732" s="12">
        <v>67549.2</v>
      </c>
      <c r="P732" s="4">
        <f>Tabla_1[[#This Row],[Precio Unitario]]-Tabla_1[[#This Row],[Coste unitario]]</f>
        <v>2.41</v>
      </c>
      <c r="Q732" s="12">
        <f>Tabla_1[[#This Row],[Importe venta total]]/1000</f>
        <v>67.549199999999999</v>
      </c>
      <c r="R732" s="4">
        <v>50100.800000000003</v>
      </c>
      <c r="S732" s="12">
        <f>Tabla_1[[#This Row],[Importe Coste total]]/1000</f>
        <v>50.1008</v>
      </c>
      <c r="T732" s="4">
        <f>Tabla_1[[#This Row],[Importe venta total]]-Tabla_1[[#This Row],[Importe Coste total]]</f>
        <v>17448.399999999994</v>
      </c>
      <c r="U732" s="13">
        <f>Tabla_1[[#This Row],[Importe Coste Total (M)]]/Tabla_1[[#This Row],[Importe Ventas Totales (M)]]</f>
        <v>0.74169346195069663</v>
      </c>
      <c r="V732" s="12">
        <f>Tabla_1[[#This Row],[Beneficio Total]]/1000</f>
        <v>17.448399999999996</v>
      </c>
      <c r="W732">
        <f>YEAR(Tabla_1[[#This Row],[Fecha pedido]])</f>
        <v>2020</v>
      </c>
    </row>
    <row r="733" spans="1:23" x14ac:dyDescent="0.3">
      <c r="A733" t="s">
        <v>945</v>
      </c>
      <c r="B733" t="s">
        <v>24</v>
      </c>
      <c r="C733" t="s">
        <v>233</v>
      </c>
      <c r="D733" t="s">
        <v>40</v>
      </c>
      <c r="E733" t="s">
        <v>19</v>
      </c>
      <c r="F733" t="s">
        <v>1120</v>
      </c>
      <c r="G733" s="14">
        <v>43869</v>
      </c>
      <c r="H733" s="20">
        <f>MONTH(Tabla_1[[#This Row],[Fecha pedido]])</f>
        <v>2</v>
      </c>
      <c r="I733">
        <v>803057515</v>
      </c>
      <c r="J733" s="1">
        <v>43912</v>
      </c>
      <c r="K733" s="5">
        <f>DATEDIF(Tabla_1[[#This Row],[Fecha pedido]],Tabla_1[[#This Row],[Fecha envío]],"D")</f>
        <v>43</v>
      </c>
      <c r="L733" s="3">
        <v>1419</v>
      </c>
      <c r="M733" s="4">
        <v>81.73</v>
      </c>
      <c r="N733" s="4">
        <v>56.67</v>
      </c>
      <c r="O733" s="12">
        <v>115974.87000000001</v>
      </c>
      <c r="P733" s="4">
        <f>Tabla_1[[#This Row],[Precio Unitario]]-Tabla_1[[#This Row],[Coste unitario]]</f>
        <v>25.060000000000002</v>
      </c>
      <c r="Q733" s="12">
        <f>Tabla_1[[#This Row],[Importe venta total]]/1000</f>
        <v>115.97487000000001</v>
      </c>
      <c r="R733" s="4">
        <v>80414.73</v>
      </c>
      <c r="S733" s="12">
        <f>Tabla_1[[#This Row],[Importe Coste total]]/1000</f>
        <v>80.414729999999992</v>
      </c>
      <c r="T733" s="4">
        <f>Tabla_1[[#This Row],[Importe venta total]]-Tabla_1[[#This Row],[Importe Coste total]]</f>
        <v>35560.140000000014</v>
      </c>
      <c r="U733" s="13">
        <f>Tabla_1[[#This Row],[Importe Coste Total (M)]]/Tabla_1[[#This Row],[Importe Ventas Totales (M)]]</f>
        <v>0.69338064358252771</v>
      </c>
      <c r="V733" s="12">
        <f>Tabla_1[[#This Row],[Beneficio Total]]/1000</f>
        <v>35.560140000000011</v>
      </c>
      <c r="W733">
        <f>YEAR(Tabla_1[[#This Row],[Fecha pedido]])</f>
        <v>2020</v>
      </c>
    </row>
    <row r="734" spans="1:23" x14ac:dyDescent="0.3">
      <c r="A734" t="s">
        <v>946</v>
      </c>
      <c r="B734" t="s">
        <v>12</v>
      </c>
      <c r="C734" t="s">
        <v>532</v>
      </c>
      <c r="D734" t="s">
        <v>42</v>
      </c>
      <c r="E734" t="s">
        <v>15</v>
      </c>
      <c r="F734" t="s">
        <v>1120</v>
      </c>
      <c r="G734" s="14">
        <v>43958</v>
      </c>
      <c r="H734" s="20">
        <f>MONTH(Tabla_1[[#This Row],[Fecha pedido]])</f>
        <v>5</v>
      </c>
      <c r="I734">
        <v>625772941</v>
      </c>
      <c r="J734" s="1">
        <v>43997</v>
      </c>
      <c r="K734" s="5">
        <f>DATEDIF(Tabla_1[[#This Row],[Fecha pedido]],Tabla_1[[#This Row],[Fecha envío]],"D")</f>
        <v>39</v>
      </c>
      <c r="L734" s="3">
        <v>8974</v>
      </c>
      <c r="M734" s="4">
        <v>651.21</v>
      </c>
      <c r="N734" s="4">
        <v>524.96</v>
      </c>
      <c r="O734" s="12">
        <v>5843958.54</v>
      </c>
      <c r="P734" s="4">
        <f>Tabla_1[[#This Row],[Precio Unitario]]-Tabla_1[[#This Row],[Coste unitario]]</f>
        <v>126.25</v>
      </c>
      <c r="Q734" s="12">
        <f>Tabla_1[[#This Row],[Importe venta total]]/1000</f>
        <v>5843.9585399999996</v>
      </c>
      <c r="R734" s="4">
        <v>4710991.04</v>
      </c>
      <c r="S734" s="12">
        <f>Tabla_1[[#This Row],[Importe Coste total]]/1000</f>
        <v>4710.9910399999999</v>
      </c>
      <c r="T734" s="4">
        <f>Tabla_1[[#This Row],[Importe venta total]]-Tabla_1[[#This Row],[Importe Coste total]]</f>
        <v>1132967.5</v>
      </c>
      <c r="U734" s="13">
        <f>Tabla_1[[#This Row],[Importe Coste Total (M)]]/Tabla_1[[#This Row],[Importe Ventas Totales (M)]]</f>
        <v>0.80613012699436437</v>
      </c>
      <c r="V734" s="12">
        <f>Tabla_1[[#This Row],[Beneficio Total]]/1000</f>
        <v>1132.9675</v>
      </c>
      <c r="W734">
        <f>YEAR(Tabla_1[[#This Row],[Fecha pedido]])</f>
        <v>2020</v>
      </c>
    </row>
    <row r="735" spans="1:23" x14ac:dyDescent="0.3">
      <c r="A735" t="s">
        <v>947</v>
      </c>
      <c r="B735" t="s">
        <v>60</v>
      </c>
      <c r="C735" t="s">
        <v>155</v>
      </c>
      <c r="D735" t="s">
        <v>14</v>
      </c>
      <c r="E735" t="s">
        <v>15</v>
      </c>
      <c r="F735" t="s">
        <v>1118</v>
      </c>
      <c r="G735" s="14">
        <v>44182</v>
      </c>
      <c r="H735" s="20">
        <f>MONTH(Tabla_1[[#This Row],[Fecha pedido]])</f>
        <v>12</v>
      </c>
      <c r="I735">
        <v>785507714</v>
      </c>
      <c r="J735" s="1">
        <v>44196</v>
      </c>
      <c r="K735" s="5">
        <f>DATEDIF(Tabla_1[[#This Row],[Fecha pedido]],Tabla_1[[#This Row],[Fecha envío]],"D")</f>
        <v>14</v>
      </c>
      <c r="L735" s="3">
        <v>8043</v>
      </c>
      <c r="M735" s="4">
        <v>152.58000000000001</v>
      </c>
      <c r="N735" s="4">
        <v>97.44</v>
      </c>
      <c r="O735" s="12">
        <v>1227200.9400000002</v>
      </c>
      <c r="P735" s="4">
        <f>Tabla_1[[#This Row],[Precio Unitario]]-Tabla_1[[#This Row],[Coste unitario]]</f>
        <v>55.140000000000015</v>
      </c>
      <c r="Q735" s="12">
        <f>Tabla_1[[#This Row],[Importe venta total]]/1000</f>
        <v>1227.2009400000002</v>
      </c>
      <c r="R735" s="4">
        <v>783709.91999999993</v>
      </c>
      <c r="S735" s="12">
        <f>Tabla_1[[#This Row],[Importe Coste total]]/1000</f>
        <v>783.7099199999999</v>
      </c>
      <c r="T735" s="4">
        <f>Tabla_1[[#This Row],[Importe venta total]]-Tabla_1[[#This Row],[Importe Coste total]]</f>
        <v>443491.02000000025</v>
      </c>
      <c r="U735" s="13">
        <f>Tabla_1[[#This Row],[Importe Coste Total (M)]]/Tabla_1[[#This Row],[Importe Ventas Totales (M)]]</f>
        <v>0.63861580810066831</v>
      </c>
      <c r="V735" s="12">
        <f>Tabla_1[[#This Row],[Beneficio Total]]/1000</f>
        <v>443.49102000000028</v>
      </c>
      <c r="W735">
        <f>YEAR(Tabla_1[[#This Row],[Fecha pedido]])</f>
        <v>2020</v>
      </c>
    </row>
    <row r="736" spans="1:23" x14ac:dyDescent="0.3">
      <c r="A736" t="s">
        <v>948</v>
      </c>
      <c r="B736" t="s">
        <v>24</v>
      </c>
      <c r="C736" t="s">
        <v>189</v>
      </c>
      <c r="D736" t="s">
        <v>33</v>
      </c>
      <c r="E736" t="s">
        <v>15</v>
      </c>
      <c r="F736" t="s">
        <v>1117</v>
      </c>
      <c r="G736" s="14">
        <v>44501</v>
      </c>
      <c r="H736" s="20">
        <f>MONTH(Tabla_1[[#This Row],[Fecha pedido]])</f>
        <v>11</v>
      </c>
      <c r="I736">
        <v>941685664</v>
      </c>
      <c r="J736" s="1">
        <v>44551</v>
      </c>
      <c r="K736" s="5">
        <f>DATEDIF(Tabla_1[[#This Row],[Fecha pedido]],Tabla_1[[#This Row],[Fecha envío]],"D")</f>
        <v>50</v>
      </c>
      <c r="L736" s="3">
        <v>4569</v>
      </c>
      <c r="M736" s="4">
        <v>47.45</v>
      </c>
      <c r="N736" s="4">
        <v>31.79</v>
      </c>
      <c r="O736" s="12">
        <v>216799.05000000002</v>
      </c>
      <c r="P736" s="4">
        <f>Tabla_1[[#This Row],[Precio Unitario]]-Tabla_1[[#This Row],[Coste unitario]]</f>
        <v>15.660000000000004</v>
      </c>
      <c r="Q736" s="12">
        <f>Tabla_1[[#This Row],[Importe venta total]]/1000</f>
        <v>216.79905000000002</v>
      </c>
      <c r="R736" s="4">
        <v>145248.51</v>
      </c>
      <c r="S736" s="12">
        <f>Tabla_1[[#This Row],[Importe Coste total]]/1000</f>
        <v>145.24851000000001</v>
      </c>
      <c r="T736" s="4">
        <f>Tabla_1[[#This Row],[Importe venta total]]-Tabla_1[[#This Row],[Importe Coste total]]</f>
        <v>71550.540000000008</v>
      </c>
      <c r="U736" s="13">
        <f>Tabla_1[[#This Row],[Importe Coste Total (M)]]/Tabla_1[[#This Row],[Importe Ventas Totales (M)]]</f>
        <v>0.66996838777660694</v>
      </c>
      <c r="V736" s="12">
        <f>Tabla_1[[#This Row],[Beneficio Total]]/1000</f>
        <v>71.550540000000012</v>
      </c>
      <c r="W736">
        <f>YEAR(Tabla_1[[#This Row],[Fecha pedido]])</f>
        <v>2021</v>
      </c>
    </row>
    <row r="737" spans="1:23" x14ac:dyDescent="0.3">
      <c r="A737" t="s">
        <v>949</v>
      </c>
      <c r="B737" t="s">
        <v>24</v>
      </c>
      <c r="C737" t="s">
        <v>125</v>
      </c>
      <c r="D737" t="s">
        <v>26</v>
      </c>
      <c r="E737" t="s">
        <v>15</v>
      </c>
      <c r="F737" t="s">
        <v>1120</v>
      </c>
      <c r="G737" s="14">
        <v>43973</v>
      </c>
      <c r="H737" s="20">
        <f>MONTH(Tabla_1[[#This Row],[Fecha pedido]])</f>
        <v>5</v>
      </c>
      <c r="I737">
        <v>374043118</v>
      </c>
      <c r="J737" s="1">
        <v>44014</v>
      </c>
      <c r="K737" s="5">
        <f>DATEDIF(Tabla_1[[#This Row],[Fecha pedido]],Tabla_1[[#This Row],[Fecha envío]],"D")</f>
        <v>41</v>
      </c>
      <c r="L737" s="3">
        <v>6526</v>
      </c>
      <c r="M737" s="4">
        <v>9.33</v>
      </c>
      <c r="N737" s="4">
        <v>6.92</v>
      </c>
      <c r="O737" s="12">
        <v>60887.58</v>
      </c>
      <c r="P737" s="4">
        <f>Tabla_1[[#This Row],[Precio Unitario]]-Tabla_1[[#This Row],[Coste unitario]]</f>
        <v>2.41</v>
      </c>
      <c r="Q737" s="12">
        <f>Tabla_1[[#This Row],[Importe venta total]]/1000</f>
        <v>60.88758</v>
      </c>
      <c r="R737" s="4">
        <v>45159.92</v>
      </c>
      <c r="S737" s="12">
        <f>Tabla_1[[#This Row],[Importe Coste total]]/1000</f>
        <v>45.15992</v>
      </c>
      <c r="T737" s="4">
        <f>Tabla_1[[#This Row],[Importe venta total]]-Tabla_1[[#This Row],[Importe Coste total]]</f>
        <v>15727.660000000003</v>
      </c>
      <c r="U737" s="13">
        <f>Tabla_1[[#This Row],[Importe Coste Total (M)]]/Tabla_1[[#This Row],[Importe Ventas Totales (M)]]</f>
        <v>0.74169346195069663</v>
      </c>
      <c r="V737" s="12">
        <f>Tabla_1[[#This Row],[Beneficio Total]]/1000</f>
        <v>15.727660000000004</v>
      </c>
      <c r="W737">
        <f>YEAR(Tabla_1[[#This Row],[Fecha pedido]])</f>
        <v>2020</v>
      </c>
    </row>
    <row r="738" spans="1:23" x14ac:dyDescent="0.3">
      <c r="A738" t="s">
        <v>950</v>
      </c>
      <c r="B738" t="s">
        <v>24</v>
      </c>
      <c r="C738" t="s">
        <v>429</v>
      </c>
      <c r="D738" t="s">
        <v>40</v>
      </c>
      <c r="E738" t="s">
        <v>19</v>
      </c>
      <c r="F738" t="s">
        <v>1119</v>
      </c>
      <c r="G738" s="14">
        <v>44666</v>
      </c>
      <c r="H738" s="20">
        <f>MONTH(Tabla_1[[#This Row],[Fecha pedido]])</f>
        <v>4</v>
      </c>
      <c r="I738">
        <v>387804353</v>
      </c>
      <c r="J738" s="1">
        <v>44704</v>
      </c>
      <c r="K738" s="5">
        <f>DATEDIF(Tabla_1[[#This Row],[Fecha pedido]],Tabla_1[[#This Row],[Fecha envío]],"D")</f>
        <v>38</v>
      </c>
      <c r="L738" s="3">
        <v>8781</v>
      </c>
      <c r="M738" s="4">
        <v>81.73</v>
      </c>
      <c r="N738" s="4">
        <v>56.67</v>
      </c>
      <c r="O738" s="12">
        <v>717671.13</v>
      </c>
      <c r="P738" s="4">
        <f>Tabla_1[[#This Row],[Precio Unitario]]-Tabla_1[[#This Row],[Coste unitario]]</f>
        <v>25.060000000000002</v>
      </c>
      <c r="Q738" s="12">
        <f>Tabla_1[[#This Row],[Importe venta total]]/1000</f>
        <v>717.67112999999995</v>
      </c>
      <c r="R738" s="4">
        <v>497619.27</v>
      </c>
      <c r="S738" s="12">
        <f>Tabla_1[[#This Row],[Importe Coste total]]/1000</f>
        <v>497.61927000000003</v>
      </c>
      <c r="T738" s="4">
        <f>Tabla_1[[#This Row],[Importe venta total]]-Tabla_1[[#This Row],[Importe Coste total]]</f>
        <v>220051.86</v>
      </c>
      <c r="U738" s="13">
        <f>Tabla_1[[#This Row],[Importe Coste Total (M)]]/Tabla_1[[#This Row],[Importe Ventas Totales (M)]]</f>
        <v>0.69338064358252793</v>
      </c>
      <c r="V738" s="12">
        <f>Tabla_1[[#This Row],[Beneficio Total]]/1000</f>
        <v>220.05185999999998</v>
      </c>
      <c r="W738">
        <f>YEAR(Tabla_1[[#This Row],[Fecha pedido]])</f>
        <v>2022</v>
      </c>
    </row>
    <row r="739" spans="1:23" x14ac:dyDescent="0.3">
      <c r="A739" t="s">
        <v>951</v>
      </c>
      <c r="B739" t="s">
        <v>24</v>
      </c>
      <c r="C739" t="s">
        <v>146</v>
      </c>
      <c r="D739" t="s">
        <v>70</v>
      </c>
      <c r="E739" t="s">
        <v>19</v>
      </c>
      <c r="F739" t="s">
        <v>1117</v>
      </c>
      <c r="G739" s="14">
        <v>44219</v>
      </c>
      <c r="H739" s="20">
        <f>MONTH(Tabla_1[[#This Row],[Fecha pedido]])</f>
        <v>1</v>
      </c>
      <c r="I739">
        <v>780243289</v>
      </c>
      <c r="J739" s="1">
        <v>44244</v>
      </c>
      <c r="K739" s="5">
        <f>DATEDIF(Tabla_1[[#This Row],[Fecha pedido]],Tabla_1[[#This Row],[Fecha envío]],"D")</f>
        <v>25</v>
      </c>
      <c r="L739" s="3">
        <v>183</v>
      </c>
      <c r="M739" s="4">
        <v>109.28</v>
      </c>
      <c r="N739" s="4">
        <v>35.840000000000003</v>
      </c>
      <c r="O739" s="12">
        <v>19998.240000000002</v>
      </c>
      <c r="P739" s="4">
        <f>Tabla_1[[#This Row],[Precio Unitario]]-Tabla_1[[#This Row],[Coste unitario]]</f>
        <v>73.44</v>
      </c>
      <c r="Q739" s="12">
        <f>Tabla_1[[#This Row],[Importe venta total]]/1000</f>
        <v>19.998240000000003</v>
      </c>
      <c r="R739" s="4">
        <v>6558.72</v>
      </c>
      <c r="S739" s="12">
        <f>Tabla_1[[#This Row],[Importe Coste total]]/1000</f>
        <v>6.5587200000000001</v>
      </c>
      <c r="T739" s="4">
        <f>Tabla_1[[#This Row],[Importe venta total]]-Tabla_1[[#This Row],[Importe Coste total]]</f>
        <v>13439.52</v>
      </c>
      <c r="U739" s="13">
        <f>Tabla_1[[#This Row],[Importe Coste Total (M)]]/Tabla_1[[#This Row],[Importe Ventas Totales (M)]]</f>
        <v>0.32796486090775984</v>
      </c>
      <c r="V739" s="12">
        <f>Tabla_1[[#This Row],[Beneficio Total]]/1000</f>
        <v>13.43952</v>
      </c>
      <c r="W739">
        <f>YEAR(Tabla_1[[#This Row],[Fecha pedido]])</f>
        <v>2021</v>
      </c>
    </row>
    <row r="740" spans="1:23" x14ac:dyDescent="0.3">
      <c r="A740" t="s">
        <v>952</v>
      </c>
      <c r="B740" t="s">
        <v>24</v>
      </c>
      <c r="C740" t="s">
        <v>219</v>
      </c>
      <c r="D740" t="s">
        <v>40</v>
      </c>
      <c r="E740" t="s">
        <v>19</v>
      </c>
      <c r="F740" t="s">
        <v>1120</v>
      </c>
      <c r="G740" s="14">
        <v>44812</v>
      </c>
      <c r="H740" s="20">
        <f>MONTH(Tabla_1[[#This Row],[Fecha pedido]])</f>
        <v>9</v>
      </c>
      <c r="I740">
        <v>970932042</v>
      </c>
      <c r="J740" s="1">
        <v>44843</v>
      </c>
      <c r="K740" s="5">
        <f>DATEDIF(Tabla_1[[#This Row],[Fecha pedido]],Tabla_1[[#This Row],[Fecha envío]],"D")</f>
        <v>31</v>
      </c>
      <c r="L740" s="3">
        <v>9222</v>
      </c>
      <c r="M740" s="4">
        <v>81.73</v>
      </c>
      <c r="N740" s="4">
        <v>56.67</v>
      </c>
      <c r="O740" s="12">
        <v>753714.06</v>
      </c>
      <c r="P740" s="4">
        <f>Tabla_1[[#This Row],[Precio Unitario]]-Tabla_1[[#This Row],[Coste unitario]]</f>
        <v>25.060000000000002</v>
      </c>
      <c r="Q740" s="12">
        <f>Tabla_1[[#This Row],[Importe venta total]]/1000</f>
        <v>753.71406000000002</v>
      </c>
      <c r="R740" s="4">
        <v>522610.74</v>
      </c>
      <c r="S740" s="12">
        <f>Tabla_1[[#This Row],[Importe Coste total]]/1000</f>
        <v>522.61073999999996</v>
      </c>
      <c r="T740" s="4">
        <f>Tabla_1[[#This Row],[Importe venta total]]-Tabla_1[[#This Row],[Importe Coste total]]</f>
        <v>231103.32000000007</v>
      </c>
      <c r="U740" s="13">
        <f>Tabla_1[[#This Row],[Importe Coste Total (M)]]/Tabla_1[[#This Row],[Importe Ventas Totales (M)]]</f>
        <v>0.69338064358252782</v>
      </c>
      <c r="V740" s="12">
        <f>Tabla_1[[#This Row],[Beneficio Total]]/1000</f>
        <v>231.10332000000005</v>
      </c>
      <c r="W740">
        <f>YEAR(Tabla_1[[#This Row],[Fecha pedido]])</f>
        <v>2022</v>
      </c>
    </row>
    <row r="741" spans="1:23" x14ac:dyDescent="0.3">
      <c r="A741" t="s">
        <v>953</v>
      </c>
      <c r="B741" t="s">
        <v>28</v>
      </c>
      <c r="C741" t="s">
        <v>238</v>
      </c>
      <c r="D741" t="s">
        <v>80</v>
      </c>
      <c r="E741" t="s">
        <v>19</v>
      </c>
      <c r="F741" t="s">
        <v>1119</v>
      </c>
      <c r="G741" s="14">
        <v>44269</v>
      </c>
      <c r="H741" s="20">
        <f>MONTH(Tabla_1[[#This Row],[Fecha pedido]])</f>
        <v>3</v>
      </c>
      <c r="I741">
        <v>692566812</v>
      </c>
      <c r="J741" s="1">
        <v>44276</v>
      </c>
      <c r="K741" s="5">
        <f>DATEDIF(Tabla_1[[#This Row],[Fecha pedido]],Tabla_1[[#This Row],[Fecha envío]],"D")</f>
        <v>7</v>
      </c>
      <c r="L741" s="3">
        <v>4765</v>
      </c>
      <c r="M741" s="4">
        <v>668.27</v>
      </c>
      <c r="N741" s="4">
        <v>502.54</v>
      </c>
      <c r="O741" s="12">
        <v>3184306.55</v>
      </c>
      <c r="P741" s="4">
        <f>Tabla_1[[#This Row],[Precio Unitario]]-Tabla_1[[#This Row],[Coste unitario]]</f>
        <v>165.72999999999996</v>
      </c>
      <c r="Q741" s="12">
        <f>Tabla_1[[#This Row],[Importe venta total]]/1000</f>
        <v>3184.3065499999998</v>
      </c>
      <c r="R741" s="4">
        <v>2394603.1</v>
      </c>
      <c r="S741" s="12">
        <f>Tabla_1[[#This Row],[Importe Coste total]]/1000</f>
        <v>2394.6031000000003</v>
      </c>
      <c r="T741" s="4">
        <f>Tabla_1[[#This Row],[Importe venta total]]-Tabla_1[[#This Row],[Importe Coste total]]</f>
        <v>789703.44999999972</v>
      </c>
      <c r="U741" s="13">
        <f>Tabla_1[[#This Row],[Importe Coste Total (M)]]/Tabla_1[[#This Row],[Importe Ventas Totales (M)]]</f>
        <v>0.75200143654510909</v>
      </c>
      <c r="V741" s="12">
        <f>Tabla_1[[#This Row],[Beneficio Total]]/1000</f>
        <v>789.70344999999975</v>
      </c>
      <c r="W741">
        <f>YEAR(Tabla_1[[#This Row],[Fecha pedido]])</f>
        <v>2021</v>
      </c>
    </row>
    <row r="742" spans="1:23" x14ac:dyDescent="0.3">
      <c r="A742" t="s">
        <v>954</v>
      </c>
      <c r="B742" t="s">
        <v>24</v>
      </c>
      <c r="C742" t="s">
        <v>289</v>
      </c>
      <c r="D742" t="s">
        <v>42</v>
      </c>
      <c r="E742" t="s">
        <v>19</v>
      </c>
      <c r="F742" t="s">
        <v>1119</v>
      </c>
      <c r="G742" s="14">
        <v>44728</v>
      </c>
      <c r="H742" s="20">
        <f>MONTH(Tabla_1[[#This Row],[Fecha pedido]])</f>
        <v>6</v>
      </c>
      <c r="I742">
        <v>597047984</v>
      </c>
      <c r="J742" s="1">
        <v>44744</v>
      </c>
      <c r="K742" s="5">
        <f>DATEDIF(Tabla_1[[#This Row],[Fecha pedido]],Tabla_1[[#This Row],[Fecha envío]],"D")</f>
        <v>16</v>
      </c>
      <c r="L742" s="3">
        <v>8621</v>
      </c>
      <c r="M742" s="4">
        <v>651.21</v>
      </c>
      <c r="N742" s="4">
        <v>524.96</v>
      </c>
      <c r="O742" s="12">
        <v>5614081.4100000001</v>
      </c>
      <c r="P742" s="4">
        <f>Tabla_1[[#This Row],[Precio Unitario]]-Tabla_1[[#This Row],[Coste unitario]]</f>
        <v>126.25</v>
      </c>
      <c r="Q742" s="12">
        <f>Tabla_1[[#This Row],[Importe venta total]]/1000</f>
        <v>5614.0814099999998</v>
      </c>
      <c r="R742" s="4">
        <v>4525680.16</v>
      </c>
      <c r="S742" s="12">
        <f>Tabla_1[[#This Row],[Importe Coste total]]/1000</f>
        <v>4525.6801599999999</v>
      </c>
      <c r="T742" s="4">
        <f>Tabla_1[[#This Row],[Importe venta total]]-Tabla_1[[#This Row],[Importe Coste total]]</f>
        <v>1088401.25</v>
      </c>
      <c r="U742" s="13">
        <f>Tabla_1[[#This Row],[Importe Coste Total (M)]]/Tabla_1[[#This Row],[Importe Ventas Totales (M)]]</f>
        <v>0.80613012699436437</v>
      </c>
      <c r="V742" s="12">
        <f>Tabla_1[[#This Row],[Beneficio Total]]/1000</f>
        <v>1088.4012499999999</v>
      </c>
      <c r="W742">
        <f>YEAR(Tabla_1[[#This Row],[Fecha pedido]])</f>
        <v>2022</v>
      </c>
    </row>
    <row r="743" spans="1:23" x14ac:dyDescent="0.3">
      <c r="A743" t="s">
        <v>955</v>
      </c>
      <c r="B743" t="s">
        <v>12</v>
      </c>
      <c r="C743" t="s">
        <v>137</v>
      </c>
      <c r="D743" t="s">
        <v>33</v>
      </c>
      <c r="E743" t="s">
        <v>19</v>
      </c>
      <c r="F743" t="s">
        <v>1118</v>
      </c>
      <c r="G743" s="14">
        <v>44199</v>
      </c>
      <c r="H743" s="20">
        <f>MONTH(Tabla_1[[#This Row],[Fecha pedido]])</f>
        <v>1</v>
      </c>
      <c r="I743">
        <v>146849286</v>
      </c>
      <c r="J743" s="1">
        <v>44219</v>
      </c>
      <c r="K743" s="5">
        <f>DATEDIF(Tabla_1[[#This Row],[Fecha pedido]],Tabla_1[[#This Row],[Fecha envío]],"D")</f>
        <v>20</v>
      </c>
      <c r="L743" s="3">
        <v>4822</v>
      </c>
      <c r="M743" s="4">
        <v>47.45</v>
      </c>
      <c r="N743" s="4">
        <v>31.79</v>
      </c>
      <c r="O743" s="12">
        <v>228803.90000000002</v>
      </c>
      <c r="P743" s="4">
        <f>Tabla_1[[#This Row],[Precio Unitario]]-Tabla_1[[#This Row],[Coste unitario]]</f>
        <v>15.660000000000004</v>
      </c>
      <c r="Q743" s="12">
        <f>Tabla_1[[#This Row],[Importe venta total]]/1000</f>
        <v>228.80390000000003</v>
      </c>
      <c r="R743" s="4">
        <v>153291.38</v>
      </c>
      <c r="S743" s="12">
        <f>Tabla_1[[#This Row],[Importe Coste total]]/1000</f>
        <v>153.29138</v>
      </c>
      <c r="T743" s="4">
        <f>Tabla_1[[#This Row],[Importe venta total]]-Tabla_1[[#This Row],[Importe Coste total]]</f>
        <v>75512.520000000019</v>
      </c>
      <c r="U743" s="13">
        <f>Tabla_1[[#This Row],[Importe Coste Total (M)]]/Tabla_1[[#This Row],[Importe Ventas Totales (M)]]</f>
        <v>0.66996838777660694</v>
      </c>
      <c r="V743" s="12">
        <f>Tabla_1[[#This Row],[Beneficio Total]]/1000</f>
        <v>75.512520000000023</v>
      </c>
      <c r="W743">
        <f>YEAR(Tabla_1[[#This Row],[Fecha pedido]])</f>
        <v>2021</v>
      </c>
    </row>
    <row r="744" spans="1:23" x14ac:dyDescent="0.3">
      <c r="A744" t="s">
        <v>956</v>
      </c>
      <c r="B744" t="s">
        <v>28</v>
      </c>
      <c r="C744" t="s">
        <v>318</v>
      </c>
      <c r="D744" t="s">
        <v>26</v>
      </c>
      <c r="E744" t="s">
        <v>15</v>
      </c>
      <c r="F744" t="s">
        <v>1118</v>
      </c>
      <c r="G744" s="14">
        <v>44629</v>
      </c>
      <c r="H744" s="20">
        <f>MONTH(Tabla_1[[#This Row],[Fecha pedido]])</f>
        <v>3</v>
      </c>
      <c r="I744">
        <v>154519546</v>
      </c>
      <c r="J744" s="1">
        <v>44635</v>
      </c>
      <c r="K744" s="5">
        <f>DATEDIF(Tabla_1[[#This Row],[Fecha pedido]],Tabla_1[[#This Row],[Fecha envío]],"D")</f>
        <v>6</v>
      </c>
      <c r="L744" s="3">
        <v>4622</v>
      </c>
      <c r="M744" s="4">
        <v>9.33</v>
      </c>
      <c r="N744" s="4">
        <v>6.92</v>
      </c>
      <c r="O744" s="12">
        <v>43123.26</v>
      </c>
      <c r="P744" s="4">
        <f>Tabla_1[[#This Row],[Precio Unitario]]-Tabla_1[[#This Row],[Coste unitario]]</f>
        <v>2.41</v>
      </c>
      <c r="Q744" s="12">
        <f>Tabla_1[[#This Row],[Importe venta total]]/1000</f>
        <v>43.123260000000002</v>
      </c>
      <c r="R744" s="4">
        <v>31984.239999999998</v>
      </c>
      <c r="S744" s="12">
        <f>Tabla_1[[#This Row],[Importe Coste total]]/1000</f>
        <v>31.984239999999996</v>
      </c>
      <c r="T744" s="4">
        <f>Tabla_1[[#This Row],[Importe venta total]]-Tabla_1[[#This Row],[Importe Coste total]]</f>
        <v>11139.020000000004</v>
      </c>
      <c r="U744" s="13">
        <f>Tabla_1[[#This Row],[Importe Coste Total (M)]]/Tabla_1[[#This Row],[Importe Ventas Totales (M)]]</f>
        <v>0.74169346195069652</v>
      </c>
      <c r="V744" s="12">
        <f>Tabla_1[[#This Row],[Beneficio Total]]/1000</f>
        <v>11.139020000000004</v>
      </c>
      <c r="W744">
        <f>YEAR(Tabla_1[[#This Row],[Fecha pedido]])</f>
        <v>2022</v>
      </c>
    </row>
    <row r="745" spans="1:23" x14ac:dyDescent="0.3">
      <c r="A745" t="s">
        <v>957</v>
      </c>
      <c r="B745" t="s">
        <v>12</v>
      </c>
      <c r="C745" t="s">
        <v>615</v>
      </c>
      <c r="D745" t="s">
        <v>26</v>
      </c>
      <c r="E745" t="s">
        <v>15</v>
      </c>
      <c r="F745" t="s">
        <v>1117</v>
      </c>
      <c r="G745" s="14">
        <v>43937</v>
      </c>
      <c r="H745" s="20">
        <f>MONTH(Tabla_1[[#This Row],[Fecha pedido]])</f>
        <v>4</v>
      </c>
      <c r="I745">
        <v>152920091</v>
      </c>
      <c r="J745" s="1">
        <v>43968</v>
      </c>
      <c r="K745" s="5">
        <f>DATEDIF(Tabla_1[[#This Row],[Fecha pedido]],Tabla_1[[#This Row],[Fecha envío]],"D")</f>
        <v>31</v>
      </c>
      <c r="L745" s="3">
        <v>1308</v>
      </c>
      <c r="M745" s="4">
        <v>9.33</v>
      </c>
      <c r="N745" s="4">
        <v>6.92</v>
      </c>
      <c r="O745" s="12">
        <v>12203.64</v>
      </c>
      <c r="P745" s="4">
        <f>Tabla_1[[#This Row],[Precio Unitario]]-Tabla_1[[#This Row],[Coste unitario]]</f>
        <v>2.41</v>
      </c>
      <c r="Q745" s="12">
        <f>Tabla_1[[#This Row],[Importe venta total]]/1000</f>
        <v>12.20364</v>
      </c>
      <c r="R745" s="4">
        <v>9051.36</v>
      </c>
      <c r="S745" s="12">
        <f>Tabla_1[[#This Row],[Importe Coste total]]/1000</f>
        <v>9.0513600000000007</v>
      </c>
      <c r="T745" s="4">
        <f>Tabla_1[[#This Row],[Importe venta total]]-Tabla_1[[#This Row],[Importe Coste total]]</f>
        <v>3152.2799999999988</v>
      </c>
      <c r="U745" s="13">
        <f>Tabla_1[[#This Row],[Importe Coste Total (M)]]/Tabla_1[[#This Row],[Importe Ventas Totales (M)]]</f>
        <v>0.74169346195069674</v>
      </c>
      <c r="V745" s="12">
        <f>Tabla_1[[#This Row],[Beneficio Total]]/1000</f>
        <v>3.1522799999999989</v>
      </c>
      <c r="W745">
        <f>YEAR(Tabla_1[[#This Row],[Fecha pedido]])</f>
        <v>2020</v>
      </c>
    </row>
    <row r="746" spans="1:23" x14ac:dyDescent="0.3">
      <c r="A746" t="s">
        <v>958</v>
      </c>
      <c r="B746" t="s">
        <v>24</v>
      </c>
      <c r="C746" t="s">
        <v>902</v>
      </c>
      <c r="D746" t="s">
        <v>23</v>
      </c>
      <c r="E746" t="s">
        <v>19</v>
      </c>
      <c r="F746" t="s">
        <v>1117</v>
      </c>
      <c r="G746" s="14">
        <v>43843</v>
      </c>
      <c r="H746" s="20">
        <f>MONTH(Tabla_1[[#This Row],[Fecha pedido]])</f>
        <v>1</v>
      </c>
      <c r="I746">
        <v>645224750</v>
      </c>
      <c r="J746" s="1">
        <v>43875</v>
      </c>
      <c r="K746" s="5">
        <f>DATEDIF(Tabla_1[[#This Row],[Fecha pedido]],Tabla_1[[#This Row],[Fecha envío]],"D")</f>
        <v>32</v>
      </c>
      <c r="L746" s="3">
        <v>5197</v>
      </c>
      <c r="M746" s="4">
        <v>205.7</v>
      </c>
      <c r="N746" s="4">
        <v>117.11</v>
      </c>
      <c r="O746" s="12">
        <v>1069022.8999999999</v>
      </c>
      <c r="P746" s="4">
        <f>Tabla_1[[#This Row],[Precio Unitario]]-Tabla_1[[#This Row],[Coste unitario]]</f>
        <v>88.589999999999989</v>
      </c>
      <c r="Q746" s="12">
        <f>Tabla_1[[#This Row],[Importe venta total]]/1000</f>
        <v>1069.0228999999999</v>
      </c>
      <c r="R746" s="4">
        <v>608620.67000000004</v>
      </c>
      <c r="S746" s="12">
        <f>Tabla_1[[#This Row],[Importe Coste total]]/1000</f>
        <v>608.62067000000002</v>
      </c>
      <c r="T746" s="4">
        <f>Tabla_1[[#This Row],[Importe venta total]]-Tabla_1[[#This Row],[Importe Coste total]]</f>
        <v>460402.22999999986</v>
      </c>
      <c r="U746" s="13">
        <f>Tabla_1[[#This Row],[Importe Coste Total (M)]]/Tabla_1[[#This Row],[Importe Ventas Totales (M)]]</f>
        <v>0.56932425862907154</v>
      </c>
      <c r="V746" s="12">
        <f>Tabla_1[[#This Row],[Beneficio Total]]/1000</f>
        <v>460.40222999999986</v>
      </c>
      <c r="W746">
        <f>YEAR(Tabla_1[[#This Row],[Fecha pedido]])</f>
        <v>2020</v>
      </c>
    </row>
    <row r="747" spans="1:23" x14ac:dyDescent="0.3">
      <c r="A747" t="s">
        <v>959</v>
      </c>
      <c r="B747" t="s">
        <v>28</v>
      </c>
      <c r="C747" t="s">
        <v>474</v>
      </c>
      <c r="D747" t="s">
        <v>42</v>
      </c>
      <c r="E747" t="s">
        <v>15</v>
      </c>
      <c r="F747" t="s">
        <v>1117</v>
      </c>
      <c r="G747" s="14">
        <v>44124</v>
      </c>
      <c r="H747" s="20">
        <f>MONTH(Tabla_1[[#This Row],[Fecha pedido]])</f>
        <v>10</v>
      </c>
      <c r="I747">
        <v>854919850</v>
      </c>
      <c r="J747" s="1">
        <v>44140</v>
      </c>
      <c r="K747" s="5">
        <f>DATEDIF(Tabla_1[[#This Row],[Fecha pedido]],Tabla_1[[#This Row],[Fecha envío]],"D")</f>
        <v>16</v>
      </c>
      <c r="L747" s="3">
        <v>8637</v>
      </c>
      <c r="M747" s="4">
        <v>651.21</v>
      </c>
      <c r="N747" s="4">
        <v>524.96</v>
      </c>
      <c r="O747" s="12">
        <v>5624500.7700000005</v>
      </c>
      <c r="P747" s="4">
        <f>Tabla_1[[#This Row],[Precio Unitario]]-Tabla_1[[#This Row],[Coste unitario]]</f>
        <v>126.25</v>
      </c>
      <c r="Q747" s="12">
        <f>Tabla_1[[#This Row],[Importe venta total]]/1000</f>
        <v>5624.5007700000006</v>
      </c>
      <c r="R747" s="4">
        <v>4534079.5200000005</v>
      </c>
      <c r="S747" s="12">
        <f>Tabla_1[[#This Row],[Importe Coste total]]/1000</f>
        <v>4534.0795200000002</v>
      </c>
      <c r="T747" s="4">
        <f>Tabla_1[[#This Row],[Importe venta total]]-Tabla_1[[#This Row],[Importe Coste total]]</f>
        <v>1090421.25</v>
      </c>
      <c r="U747" s="13">
        <f>Tabla_1[[#This Row],[Importe Coste Total (M)]]/Tabla_1[[#This Row],[Importe Ventas Totales (M)]]</f>
        <v>0.80613012699436426</v>
      </c>
      <c r="V747" s="12">
        <f>Tabla_1[[#This Row],[Beneficio Total]]/1000</f>
        <v>1090.4212500000001</v>
      </c>
      <c r="W747">
        <f>YEAR(Tabla_1[[#This Row],[Fecha pedido]])</f>
        <v>2020</v>
      </c>
    </row>
    <row r="748" spans="1:23" x14ac:dyDescent="0.3">
      <c r="A748" t="s">
        <v>960</v>
      </c>
      <c r="B748" t="s">
        <v>21</v>
      </c>
      <c r="C748" t="s">
        <v>106</v>
      </c>
      <c r="D748" t="s">
        <v>23</v>
      </c>
      <c r="E748" t="s">
        <v>19</v>
      </c>
      <c r="F748" t="s">
        <v>1117</v>
      </c>
      <c r="G748" s="14">
        <v>44184</v>
      </c>
      <c r="H748" s="20">
        <f>MONTH(Tabla_1[[#This Row],[Fecha pedido]])</f>
        <v>12</v>
      </c>
      <c r="I748">
        <v>975804221</v>
      </c>
      <c r="J748" s="1">
        <v>44209</v>
      </c>
      <c r="K748" s="5">
        <f>DATEDIF(Tabla_1[[#This Row],[Fecha pedido]],Tabla_1[[#This Row],[Fecha envío]],"D")</f>
        <v>25</v>
      </c>
      <c r="L748" s="3">
        <v>1008</v>
      </c>
      <c r="M748" s="4">
        <v>205.7</v>
      </c>
      <c r="N748" s="4">
        <v>117.11</v>
      </c>
      <c r="O748" s="12">
        <v>207345.59999999998</v>
      </c>
      <c r="P748" s="4">
        <f>Tabla_1[[#This Row],[Precio Unitario]]-Tabla_1[[#This Row],[Coste unitario]]</f>
        <v>88.589999999999989</v>
      </c>
      <c r="Q748" s="12">
        <f>Tabla_1[[#This Row],[Importe venta total]]/1000</f>
        <v>207.34559999999999</v>
      </c>
      <c r="R748" s="4">
        <v>118046.88</v>
      </c>
      <c r="S748" s="12">
        <f>Tabla_1[[#This Row],[Importe Coste total]]/1000</f>
        <v>118.04688</v>
      </c>
      <c r="T748" s="4">
        <f>Tabla_1[[#This Row],[Importe venta total]]-Tabla_1[[#This Row],[Importe Coste total]]</f>
        <v>89298.719999999972</v>
      </c>
      <c r="U748" s="13">
        <f>Tabla_1[[#This Row],[Importe Coste Total (M)]]/Tabla_1[[#This Row],[Importe Ventas Totales (M)]]</f>
        <v>0.56932425862907154</v>
      </c>
      <c r="V748" s="12">
        <f>Tabla_1[[#This Row],[Beneficio Total]]/1000</f>
        <v>89.298719999999975</v>
      </c>
      <c r="W748">
        <f>YEAR(Tabla_1[[#This Row],[Fecha pedido]])</f>
        <v>2020</v>
      </c>
    </row>
    <row r="749" spans="1:23" x14ac:dyDescent="0.3">
      <c r="A749" t="s">
        <v>961</v>
      </c>
      <c r="B749" t="s">
        <v>24</v>
      </c>
      <c r="C749" t="s">
        <v>93</v>
      </c>
      <c r="D749" t="s">
        <v>30</v>
      </c>
      <c r="E749" t="s">
        <v>15</v>
      </c>
      <c r="F749" t="s">
        <v>1119</v>
      </c>
      <c r="G749" s="14">
        <v>44597</v>
      </c>
      <c r="H749" s="20">
        <f>MONTH(Tabla_1[[#This Row],[Fecha pedido]])</f>
        <v>2</v>
      </c>
      <c r="I749">
        <v>277898585</v>
      </c>
      <c r="J749" s="1">
        <v>44626</v>
      </c>
      <c r="K749" s="5">
        <f>DATEDIF(Tabla_1[[#This Row],[Fecha pedido]],Tabla_1[[#This Row],[Fecha envío]],"D")</f>
        <v>29</v>
      </c>
      <c r="L749" s="3">
        <v>5222</v>
      </c>
      <c r="M749" s="4">
        <v>255.28</v>
      </c>
      <c r="N749" s="4">
        <v>159.41999999999999</v>
      </c>
      <c r="O749" s="12">
        <v>1333072.1599999999</v>
      </c>
      <c r="P749" s="4">
        <f>Tabla_1[[#This Row],[Precio Unitario]]-Tabla_1[[#This Row],[Coste unitario]]</f>
        <v>95.860000000000014</v>
      </c>
      <c r="Q749" s="12">
        <f>Tabla_1[[#This Row],[Importe venta total]]/1000</f>
        <v>1333.0721599999999</v>
      </c>
      <c r="R749" s="4">
        <v>832491.24</v>
      </c>
      <c r="S749" s="12">
        <f>Tabla_1[[#This Row],[Importe Coste total]]/1000</f>
        <v>832.49123999999995</v>
      </c>
      <c r="T749" s="4">
        <f>Tabla_1[[#This Row],[Importe venta total]]-Tabla_1[[#This Row],[Importe Coste total]]</f>
        <v>500580.91999999993</v>
      </c>
      <c r="U749" s="13">
        <f>Tabla_1[[#This Row],[Importe Coste Total (M)]]/Tabla_1[[#This Row],[Importe Ventas Totales (M)]]</f>
        <v>0.62449075524913822</v>
      </c>
      <c r="V749" s="12">
        <f>Tabla_1[[#This Row],[Beneficio Total]]/1000</f>
        <v>500.58091999999994</v>
      </c>
      <c r="W749">
        <f>YEAR(Tabla_1[[#This Row],[Fecha pedido]])</f>
        <v>2022</v>
      </c>
    </row>
    <row r="750" spans="1:23" x14ac:dyDescent="0.3">
      <c r="A750" t="s">
        <v>962</v>
      </c>
      <c r="B750" t="s">
        <v>60</v>
      </c>
      <c r="C750" t="s">
        <v>360</v>
      </c>
      <c r="D750" t="s">
        <v>50</v>
      </c>
      <c r="E750" t="s">
        <v>15</v>
      </c>
      <c r="F750" t="s">
        <v>1119</v>
      </c>
      <c r="G750" s="14">
        <v>44490</v>
      </c>
      <c r="H750" s="20">
        <f>MONTH(Tabla_1[[#This Row],[Fecha pedido]])</f>
        <v>10</v>
      </c>
      <c r="I750">
        <v>648268735</v>
      </c>
      <c r="J750" s="1">
        <v>44517</v>
      </c>
      <c r="K750" s="5">
        <f>DATEDIF(Tabla_1[[#This Row],[Fecha pedido]],Tabla_1[[#This Row],[Fecha envío]],"D")</f>
        <v>27</v>
      </c>
      <c r="L750" s="3">
        <v>5979</v>
      </c>
      <c r="M750" s="4">
        <v>154.06</v>
      </c>
      <c r="N750" s="4">
        <v>90.93</v>
      </c>
      <c r="O750" s="12">
        <v>921124.74</v>
      </c>
      <c r="P750" s="4">
        <f>Tabla_1[[#This Row],[Precio Unitario]]-Tabla_1[[#This Row],[Coste unitario]]</f>
        <v>63.129999999999995</v>
      </c>
      <c r="Q750" s="12">
        <f>Tabla_1[[#This Row],[Importe venta total]]/1000</f>
        <v>921.12473999999997</v>
      </c>
      <c r="R750" s="4">
        <v>543670.47000000009</v>
      </c>
      <c r="S750" s="12">
        <f>Tabla_1[[#This Row],[Importe Coste total]]/1000</f>
        <v>543.67047000000014</v>
      </c>
      <c r="T750" s="4">
        <f>Tabla_1[[#This Row],[Importe venta total]]-Tabla_1[[#This Row],[Importe Coste total]]</f>
        <v>377454.2699999999</v>
      </c>
      <c r="U750" s="13">
        <f>Tabla_1[[#This Row],[Importe Coste Total (M)]]/Tabla_1[[#This Row],[Importe Ventas Totales (M)]]</f>
        <v>0.59022458782292631</v>
      </c>
      <c r="V750" s="12">
        <f>Tabla_1[[#This Row],[Beneficio Total]]/1000</f>
        <v>377.45426999999989</v>
      </c>
      <c r="W750">
        <f>YEAR(Tabla_1[[#This Row],[Fecha pedido]])</f>
        <v>2021</v>
      </c>
    </row>
    <row r="751" spans="1:23" x14ac:dyDescent="0.3">
      <c r="A751" t="s">
        <v>963</v>
      </c>
      <c r="B751" t="s">
        <v>24</v>
      </c>
      <c r="C751" t="s">
        <v>53</v>
      </c>
      <c r="D751" t="s">
        <v>23</v>
      </c>
      <c r="E751" t="s">
        <v>19</v>
      </c>
      <c r="F751" t="s">
        <v>1119</v>
      </c>
      <c r="G751" s="14">
        <v>44123</v>
      </c>
      <c r="H751" s="20">
        <f>MONTH(Tabla_1[[#This Row],[Fecha pedido]])</f>
        <v>10</v>
      </c>
      <c r="I751">
        <v>252899110</v>
      </c>
      <c r="J751" s="1">
        <v>44140</v>
      </c>
      <c r="K751" s="5">
        <f>DATEDIF(Tabla_1[[#This Row],[Fecha pedido]],Tabla_1[[#This Row],[Fecha envío]],"D")</f>
        <v>17</v>
      </c>
      <c r="L751" s="3">
        <v>7321</v>
      </c>
      <c r="M751" s="4">
        <v>205.7</v>
      </c>
      <c r="N751" s="4">
        <v>117.11</v>
      </c>
      <c r="O751" s="12">
        <v>1505929.7</v>
      </c>
      <c r="P751" s="4">
        <f>Tabla_1[[#This Row],[Precio Unitario]]-Tabla_1[[#This Row],[Coste unitario]]</f>
        <v>88.589999999999989</v>
      </c>
      <c r="Q751" s="12">
        <f>Tabla_1[[#This Row],[Importe venta total]]/1000</f>
        <v>1505.9296999999999</v>
      </c>
      <c r="R751" s="4">
        <v>857362.30999999994</v>
      </c>
      <c r="S751" s="12">
        <f>Tabla_1[[#This Row],[Importe Coste total]]/1000</f>
        <v>857.36230999999998</v>
      </c>
      <c r="T751" s="4">
        <f>Tabla_1[[#This Row],[Importe venta total]]-Tabla_1[[#This Row],[Importe Coste total]]</f>
        <v>648567.39</v>
      </c>
      <c r="U751" s="13">
        <f>Tabla_1[[#This Row],[Importe Coste Total (M)]]/Tabla_1[[#This Row],[Importe Ventas Totales (M)]]</f>
        <v>0.56932425862907143</v>
      </c>
      <c r="V751" s="12">
        <f>Tabla_1[[#This Row],[Beneficio Total]]/1000</f>
        <v>648.56739000000005</v>
      </c>
      <c r="W751">
        <f>YEAR(Tabla_1[[#This Row],[Fecha pedido]])</f>
        <v>2020</v>
      </c>
    </row>
    <row r="752" spans="1:23" x14ac:dyDescent="0.3">
      <c r="A752" t="s">
        <v>964</v>
      </c>
      <c r="B752" t="s">
        <v>12</v>
      </c>
      <c r="C752" t="s">
        <v>894</v>
      </c>
      <c r="D752" t="s">
        <v>26</v>
      </c>
      <c r="E752" t="s">
        <v>19</v>
      </c>
      <c r="F752" t="s">
        <v>1118</v>
      </c>
      <c r="G752" s="14">
        <v>44805</v>
      </c>
      <c r="H752" s="20">
        <f>MONTH(Tabla_1[[#This Row],[Fecha pedido]])</f>
        <v>9</v>
      </c>
      <c r="I752">
        <v>648194491</v>
      </c>
      <c r="J752" s="1">
        <v>44821</v>
      </c>
      <c r="K752" s="5">
        <f>DATEDIF(Tabla_1[[#This Row],[Fecha pedido]],Tabla_1[[#This Row],[Fecha envío]],"D")</f>
        <v>16</v>
      </c>
      <c r="L752" s="3">
        <v>4009</v>
      </c>
      <c r="M752" s="4">
        <v>9.33</v>
      </c>
      <c r="N752" s="4">
        <v>6.92</v>
      </c>
      <c r="O752" s="12">
        <v>37403.97</v>
      </c>
      <c r="P752" s="4">
        <f>Tabla_1[[#This Row],[Precio Unitario]]-Tabla_1[[#This Row],[Coste unitario]]</f>
        <v>2.41</v>
      </c>
      <c r="Q752" s="12">
        <f>Tabla_1[[#This Row],[Importe venta total]]/1000</f>
        <v>37.403970000000001</v>
      </c>
      <c r="R752" s="4">
        <v>27742.28</v>
      </c>
      <c r="S752" s="12">
        <f>Tabla_1[[#This Row],[Importe Coste total]]/1000</f>
        <v>27.742279999999997</v>
      </c>
      <c r="T752" s="4">
        <f>Tabla_1[[#This Row],[Importe venta total]]-Tabla_1[[#This Row],[Importe Coste total]]</f>
        <v>9661.6900000000023</v>
      </c>
      <c r="U752" s="13">
        <f>Tabla_1[[#This Row],[Importe Coste Total (M)]]/Tabla_1[[#This Row],[Importe Ventas Totales (M)]]</f>
        <v>0.74169346195069663</v>
      </c>
      <c r="V752" s="12">
        <f>Tabla_1[[#This Row],[Beneficio Total]]/1000</f>
        <v>9.6616900000000019</v>
      </c>
      <c r="W752">
        <f>YEAR(Tabla_1[[#This Row],[Fecha pedido]])</f>
        <v>2022</v>
      </c>
    </row>
    <row r="753" spans="1:23" x14ac:dyDescent="0.3">
      <c r="A753" t="s">
        <v>965</v>
      </c>
      <c r="B753" t="s">
        <v>24</v>
      </c>
      <c r="C753" t="s">
        <v>253</v>
      </c>
      <c r="D753" t="s">
        <v>14</v>
      </c>
      <c r="E753" t="s">
        <v>15</v>
      </c>
      <c r="F753" t="s">
        <v>1118</v>
      </c>
      <c r="G753" s="14">
        <v>44155</v>
      </c>
      <c r="H753" s="20">
        <f>MONTH(Tabla_1[[#This Row],[Fecha pedido]])</f>
        <v>11</v>
      </c>
      <c r="I753">
        <v>680020940</v>
      </c>
      <c r="J753" s="1">
        <v>44166</v>
      </c>
      <c r="K753" s="5">
        <f>DATEDIF(Tabla_1[[#This Row],[Fecha pedido]],Tabla_1[[#This Row],[Fecha envío]],"D")</f>
        <v>11</v>
      </c>
      <c r="L753" s="3">
        <v>2163</v>
      </c>
      <c r="M753" s="4">
        <v>152.58000000000001</v>
      </c>
      <c r="N753" s="4">
        <v>97.44</v>
      </c>
      <c r="O753" s="12">
        <v>330030.54000000004</v>
      </c>
      <c r="P753" s="4">
        <f>Tabla_1[[#This Row],[Precio Unitario]]-Tabla_1[[#This Row],[Coste unitario]]</f>
        <v>55.140000000000015</v>
      </c>
      <c r="Q753" s="12">
        <f>Tabla_1[[#This Row],[Importe venta total]]/1000</f>
        <v>330.03054000000003</v>
      </c>
      <c r="R753" s="4">
        <v>210762.72</v>
      </c>
      <c r="S753" s="12">
        <f>Tabla_1[[#This Row],[Importe Coste total]]/1000</f>
        <v>210.76272</v>
      </c>
      <c r="T753" s="4">
        <f>Tabla_1[[#This Row],[Importe venta total]]-Tabla_1[[#This Row],[Importe Coste total]]</f>
        <v>119267.82000000004</v>
      </c>
      <c r="U753" s="13">
        <f>Tabla_1[[#This Row],[Importe Coste Total (M)]]/Tabla_1[[#This Row],[Importe Ventas Totales (M)]]</f>
        <v>0.63861580810066843</v>
      </c>
      <c r="V753" s="12">
        <f>Tabla_1[[#This Row],[Beneficio Total]]/1000</f>
        <v>119.26782000000004</v>
      </c>
      <c r="W753">
        <f>YEAR(Tabla_1[[#This Row],[Fecha pedido]])</f>
        <v>2020</v>
      </c>
    </row>
    <row r="754" spans="1:23" x14ac:dyDescent="0.3">
      <c r="A754" t="s">
        <v>966</v>
      </c>
      <c r="B754" t="s">
        <v>24</v>
      </c>
      <c r="C754" t="s">
        <v>743</v>
      </c>
      <c r="D754" t="s">
        <v>30</v>
      </c>
      <c r="E754" t="s">
        <v>15</v>
      </c>
      <c r="F754" t="s">
        <v>1117</v>
      </c>
      <c r="G754" s="14">
        <v>44837</v>
      </c>
      <c r="H754" s="20">
        <f>MONTH(Tabla_1[[#This Row],[Fecha pedido]])</f>
        <v>10</v>
      </c>
      <c r="I754">
        <v>204677283</v>
      </c>
      <c r="J754" s="1">
        <v>44837</v>
      </c>
      <c r="K754" s="5">
        <f>DATEDIF(Tabla_1[[#This Row],[Fecha pedido]],Tabla_1[[#This Row],[Fecha envío]],"D")</f>
        <v>0</v>
      </c>
      <c r="L754" s="3">
        <v>7411</v>
      </c>
      <c r="M754" s="4">
        <v>255.28</v>
      </c>
      <c r="N754" s="4">
        <v>159.41999999999999</v>
      </c>
      <c r="O754" s="12">
        <v>1891880.08</v>
      </c>
      <c r="P754" s="4">
        <f>Tabla_1[[#This Row],[Precio Unitario]]-Tabla_1[[#This Row],[Coste unitario]]</f>
        <v>95.860000000000014</v>
      </c>
      <c r="Q754" s="12">
        <f>Tabla_1[[#This Row],[Importe venta total]]/1000</f>
        <v>1891.8800800000001</v>
      </c>
      <c r="R754" s="4">
        <v>1181461.6199999999</v>
      </c>
      <c r="S754" s="12">
        <f>Tabla_1[[#This Row],[Importe Coste total]]/1000</f>
        <v>1181.4616199999998</v>
      </c>
      <c r="T754" s="4">
        <f>Tabla_1[[#This Row],[Importe venta total]]-Tabla_1[[#This Row],[Importe Coste total]]</f>
        <v>710418.4600000002</v>
      </c>
      <c r="U754" s="13">
        <f>Tabla_1[[#This Row],[Importe Coste Total (M)]]/Tabla_1[[#This Row],[Importe Ventas Totales (M)]]</f>
        <v>0.62449075524913811</v>
      </c>
      <c r="V754" s="12">
        <f>Tabla_1[[#This Row],[Beneficio Total]]/1000</f>
        <v>710.41846000000021</v>
      </c>
      <c r="W754">
        <f>YEAR(Tabla_1[[#This Row],[Fecha pedido]])</f>
        <v>2022</v>
      </c>
    </row>
    <row r="755" spans="1:23" x14ac:dyDescent="0.3">
      <c r="A755" t="s">
        <v>967</v>
      </c>
      <c r="B755" t="s">
        <v>60</v>
      </c>
      <c r="C755" t="s">
        <v>393</v>
      </c>
      <c r="D755" t="s">
        <v>70</v>
      </c>
      <c r="E755" t="s">
        <v>19</v>
      </c>
      <c r="F755" t="s">
        <v>1120</v>
      </c>
      <c r="G755" s="14">
        <v>44444</v>
      </c>
      <c r="H755" s="20">
        <f>MONTH(Tabla_1[[#This Row],[Fecha pedido]])</f>
        <v>9</v>
      </c>
      <c r="I755">
        <v>498774850</v>
      </c>
      <c r="J755" s="1">
        <v>44491</v>
      </c>
      <c r="K755" s="5">
        <f>DATEDIF(Tabla_1[[#This Row],[Fecha pedido]],Tabla_1[[#This Row],[Fecha envío]],"D")</f>
        <v>47</v>
      </c>
      <c r="L755" s="3">
        <v>7417</v>
      </c>
      <c r="M755" s="4">
        <v>109.28</v>
      </c>
      <c r="N755" s="4">
        <v>35.840000000000003</v>
      </c>
      <c r="O755" s="12">
        <v>810529.76</v>
      </c>
      <c r="P755" s="4">
        <f>Tabla_1[[#This Row],[Precio Unitario]]-Tabla_1[[#This Row],[Coste unitario]]</f>
        <v>73.44</v>
      </c>
      <c r="Q755" s="12">
        <f>Tabla_1[[#This Row],[Importe venta total]]/1000</f>
        <v>810.52976000000001</v>
      </c>
      <c r="R755" s="4">
        <v>265825.28000000003</v>
      </c>
      <c r="S755" s="12">
        <f>Tabla_1[[#This Row],[Importe Coste total]]/1000</f>
        <v>265.82528000000002</v>
      </c>
      <c r="T755" s="4">
        <f>Tabla_1[[#This Row],[Importe venta total]]-Tabla_1[[#This Row],[Importe Coste total]]</f>
        <v>544704.48</v>
      </c>
      <c r="U755" s="13">
        <f>Tabla_1[[#This Row],[Importe Coste Total (M)]]/Tabla_1[[#This Row],[Importe Ventas Totales (M)]]</f>
        <v>0.32796486090775989</v>
      </c>
      <c r="V755" s="12">
        <f>Tabla_1[[#This Row],[Beneficio Total]]/1000</f>
        <v>544.70447999999999</v>
      </c>
      <c r="W755">
        <f>YEAR(Tabla_1[[#This Row],[Fecha pedido]])</f>
        <v>2021</v>
      </c>
    </row>
    <row r="756" spans="1:23" x14ac:dyDescent="0.3">
      <c r="A756" t="s">
        <v>968</v>
      </c>
      <c r="B756" t="s">
        <v>24</v>
      </c>
      <c r="C756" t="s">
        <v>25</v>
      </c>
      <c r="D756" t="s">
        <v>26</v>
      </c>
      <c r="E756" t="s">
        <v>19</v>
      </c>
      <c r="F756" t="s">
        <v>1118</v>
      </c>
      <c r="G756" s="14">
        <v>44369</v>
      </c>
      <c r="H756" s="20">
        <f>MONTH(Tabla_1[[#This Row],[Fecha pedido]])</f>
        <v>6</v>
      </c>
      <c r="I756">
        <v>209237468</v>
      </c>
      <c r="J756" s="1">
        <v>44369</v>
      </c>
      <c r="K756" s="5">
        <f>DATEDIF(Tabla_1[[#This Row],[Fecha pedido]],Tabla_1[[#This Row],[Fecha envío]],"D")</f>
        <v>0</v>
      </c>
      <c r="L756" s="3">
        <v>6871</v>
      </c>
      <c r="M756" s="4">
        <v>9.33</v>
      </c>
      <c r="N756" s="4">
        <v>6.92</v>
      </c>
      <c r="O756" s="12">
        <v>64106.43</v>
      </c>
      <c r="P756" s="4">
        <f>Tabla_1[[#This Row],[Precio Unitario]]-Tabla_1[[#This Row],[Coste unitario]]</f>
        <v>2.41</v>
      </c>
      <c r="Q756" s="12">
        <f>Tabla_1[[#This Row],[Importe venta total]]/1000</f>
        <v>64.106430000000003</v>
      </c>
      <c r="R756" s="4">
        <v>47547.32</v>
      </c>
      <c r="S756" s="12">
        <f>Tabla_1[[#This Row],[Importe Coste total]]/1000</f>
        <v>47.547319999999999</v>
      </c>
      <c r="T756" s="4">
        <f>Tabla_1[[#This Row],[Importe venta total]]-Tabla_1[[#This Row],[Importe Coste total]]</f>
        <v>16559.11</v>
      </c>
      <c r="U756" s="13">
        <f>Tabla_1[[#This Row],[Importe Coste Total (M)]]/Tabla_1[[#This Row],[Importe Ventas Totales (M)]]</f>
        <v>0.74169346195069663</v>
      </c>
      <c r="V756" s="12">
        <f>Tabla_1[[#This Row],[Beneficio Total]]/1000</f>
        <v>16.55911</v>
      </c>
      <c r="W756">
        <f>YEAR(Tabla_1[[#This Row],[Fecha pedido]])</f>
        <v>2021</v>
      </c>
    </row>
    <row r="757" spans="1:23" x14ac:dyDescent="0.3">
      <c r="A757" t="s">
        <v>969</v>
      </c>
      <c r="B757" t="s">
        <v>12</v>
      </c>
      <c r="C757" t="s">
        <v>424</v>
      </c>
      <c r="D757" t="s">
        <v>38</v>
      </c>
      <c r="E757" t="s">
        <v>15</v>
      </c>
      <c r="F757" t="s">
        <v>1117</v>
      </c>
      <c r="G757" s="14">
        <v>44065</v>
      </c>
      <c r="H757" s="20">
        <f>MONTH(Tabla_1[[#This Row],[Fecha pedido]])</f>
        <v>8</v>
      </c>
      <c r="I757">
        <v>303301465</v>
      </c>
      <c r="J757" s="1">
        <v>44090</v>
      </c>
      <c r="K757" s="5">
        <f>DATEDIF(Tabla_1[[#This Row],[Fecha pedido]],Tabla_1[[#This Row],[Fecha envío]],"D")</f>
        <v>25</v>
      </c>
      <c r="L757" s="3">
        <v>2498</v>
      </c>
      <c r="M757" s="4">
        <v>437.2</v>
      </c>
      <c r="N757" s="4">
        <v>263.33</v>
      </c>
      <c r="O757" s="12">
        <v>1092125.5999999999</v>
      </c>
      <c r="P757" s="4">
        <f>Tabla_1[[#This Row],[Precio Unitario]]-Tabla_1[[#This Row],[Coste unitario]]</f>
        <v>173.87</v>
      </c>
      <c r="Q757" s="12">
        <f>Tabla_1[[#This Row],[Importe venta total]]/1000</f>
        <v>1092.1255999999998</v>
      </c>
      <c r="R757" s="4">
        <v>657798.34</v>
      </c>
      <c r="S757" s="12">
        <f>Tabla_1[[#This Row],[Importe Coste total]]/1000</f>
        <v>657.79833999999994</v>
      </c>
      <c r="T757" s="4">
        <f>Tabla_1[[#This Row],[Importe venta total]]-Tabla_1[[#This Row],[Importe Coste total]]</f>
        <v>434327.25999999989</v>
      </c>
      <c r="U757" s="13">
        <f>Tabla_1[[#This Row],[Importe Coste Total (M)]]/Tabla_1[[#This Row],[Importe Ventas Totales (M)]]</f>
        <v>0.60231015553522416</v>
      </c>
      <c r="V757" s="12">
        <f>Tabla_1[[#This Row],[Beneficio Total]]/1000</f>
        <v>434.32725999999991</v>
      </c>
      <c r="W757">
        <f>YEAR(Tabla_1[[#This Row],[Fecha pedido]])</f>
        <v>2020</v>
      </c>
    </row>
    <row r="758" spans="1:23" x14ac:dyDescent="0.3">
      <c r="A758" t="s">
        <v>970</v>
      </c>
      <c r="B758" t="s">
        <v>21</v>
      </c>
      <c r="C758" t="s">
        <v>593</v>
      </c>
      <c r="D758" t="s">
        <v>18</v>
      </c>
      <c r="E758" t="s">
        <v>15</v>
      </c>
      <c r="F758" t="s">
        <v>1118</v>
      </c>
      <c r="G758" s="14">
        <v>44695</v>
      </c>
      <c r="H758" s="20">
        <f>MONTH(Tabla_1[[#This Row],[Fecha pedido]])</f>
        <v>5</v>
      </c>
      <c r="I758">
        <v>918515670</v>
      </c>
      <c r="J758" s="1">
        <v>44719</v>
      </c>
      <c r="K758" s="5">
        <f>DATEDIF(Tabla_1[[#This Row],[Fecha pedido]],Tabla_1[[#This Row],[Fecha envío]],"D")</f>
        <v>24</v>
      </c>
      <c r="L758" s="3">
        <v>8053</v>
      </c>
      <c r="M758" s="4">
        <v>421.89</v>
      </c>
      <c r="N758" s="4">
        <v>364.69</v>
      </c>
      <c r="O758" s="12">
        <v>3397480.17</v>
      </c>
      <c r="P758" s="4">
        <f>Tabla_1[[#This Row],[Precio Unitario]]-Tabla_1[[#This Row],[Coste unitario]]</f>
        <v>57.199999999999989</v>
      </c>
      <c r="Q758" s="12">
        <f>Tabla_1[[#This Row],[Importe venta total]]/1000</f>
        <v>3397.4801699999998</v>
      </c>
      <c r="R758" s="4">
        <v>2936848.57</v>
      </c>
      <c r="S758" s="12">
        <f>Tabla_1[[#This Row],[Importe Coste total]]/1000</f>
        <v>2936.8485699999997</v>
      </c>
      <c r="T758" s="4">
        <f>Tabla_1[[#This Row],[Importe venta total]]-Tabla_1[[#This Row],[Importe Coste total]]</f>
        <v>460631.60000000009</v>
      </c>
      <c r="U758" s="13">
        <f>Tabla_1[[#This Row],[Importe Coste Total (M)]]/Tabla_1[[#This Row],[Importe Ventas Totales (M)]]</f>
        <v>0.86441963544999878</v>
      </c>
      <c r="V758" s="12">
        <f>Tabla_1[[#This Row],[Beneficio Total]]/1000</f>
        <v>460.63160000000011</v>
      </c>
      <c r="W758">
        <f>YEAR(Tabla_1[[#This Row],[Fecha pedido]])</f>
        <v>2022</v>
      </c>
    </row>
    <row r="759" spans="1:23" x14ac:dyDescent="0.3">
      <c r="A759" t="s">
        <v>971</v>
      </c>
      <c r="B759" t="s">
        <v>12</v>
      </c>
      <c r="C759" t="s">
        <v>532</v>
      </c>
      <c r="D759" t="s">
        <v>14</v>
      </c>
      <c r="E759" t="s">
        <v>19</v>
      </c>
      <c r="F759" t="s">
        <v>1119</v>
      </c>
      <c r="G759" s="14">
        <v>44440</v>
      </c>
      <c r="H759" s="20">
        <f>MONTH(Tabla_1[[#This Row],[Fecha pedido]])</f>
        <v>9</v>
      </c>
      <c r="I759">
        <v>912741410</v>
      </c>
      <c r="J759" s="1">
        <v>44450</v>
      </c>
      <c r="K759" s="5">
        <f>DATEDIF(Tabla_1[[#This Row],[Fecha pedido]],Tabla_1[[#This Row],[Fecha envío]],"D")</f>
        <v>10</v>
      </c>
      <c r="L759" s="3">
        <v>9321</v>
      </c>
      <c r="M759" s="4">
        <v>152.58000000000001</v>
      </c>
      <c r="N759" s="4">
        <v>97.44</v>
      </c>
      <c r="O759" s="12">
        <v>1422198.1800000002</v>
      </c>
      <c r="P759" s="4">
        <f>Tabla_1[[#This Row],[Precio Unitario]]-Tabla_1[[#This Row],[Coste unitario]]</f>
        <v>55.140000000000015</v>
      </c>
      <c r="Q759" s="12">
        <f>Tabla_1[[#This Row],[Importe venta total]]/1000</f>
        <v>1422.1981800000001</v>
      </c>
      <c r="R759" s="4">
        <v>908238.24</v>
      </c>
      <c r="S759" s="12">
        <f>Tabla_1[[#This Row],[Importe Coste total]]/1000</f>
        <v>908.23824000000002</v>
      </c>
      <c r="T759" s="4">
        <f>Tabla_1[[#This Row],[Importe venta total]]-Tabla_1[[#This Row],[Importe Coste total]]</f>
        <v>513959.94000000018</v>
      </c>
      <c r="U759" s="13">
        <f>Tabla_1[[#This Row],[Importe Coste Total (M)]]/Tabla_1[[#This Row],[Importe Ventas Totales (M)]]</f>
        <v>0.63861580810066843</v>
      </c>
      <c r="V759" s="12">
        <f>Tabla_1[[#This Row],[Beneficio Total]]/1000</f>
        <v>513.95994000000019</v>
      </c>
      <c r="W759">
        <f>YEAR(Tabla_1[[#This Row],[Fecha pedido]])</f>
        <v>2021</v>
      </c>
    </row>
    <row r="760" spans="1:23" x14ac:dyDescent="0.3">
      <c r="A760" t="s">
        <v>972</v>
      </c>
      <c r="B760" t="s">
        <v>12</v>
      </c>
      <c r="C760" t="s">
        <v>894</v>
      </c>
      <c r="D760" t="s">
        <v>23</v>
      </c>
      <c r="E760" t="s">
        <v>15</v>
      </c>
      <c r="F760" t="s">
        <v>1119</v>
      </c>
      <c r="G760" s="14">
        <v>44236</v>
      </c>
      <c r="H760" s="20">
        <f>MONTH(Tabla_1[[#This Row],[Fecha pedido]])</f>
        <v>2</v>
      </c>
      <c r="I760">
        <v>114152514</v>
      </c>
      <c r="J760" s="1">
        <v>44276</v>
      </c>
      <c r="K760" s="5">
        <f>DATEDIF(Tabla_1[[#This Row],[Fecha pedido]],Tabla_1[[#This Row],[Fecha envío]],"D")</f>
        <v>40</v>
      </c>
      <c r="L760" s="3">
        <v>9121</v>
      </c>
      <c r="M760" s="4">
        <v>205.7</v>
      </c>
      <c r="N760" s="4">
        <v>117.11</v>
      </c>
      <c r="O760" s="12">
        <v>1876189.7</v>
      </c>
      <c r="P760" s="4">
        <f>Tabla_1[[#This Row],[Precio Unitario]]-Tabla_1[[#This Row],[Coste unitario]]</f>
        <v>88.589999999999989</v>
      </c>
      <c r="Q760" s="12">
        <f>Tabla_1[[#This Row],[Importe venta total]]/1000</f>
        <v>1876.1896999999999</v>
      </c>
      <c r="R760" s="4">
        <v>1068160.31</v>
      </c>
      <c r="S760" s="12">
        <f>Tabla_1[[#This Row],[Importe Coste total]]/1000</f>
        <v>1068.16031</v>
      </c>
      <c r="T760" s="4">
        <f>Tabla_1[[#This Row],[Importe venta total]]-Tabla_1[[#This Row],[Importe Coste total]]</f>
        <v>808029.3899999999</v>
      </c>
      <c r="U760" s="13">
        <f>Tabla_1[[#This Row],[Importe Coste Total (M)]]/Tabla_1[[#This Row],[Importe Ventas Totales (M)]]</f>
        <v>0.56932425862907143</v>
      </c>
      <c r="V760" s="12">
        <f>Tabla_1[[#This Row],[Beneficio Total]]/1000</f>
        <v>808.02938999999992</v>
      </c>
      <c r="W760">
        <f>YEAR(Tabla_1[[#This Row],[Fecha pedido]])</f>
        <v>2021</v>
      </c>
    </row>
    <row r="761" spans="1:23" x14ac:dyDescent="0.3">
      <c r="A761" t="s">
        <v>973</v>
      </c>
      <c r="B761" t="s">
        <v>24</v>
      </c>
      <c r="C761" t="s">
        <v>388</v>
      </c>
      <c r="D761" t="s">
        <v>40</v>
      </c>
      <c r="E761" t="s">
        <v>19</v>
      </c>
      <c r="F761" t="s">
        <v>1119</v>
      </c>
      <c r="G761" s="14">
        <v>44122</v>
      </c>
      <c r="H761" s="20">
        <f>MONTH(Tabla_1[[#This Row],[Fecha pedido]])</f>
        <v>10</v>
      </c>
      <c r="I761">
        <v>671235311</v>
      </c>
      <c r="J761" s="1">
        <v>44150</v>
      </c>
      <c r="K761" s="5">
        <f>DATEDIF(Tabla_1[[#This Row],[Fecha pedido]],Tabla_1[[#This Row],[Fecha envío]],"D")</f>
        <v>28</v>
      </c>
      <c r="L761" s="3">
        <v>2300</v>
      </c>
      <c r="M761" s="4">
        <v>81.73</v>
      </c>
      <c r="N761" s="4">
        <v>56.67</v>
      </c>
      <c r="O761" s="12">
        <v>187979</v>
      </c>
      <c r="P761" s="4">
        <f>Tabla_1[[#This Row],[Precio Unitario]]-Tabla_1[[#This Row],[Coste unitario]]</f>
        <v>25.060000000000002</v>
      </c>
      <c r="Q761" s="12">
        <f>Tabla_1[[#This Row],[Importe venta total]]/1000</f>
        <v>187.97900000000001</v>
      </c>
      <c r="R761" s="4">
        <v>130341</v>
      </c>
      <c r="S761" s="12">
        <f>Tabla_1[[#This Row],[Importe Coste total]]/1000</f>
        <v>130.34100000000001</v>
      </c>
      <c r="T761" s="4">
        <f>Tabla_1[[#This Row],[Importe venta total]]-Tabla_1[[#This Row],[Importe Coste total]]</f>
        <v>57638</v>
      </c>
      <c r="U761" s="13">
        <f>Tabla_1[[#This Row],[Importe Coste Total (M)]]/Tabla_1[[#This Row],[Importe Ventas Totales (M)]]</f>
        <v>0.69338064358252782</v>
      </c>
      <c r="V761" s="12">
        <f>Tabla_1[[#This Row],[Beneficio Total]]/1000</f>
        <v>57.637999999999998</v>
      </c>
      <c r="W761">
        <f>YEAR(Tabla_1[[#This Row],[Fecha pedido]])</f>
        <v>2020</v>
      </c>
    </row>
    <row r="762" spans="1:23" x14ac:dyDescent="0.3">
      <c r="A762" t="s">
        <v>974</v>
      </c>
      <c r="B762" t="s">
        <v>28</v>
      </c>
      <c r="C762" t="s">
        <v>558</v>
      </c>
      <c r="D762" t="s">
        <v>30</v>
      </c>
      <c r="E762" t="s">
        <v>19</v>
      </c>
      <c r="F762" t="s">
        <v>1120</v>
      </c>
      <c r="G762" s="14">
        <v>44806</v>
      </c>
      <c r="H762" s="20">
        <f>MONTH(Tabla_1[[#This Row],[Fecha pedido]])</f>
        <v>9</v>
      </c>
      <c r="I762">
        <v>302788627</v>
      </c>
      <c r="J762" s="1">
        <v>44837</v>
      </c>
      <c r="K762" s="5">
        <f>DATEDIF(Tabla_1[[#This Row],[Fecha pedido]],Tabla_1[[#This Row],[Fecha envío]],"D")</f>
        <v>31</v>
      </c>
      <c r="L762" s="3">
        <v>738</v>
      </c>
      <c r="M762" s="4">
        <v>255.28</v>
      </c>
      <c r="N762" s="4">
        <v>159.41999999999999</v>
      </c>
      <c r="O762" s="12">
        <v>188396.64</v>
      </c>
      <c r="P762" s="4">
        <f>Tabla_1[[#This Row],[Precio Unitario]]-Tabla_1[[#This Row],[Coste unitario]]</f>
        <v>95.860000000000014</v>
      </c>
      <c r="Q762" s="12">
        <f>Tabla_1[[#This Row],[Importe venta total]]/1000</f>
        <v>188.39664000000002</v>
      </c>
      <c r="R762" s="4">
        <v>117651.95999999999</v>
      </c>
      <c r="S762" s="12">
        <f>Tabla_1[[#This Row],[Importe Coste total]]/1000</f>
        <v>117.65195999999999</v>
      </c>
      <c r="T762" s="4">
        <f>Tabla_1[[#This Row],[Importe venta total]]-Tabla_1[[#This Row],[Importe Coste total]]</f>
        <v>70744.680000000022</v>
      </c>
      <c r="U762" s="13">
        <f>Tabla_1[[#This Row],[Importe Coste Total (M)]]/Tabla_1[[#This Row],[Importe Ventas Totales (M)]]</f>
        <v>0.62449075524913811</v>
      </c>
      <c r="V762" s="12">
        <f>Tabla_1[[#This Row],[Beneficio Total]]/1000</f>
        <v>70.744680000000017</v>
      </c>
      <c r="W762">
        <f>YEAR(Tabla_1[[#This Row],[Fecha pedido]])</f>
        <v>2022</v>
      </c>
    </row>
    <row r="763" spans="1:23" x14ac:dyDescent="0.3">
      <c r="A763" t="s">
        <v>975</v>
      </c>
      <c r="B763" t="s">
        <v>12</v>
      </c>
      <c r="C763" t="s">
        <v>590</v>
      </c>
      <c r="D763" t="s">
        <v>40</v>
      </c>
      <c r="E763" t="s">
        <v>19</v>
      </c>
      <c r="F763" t="s">
        <v>1120</v>
      </c>
      <c r="G763" s="14">
        <v>44011</v>
      </c>
      <c r="H763" s="20">
        <f>MONTH(Tabla_1[[#This Row],[Fecha pedido]])</f>
        <v>6</v>
      </c>
      <c r="I763">
        <v>847923791</v>
      </c>
      <c r="J763" s="1">
        <v>44028</v>
      </c>
      <c r="K763" s="5">
        <f>DATEDIF(Tabla_1[[#This Row],[Fecha pedido]],Tabla_1[[#This Row],[Fecha envío]],"D")</f>
        <v>17</v>
      </c>
      <c r="L763" s="3">
        <v>8347</v>
      </c>
      <c r="M763" s="4">
        <v>81.73</v>
      </c>
      <c r="N763" s="4">
        <v>56.67</v>
      </c>
      <c r="O763" s="12">
        <v>682200.31</v>
      </c>
      <c r="P763" s="4">
        <f>Tabla_1[[#This Row],[Precio Unitario]]-Tabla_1[[#This Row],[Coste unitario]]</f>
        <v>25.060000000000002</v>
      </c>
      <c r="Q763" s="12">
        <f>Tabla_1[[#This Row],[Importe venta total]]/1000</f>
        <v>682.20031000000006</v>
      </c>
      <c r="R763" s="4">
        <v>473024.49</v>
      </c>
      <c r="S763" s="12">
        <f>Tabla_1[[#This Row],[Importe Coste total]]/1000</f>
        <v>473.02449000000001</v>
      </c>
      <c r="T763" s="4">
        <f>Tabla_1[[#This Row],[Importe venta total]]-Tabla_1[[#This Row],[Importe Coste total]]</f>
        <v>209175.82000000007</v>
      </c>
      <c r="U763" s="13">
        <f>Tabla_1[[#This Row],[Importe Coste Total (M)]]/Tabla_1[[#This Row],[Importe Ventas Totales (M)]]</f>
        <v>0.69338064358252782</v>
      </c>
      <c r="V763" s="12">
        <f>Tabla_1[[#This Row],[Beneficio Total]]/1000</f>
        <v>209.17582000000007</v>
      </c>
      <c r="W763">
        <f>YEAR(Tabla_1[[#This Row],[Fecha pedido]])</f>
        <v>2020</v>
      </c>
    </row>
    <row r="764" spans="1:23" x14ac:dyDescent="0.3">
      <c r="A764" t="s">
        <v>976</v>
      </c>
      <c r="B764" t="s">
        <v>21</v>
      </c>
      <c r="C764" t="s">
        <v>242</v>
      </c>
      <c r="D764" t="s">
        <v>30</v>
      </c>
      <c r="E764" t="s">
        <v>19</v>
      </c>
      <c r="F764" t="s">
        <v>1118</v>
      </c>
      <c r="G764" s="14">
        <v>44306</v>
      </c>
      <c r="H764" s="20">
        <f>MONTH(Tabla_1[[#This Row],[Fecha pedido]])</f>
        <v>4</v>
      </c>
      <c r="I764">
        <v>616064631</v>
      </c>
      <c r="J764" s="1">
        <v>44348</v>
      </c>
      <c r="K764" s="5">
        <f>DATEDIF(Tabla_1[[#This Row],[Fecha pedido]],Tabla_1[[#This Row],[Fecha envío]],"D")</f>
        <v>42</v>
      </c>
      <c r="L764" s="3">
        <v>6070</v>
      </c>
      <c r="M764" s="4">
        <v>255.28</v>
      </c>
      <c r="N764" s="4">
        <v>159.41999999999999</v>
      </c>
      <c r="O764" s="12">
        <v>1549549.6</v>
      </c>
      <c r="P764" s="4">
        <f>Tabla_1[[#This Row],[Precio Unitario]]-Tabla_1[[#This Row],[Coste unitario]]</f>
        <v>95.860000000000014</v>
      </c>
      <c r="Q764" s="12">
        <f>Tabla_1[[#This Row],[Importe venta total]]/1000</f>
        <v>1549.5496000000001</v>
      </c>
      <c r="R764" s="4">
        <v>967679.39999999991</v>
      </c>
      <c r="S764" s="12">
        <f>Tabla_1[[#This Row],[Importe Coste total]]/1000</f>
        <v>967.67939999999987</v>
      </c>
      <c r="T764" s="4">
        <f>Tabla_1[[#This Row],[Importe venta total]]-Tabla_1[[#This Row],[Importe Coste total]]</f>
        <v>581870.20000000019</v>
      </c>
      <c r="U764" s="13">
        <f>Tabla_1[[#This Row],[Importe Coste Total (M)]]/Tabla_1[[#This Row],[Importe Ventas Totales (M)]]</f>
        <v>0.62449075524913811</v>
      </c>
      <c r="V764" s="12">
        <f>Tabla_1[[#This Row],[Beneficio Total]]/1000</f>
        <v>581.87020000000018</v>
      </c>
      <c r="W764">
        <f>YEAR(Tabla_1[[#This Row],[Fecha pedido]])</f>
        <v>2021</v>
      </c>
    </row>
    <row r="765" spans="1:23" x14ac:dyDescent="0.3">
      <c r="A765" t="s">
        <v>977</v>
      </c>
      <c r="B765" t="s">
        <v>12</v>
      </c>
      <c r="C765" t="s">
        <v>129</v>
      </c>
      <c r="D765" t="s">
        <v>26</v>
      </c>
      <c r="E765" t="s">
        <v>15</v>
      </c>
      <c r="F765" t="s">
        <v>1120</v>
      </c>
      <c r="G765" s="14">
        <v>44228</v>
      </c>
      <c r="H765" s="20">
        <f>MONTH(Tabla_1[[#This Row],[Fecha pedido]])</f>
        <v>2</v>
      </c>
      <c r="I765">
        <v>236947476</v>
      </c>
      <c r="J765" s="1">
        <v>44255</v>
      </c>
      <c r="K765" s="5">
        <f>DATEDIF(Tabla_1[[#This Row],[Fecha pedido]],Tabla_1[[#This Row],[Fecha envío]],"D")</f>
        <v>27</v>
      </c>
      <c r="L765" s="3">
        <v>6879</v>
      </c>
      <c r="M765" s="4">
        <v>9.33</v>
      </c>
      <c r="N765" s="4">
        <v>6.92</v>
      </c>
      <c r="O765" s="12">
        <v>64181.07</v>
      </c>
      <c r="P765" s="4">
        <f>Tabla_1[[#This Row],[Precio Unitario]]-Tabla_1[[#This Row],[Coste unitario]]</f>
        <v>2.41</v>
      </c>
      <c r="Q765" s="12">
        <f>Tabla_1[[#This Row],[Importe venta total]]/1000</f>
        <v>64.181070000000005</v>
      </c>
      <c r="R765" s="4">
        <v>47602.68</v>
      </c>
      <c r="S765" s="12">
        <f>Tabla_1[[#This Row],[Importe Coste total]]/1000</f>
        <v>47.602679999999999</v>
      </c>
      <c r="T765" s="4">
        <f>Tabla_1[[#This Row],[Importe venta total]]-Tabla_1[[#This Row],[Importe Coste total]]</f>
        <v>16578.39</v>
      </c>
      <c r="U765" s="13">
        <f>Tabla_1[[#This Row],[Importe Coste Total (M)]]/Tabla_1[[#This Row],[Importe Ventas Totales (M)]]</f>
        <v>0.74169346195069663</v>
      </c>
      <c r="V765" s="12">
        <f>Tabla_1[[#This Row],[Beneficio Total]]/1000</f>
        <v>16.578389999999999</v>
      </c>
      <c r="W765">
        <f>YEAR(Tabla_1[[#This Row],[Fecha pedido]])</f>
        <v>2021</v>
      </c>
    </row>
    <row r="766" spans="1:23" x14ac:dyDescent="0.3">
      <c r="A766" t="s">
        <v>978</v>
      </c>
      <c r="B766" t="s">
        <v>21</v>
      </c>
      <c r="C766" t="s">
        <v>399</v>
      </c>
      <c r="D766" t="s">
        <v>80</v>
      </c>
      <c r="E766" t="s">
        <v>19</v>
      </c>
      <c r="F766" t="s">
        <v>1118</v>
      </c>
      <c r="G766" s="14">
        <v>44028</v>
      </c>
      <c r="H766" s="20">
        <f>MONTH(Tabla_1[[#This Row],[Fecha pedido]])</f>
        <v>7</v>
      </c>
      <c r="I766">
        <v>410621154</v>
      </c>
      <c r="J766" s="1">
        <v>44058</v>
      </c>
      <c r="K766" s="5">
        <f>DATEDIF(Tabla_1[[#This Row],[Fecha pedido]],Tabla_1[[#This Row],[Fecha envío]],"D")</f>
        <v>30</v>
      </c>
      <c r="L766" s="3">
        <v>779</v>
      </c>
      <c r="M766" s="4">
        <v>668.27</v>
      </c>
      <c r="N766" s="4">
        <v>502.54</v>
      </c>
      <c r="O766" s="12">
        <v>520582.32999999996</v>
      </c>
      <c r="P766" s="4">
        <f>Tabla_1[[#This Row],[Precio Unitario]]-Tabla_1[[#This Row],[Coste unitario]]</f>
        <v>165.72999999999996</v>
      </c>
      <c r="Q766" s="12">
        <f>Tabla_1[[#This Row],[Importe venta total]]/1000</f>
        <v>520.58232999999996</v>
      </c>
      <c r="R766" s="4">
        <v>391478.66000000003</v>
      </c>
      <c r="S766" s="12">
        <f>Tabla_1[[#This Row],[Importe Coste total]]/1000</f>
        <v>391.47866000000005</v>
      </c>
      <c r="T766" s="4">
        <f>Tabla_1[[#This Row],[Importe venta total]]-Tabla_1[[#This Row],[Importe Coste total]]</f>
        <v>129103.66999999993</v>
      </c>
      <c r="U766" s="13">
        <f>Tabla_1[[#This Row],[Importe Coste Total (M)]]/Tabla_1[[#This Row],[Importe Ventas Totales (M)]]</f>
        <v>0.7520014365451092</v>
      </c>
      <c r="V766" s="12">
        <f>Tabla_1[[#This Row],[Beneficio Total]]/1000</f>
        <v>129.10366999999994</v>
      </c>
      <c r="W766">
        <f>YEAR(Tabla_1[[#This Row],[Fecha pedido]])</f>
        <v>2020</v>
      </c>
    </row>
    <row r="767" spans="1:23" x14ac:dyDescent="0.3">
      <c r="A767" t="s">
        <v>979</v>
      </c>
      <c r="B767" t="s">
        <v>28</v>
      </c>
      <c r="C767" t="s">
        <v>693</v>
      </c>
      <c r="D767" t="s">
        <v>26</v>
      </c>
      <c r="E767" t="s">
        <v>19</v>
      </c>
      <c r="F767" t="s">
        <v>1119</v>
      </c>
      <c r="G767" s="14">
        <v>44105</v>
      </c>
      <c r="H767" s="20">
        <f>MONTH(Tabla_1[[#This Row],[Fecha pedido]])</f>
        <v>10</v>
      </c>
      <c r="I767">
        <v>557446992</v>
      </c>
      <c r="J767" s="1">
        <v>44128</v>
      </c>
      <c r="K767" s="5">
        <f>DATEDIF(Tabla_1[[#This Row],[Fecha pedido]],Tabla_1[[#This Row],[Fecha envío]],"D")</f>
        <v>23</v>
      </c>
      <c r="L767" s="3">
        <v>9807</v>
      </c>
      <c r="M767" s="4">
        <v>9.33</v>
      </c>
      <c r="N767" s="4">
        <v>6.92</v>
      </c>
      <c r="O767" s="12">
        <v>91499.31</v>
      </c>
      <c r="P767" s="4">
        <f>Tabla_1[[#This Row],[Precio Unitario]]-Tabla_1[[#This Row],[Coste unitario]]</f>
        <v>2.41</v>
      </c>
      <c r="Q767" s="12">
        <f>Tabla_1[[#This Row],[Importe venta total]]/1000</f>
        <v>91.499309999999994</v>
      </c>
      <c r="R767" s="4">
        <v>67864.44</v>
      </c>
      <c r="S767" s="12">
        <f>Tabla_1[[#This Row],[Importe Coste total]]/1000</f>
        <v>67.864440000000002</v>
      </c>
      <c r="T767" s="4">
        <f>Tabla_1[[#This Row],[Importe venta total]]-Tabla_1[[#This Row],[Importe Coste total]]</f>
        <v>23634.869999999995</v>
      </c>
      <c r="U767" s="13">
        <f>Tabla_1[[#This Row],[Importe Coste Total (M)]]/Tabla_1[[#This Row],[Importe Ventas Totales (M)]]</f>
        <v>0.74169346195069674</v>
      </c>
      <c r="V767" s="12">
        <f>Tabla_1[[#This Row],[Beneficio Total]]/1000</f>
        <v>23.634869999999996</v>
      </c>
      <c r="W767">
        <f>YEAR(Tabla_1[[#This Row],[Fecha pedido]])</f>
        <v>2020</v>
      </c>
    </row>
    <row r="768" spans="1:23" x14ac:dyDescent="0.3">
      <c r="A768" t="s">
        <v>980</v>
      </c>
      <c r="B768" t="s">
        <v>21</v>
      </c>
      <c r="C768" t="s">
        <v>185</v>
      </c>
      <c r="D768" t="s">
        <v>38</v>
      </c>
      <c r="E768" t="s">
        <v>15</v>
      </c>
      <c r="F768" t="s">
        <v>1118</v>
      </c>
      <c r="G768" s="14">
        <v>44482</v>
      </c>
      <c r="H768" s="20">
        <f>MONTH(Tabla_1[[#This Row],[Fecha pedido]])</f>
        <v>10</v>
      </c>
      <c r="I768">
        <v>168098819</v>
      </c>
      <c r="J768" s="1">
        <v>44497</v>
      </c>
      <c r="K768" s="5">
        <f>DATEDIF(Tabla_1[[#This Row],[Fecha pedido]],Tabla_1[[#This Row],[Fecha envío]],"D")</f>
        <v>15</v>
      </c>
      <c r="L768" s="3">
        <v>3031</v>
      </c>
      <c r="M768" s="4">
        <v>437.2</v>
      </c>
      <c r="N768" s="4">
        <v>263.33</v>
      </c>
      <c r="O768" s="12">
        <v>1325153.2</v>
      </c>
      <c r="P768" s="4">
        <f>Tabla_1[[#This Row],[Precio Unitario]]-Tabla_1[[#This Row],[Coste unitario]]</f>
        <v>173.87</v>
      </c>
      <c r="Q768" s="12">
        <f>Tabla_1[[#This Row],[Importe venta total]]/1000</f>
        <v>1325.1532</v>
      </c>
      <c r="R768" s="4">
        <v>798153.23</v>
      </c>
      <c r="S768" s="12">
        <f>Tabla_1[[#This Row],[Importe Coste total]]/1000</f>
        <v>798.15323000000001</v>
      </c>
      <c r="T768" s="4">
        <f>Tabla_1[[#This Row],[Importe venta total]]-Tabla_1[[#This Row],[Importe Coste total]]</f>
        <v>526999.97</v>
      </c>
      <c r="U768" s="13">
        <f>Tabla_1[[#This Row],[Importe Coste Total (M)]]/Tabla_1[[#This Row],[Importe Ventas Totales (M)]]</f>
        <v>0.60231015553522416</v>
      </c>
      <c r="V768" s="12">
        <f>Tabla_1[[#This Row],[Beneficio Total]]/1000</f>
        <v>526.99996999999996</v>
      </c>
      <c r="W768">
        <f>YEAR(Tabla_1[[#This Row],[Fecha pedido]])</f>
        <v>2021</v>
      </c>
    </row>
    <row r="769" spans="1:23" x14ac:dyDescent="0.3">
      <c r="A769" t="s">
        <v>981</v>
      </c>
      <c r="B769" t="s">
        <v>21</v>
      </c>
      <c r="C769" t="s">
        <v>357</v>
      </c>
      <c r="D769" t="s">
        <v>50</v>
      </c>
      <c r="E769" t="s">
        <v>15</v>
      </c>
      <c r="F769" t="s">
        <v>1118</v>
      </c>
      <c r="G769" s="14">
        <v>44285</v>
      </c>
      <c r="H769" s="20">
        <f>MONTH(Tabla_1[[#This Row],[Fecha pedido]])</f>
        <v>3</v>
      </c>
      <c r="I769">
        <v>153562963</v>
      </c>
      <c r="J769" s="1">
        <v>44315</v>
      </c>
      <c r="K769" s="5">
        <f>DATEDIF(Tabla_1[[#This Row],[Fecha pedido]],Tabla_1[[#This Row],[Fecha envío]],"D")</f>
        <v>30</v>
      </c>
      <c r="L769" s="3">
        <v>1548</v>
      </c>
      <c r="M769" s="4">
        <v>154.06</v>
      </c>
      <c r="N769" s="4">
        <v>90.93</v>
      </c>
      <c r="O769" s="12">
        <v>238484.88</v>
      </c>
      <c r="P769" s="4">
        <f>Tabla_1[[#This Row],[Precio Unitario]]-Tabla_1[[#This Row],[Coste unitario]]</f>
        <v>63.129999999999995</v>
      </c>
      <c r="Q769" s="12">
        <f>Tabla_1[[#This Row],[Importe venta total]]/1000</f>
        <v>238.48488</v>
      </c>
      <c r="R769" s="4">
        <v>140759.64000000001</v>
      </c>
      <c r="S769" s="12">
        <f>Tabla_1[[#This Row],[Importe Coste total]]/1000</f>
        <v>140.75964000000002</v>
      </c>
      <c r="T769" s="4">
        <f>Tabla_1[[#This Row],[Importe venta total]]-Tabla_1[[#This Row],[Importe Coste total]]</f>
        <v>97725.239999999991</v>
      </c>
      <c r="U769" s="13">
        <f>Tabla_1[[#This Row],[Importe Coste Total (M)]]/Tabla_1[[#This Row],[Importe Ventas Totales (M)]]</f>
        <v>0.59022458782292619</v>
      </c>
      <c r="V769" s="12">
        <f>Tabla_1[[#This Row],[Beneficio Total]]/1000</f>
        <v>97.725239999999985</v>
      </c>
      <c r="W769">
        <f>YEAR(Tabla_1[[#This Row],[Fecha pedido]])</f>
        <v>2021</v>
      </c>
    </row>
    <row r="770" spans="1:23" x14ac:dyDescent="0.3">
      <c r="A770" t="s">
        <v>982</v>
      </c>
      <c r="B770" t="s">
        <v>28</v>
      </c>
      <c r="C770" t="s">
        <v>578</v>
      </c>
      <c r="D770" t="s">
        <v>70</v>
      </c>
      <c r="E770" t="s">
        <v>15</v>
      </c>
      <c r="F770" t="s">
        <v>1119</v>
      </c>
      <c r="G770" s="14">
        <v>44352</v>
      </c>
      <c r="H770" s="20">
        <f>MONTH(Tabla_1[[#This Row],[Fecha pedido]])</f>
        <v>6</v>
      </c>
      <c r="I770">
        <v>595138251</v>
      </c>
      <c r="J770" s="1">
        <v>44381</v>
      </c>
      <c r="K770" s="5">
        <f>DATEDIF(Tabla_1[[#This Row],[Fecha pedido]],Tabla_1[[#This Row],[Fecha envío]],"D")</f>
        <v>29</v>
      </c>
      <c r="L770" s="3">
        <v>3489</v>
      </c>
      <c r="M770" s="4">
        <v>109.28</v>
      </c>
      <c r="N770" s="4">
        <v>35.840000000000003</v>
      </c>
      <c r="O770" s="12">
        <v>381277.92</v>
      </c>
      <c r="P770" s="4">
        <f>Tabla_1[[#This Row],[Precio Unitario]]-Tabla_1[[#This Row],[Coste unitario]]</f>
        <v>73.44</v>
      </c>
      <c r="Q770" s="12">
        <f>Tabla_1[[#This Row],[Importe venta total]]/1000</f>
        <v>381.27791999999999</v>
      </c>
      <c r="R770" s="4">
        <v>125045.76000000001</v>
      </c>
      <c r="S770" s="12">
        <f>Tabla_1[[#This Row],[Importe Coste total]]/1000</f>
        <v>125.04576000000002</v>
      </c>
      <c r="T770" s="4">
        <f>Tabla_1[[#This Row],[Importe venta total]]-Tabla_1[[#This Row],[Importe Coste total]]</f>
        <v>256232.15999999997</v>
      </c>
      <c r="U770" s="13">
        <f>Tabla_1[[#This Row],[Importe Coste Total (M)]]/Tabla_1[[#This Row],[Importe Ventas Totales (M)]]</f>
        <v>0.32796486090775995</v>
      </c>
      <c r="V770" s="12">
        <f>Tabla_1[[#This Row],[Beneficio Total]]/1000</f>
        <v>256.23215999999996</v>
      </c>
      <c r="W770">
        <f>YEAR(Tabla_1[[#This Row],[Fecha pedido]])</f>
        <v>2021</v>
      </c>
    </row>
    <row r="771" spans="1:23" x14ac:dyDescent="0.3">
      <c r="A771" t="s">
        <v>983</v>
      </c>
      <c r="B771" t="s">
        <v>60</v>
      </c>
      <c r="C771" t="s">
        <v>61</v>
      </c>
      <c r="D771" t="s">
        <v>30</v>
      </c>
      <c r="E771" t="s">
        <v>19</v>
      </c>
      <c r="F771" t="s">
        <v>1119</v>
      </c>
      <c r="G771" s="14">
        <v>44624</v>
      </c>
      <c r="H771" s="20">
        <f>MONTH(Tabla_1[[#This Row],[Fecha pedido]])</f>
        <v>3</v>
      </c>
      <c r="I771">
        <v>294436013</v>
      </c>
      <c r="J771" s="1">
        <v>44662</v>
      </c>
      <c r="K771" s="5">
        <f>DATEDIF(Tabla_1[[#This Row],[Fecha pedido]],Tabla_1[[#This Row],[Fecha envío]],"D")</f>
        <v>38</v>
      </c>
      <c r="L771" s="3">
        <v>9014</v>
      </c>
      <c r="M771" s="4">
        <v>255.28</v>
      </c>
      <c r="N771" s="4">
        <v>159.41999999999999</v>
      </c>
      <c r="O771" s="12">
        <v>2301093.92</v>
      </c>
      <c r="P771" s="4">
        <f>Tabla_1[[#This Row],[Precio Unitario]]-Tabla_1[[#This Row],[Coste unitario]]</f>
        <v>95.860000000000014</v>
      </c>
      <c r="Q771" s="12">
        <f>Tabla_1[[#This Row],[Importe venta total]]/1000</f>
        <v>2301.0939199999998</v>
      </c>
      <c r="R771" s="4">
        <v>1437011.88</v>
      </c>
      <c r="S771" s="12">
        <f>Tabla_1[[#This Row],[Importe Coste total]]/1000</f>
        <v>1437.0118799999998</v>
      </c>
      <c r="T771" s="4">
        <f>Tabla_1[[#This Row],[Importe venta total]]-Tabla_1[[#This Row],[Importe Coste total]]</f>
        <v>864082.04</v>
      </c>
      <c r="U771" s="13">
        <f>Tabla_1[[#This Row],[Importe Coste Total (M)]]/Tabla_1[[#This Row],[Importe Ventas Totales (M)]]</f>
        <v>0.62449075524913822</v>
      </c>
      <c r="V771" s="12">
        <f>Tabla_1[[#This Row],[Beneficio Total]]/1000</f>
        <v>864.08204000000001</v>
      </c>
      <c r="W771">
        <f>YEAR(Tabla_1[[#This Row],[Fecha pedido]])</f>
        <v>2022</v>
      </c>
    </row>
    <row r="772" spans="1:23" x14ac:dyDescent="0.3">
      <c r="A772" t="s">
        <v>984</v>
      </c>
      <c r="B772" t="s">
        <v>24</v>
      </c>
      <c r="C772" t="s">
        <v>388</v>
      </c>
      <c r="D772" t="s">
        <v>30</v>
      </c>
      <c r="E772" t="s">
        <v>19</v>
      </c>
      <c r="F772" t="s">
        <v>1117</v>
      </c>
      <c r="G772" s="14">
        <v>44667</v>
      </c>
      <c r="H772" s="20">
        <f>MONTH(Tabla_1[[#This Row],[Fecha pedido]])</f>
        <v>4</v>
      </c>
      <c r="I772">
        <v>823380076</v>
      </c>
      <c r="J772" s="1">
        <v>44684</v>
      </c>
      <c r="K772" s="5">
        <f>DATEDIF(Tabla_1[[#This Row],[Fecha pedido]],Tabla_1[[#This Row],[Fecha envío]],"D")</f>
        <v>17</v>
      </c>
      <c r="L772" s="3">
        <v>5317</v>
      </c>
      <c r="M772" s="4">
        <v>255.28</v>
      </c>
      <c r="N772" s="4">
        <v>159.41999999999999</v>
      </c>
      <c r="O772" s="12">
        <v>1357323.76</v>
      </c>
      <c r="P772" s="4">
        <f>Tabla_1[[#This Row],[Precio Unitario]]-Tabla_1[[#This Row],[Coste unitario]]</f>
        <v>95.860000000000014</v>
      </c>
      <c r="Q772" s="12">
        <f>Tabla_1[[#This Row],[Importe venta total]]/1000</f>
        <v>1357.32376</v>
      </c>
      <c r="R772" s="4">
        <v>847636.1399999999</v>
      </c>
      <c r="S772" s="12">
        <f>Tabla_1[[#This Row],[Importe Coste total]]/1000</f>
        <v>847.63613999999984</v>
      </c>
      <c r="T772" s="4">
        <f>Tabla_1[[#This Row],[Importe venta total]]-Tabla_1[[#This Row],[Importe Coste total]]</f>
        <v>509687.62000000011</v>
      </c>
      <c r="U772" s="13">
        <f>Tabla_1[[#This Row],[Importe Coste Total (M)]]/Tabla_1[[#This Row],[Importe Ventas Totales (M)]]</f>
        <v>0.62449075524913811</v>
      </c>
      <c r="V772" s="12">
        <f>Tabla_1[[#This Row],[Beneficio Total]]/1000</f>
        <v>509.68762000000009</v>
      </c>
      <c r="W772">
        <f>YEAR(Tabla_1[[#This Row],[Fecha pedido]])</f>
        <v>2022</v>
      </c>
    </row>
    <row r="773" spans="1:23" x14ac:dyDescent="0.3">
      <c r="A773" t="s">
        <v>985</v>
      </c>
      <c r="B773" t="s">
        <v>24</v>
      </c>
      <c r="C773" t="s">
        <v>427</v>
      </c>
      <c r="D773" t="s">
        <v>26</v>
      </c>
      <c r="E773" t="s">
        <v>19</v>
      </c>
      <c r="F773" t="s">
        <v>1118</v>
      </c>
      <c r="G773" s="14">
        <v>44196</v>
      </c>
      <c r="H773" s="20">
        <f>MONTH(Tabla_1[[#This Row],[Fecha pedido]])</f>
        <v>12</v>
      </c>
      <c r="I773">
        <v>674206769</v>
      </c>
      <c r="J773" s="1">
        <v>44242</v>
      </c>
      <c r="K773" s="5">
        <f>DATEDIF(Tabla_1[[#This Row],[Fecha pedido]],Tabla_1[[#This Row],[Fecha envío]],"D")</f>
        <v>46</v>
      </c>
      <c r="L773" s="3">
        <v>1620</v>
      </c>
      <c r="M773" s="4">
        <v>9.33</v>
      </c>
      <c r="N773" s="4">
        <v>6.92</v>
      </c>
      <c r="O773" s="12">
        <v>15114.6</v>
      </c>
      <c r="P773" s="4">
        <f>Tabla_1[[#This Row],[Precio Unitario]]-Tabla_1[[#This Row],[Coste unitario]]</f>
        <v>2.41</v>
      </c>
      <c r="Q773" s="12">
        <f>Tabla_1[[#This Row],[Importe venta total]]/1000</f>
        <v>15.114600000000001</v>
      </c>
      <c r="R773" s="4">
        <v>11210.4</v>
      </c>
      <c r="S773" s="12">
        <f>Tabla_1[[#This Row],[Importe Coste total]]/1000</f>
        <v>11.2104</v>
      </c>
      <c r="T773" s="4">
        <f>Tabla_1[[#This Row],[Importe venta total]]-Tabla_1[[#This Row],[Importe Coste total]]</f>
        <v>3904.2000000000007</v>
      </c>
      <c r="U773" s="13">
        <f>Tabla_1[[#This Row],[Importe Coste Total (M)]]/Tabla_1[[#This Row],[Importe Ventas Totales (M)]]</f>
        <v>0.74169346195069663</v>
      </c>
      <c r="V773" s="12">
        <f>Tabla_1[[#This Row],[Beneficio Total]]/1000</f>
        <v>3.9042000000000008</v>
      </c>
      <c r="W773">
        <f>YEAR(Tabla_1[[#This Row],[Fecha pedido]])</f>
        <v>2020</v>
      </c>
    </row>
    <row r="774" spans="1:23" x14ac:dyDescent="0.3">
      <c r="A774" t="s">
        <v>986</v>
      </c>
      <c r="B774" t="s">
        <v>24</v>
      </c>
      <c r="C774" t="s">
        <v>48</v>
      </c>
      <c r="D774" t="s">
        <v>42</v>
      </c>
      <c r="E774" t="s">
        <v>15</v>
      </c>
      <c r="F774" t="s">
        <v>1118</v>
      </c>
      <c r="G774" s="14">
        <v>44635</v>
      </c>
      <c r="H774" s="20">
        <f>MONTH(Tabla_1[[#This Row],[Fecha pedido]])</f>
        <v>3</v>
      </c>
      <c r="I774">
        <v>209464919</v>
      </c>
      <c r="J774" s="1">
        <v>44671</v>
      </c>
      <c r="K774" s="5">
        <f>DATEDIF(Tabla_1[[#This Row],[Fecha pedido]],Tabla_1[[#This Row],[Fecha envío]],"D")</f>
        <v>36</v>
      </c>
      <c r="L774" s="3">
        <v>4179</v>
      </c>
      <c r="M774" s="4">
        <v>651.21</v>
      </c>
      <c r="N774" s="4">
        <v>524.96</v>
      </c>
      <c r="O774" s="12">
        <v>2721406.5900000003</v>
      </c>
      <c r="P774" s="4">
        <f>Tabla_1[[#This Row],[Precio Unitario]]-Tabla_1[[#This Row],[Coste unitario]]</f>
        <v>126.25</v>
      </c>
      <c r="Q774" s="12">
        <f>Tabla_1[[#This Row],[Importe venta total]]/1000</f>
        <v>2721.4065900000005</v>
      </c>
      <c r="R774" s="4">
        <v>2193807.8400000003</v>
      </c>
      <c r="S774" s="12">
        <f>Tabla_1[[#This Row],[Importe Coste total]]/1000</f>
        <v>2193.8078400000004</v>
      </c>
      <c r="T774" s="4">
        <f>Tabla_1[[#This Row],[Importe venta total]]-Tabla_1[[#This Row],[Importe Coste total]]</f>
        <v>527598.75</v>
      </c>
      <c r="U774" s="13">
        <f>Tabla_1[[#This Row],[Importe Coste Total (M)]]/Tabla_1[[#This Row],[Importe Ventas Totales (M)]]</f>
        <v>0.80613012699436437</v>
      </c>
      <c r="V774" s="12">
        <f>Tabla_1[[#This Row],[Beneficio Total]]/1000</f>
        <v>527.59875</v>
      </c>
      <c r="W774">
        <f>YEAR(Tabla_1[[#This Row],[Fecha pedido]])</f>
        <v>2022</v>
      </c>
    </row>
    <row r="775" spans="1:23" x14ac:dyDescent="0.3">
      <c r="A775" t="s">
        <v>987</v>
      </c>
      <c r="B775" t="s">
        <v>44</v>
      </c>
      <c r="C775" t="s">
        <v>45</v>
      </c>
      <c r="D775" t="s">
        <v>30</v>
      </c>
      <c r="E775" t="s">
        <v>19</v>
      </c>
      <c r="F775" t="s">
        <v>1118</v>
      </c>
      <c r="G775" s="14">
        <v>44425</v>
      </c>
      <c r="H775" s="20">
        <f>MONTH(Tabla_1[[#This Row],[Fecha pedido]])</f>
        <v>8</v>
      </c>
      <c r="I775">
        <v>312015855</v>
      </c>
      <c r="J775" s="1">
        <v>44442</v>
      </c>
      <c r="K775" s="5">
        <f>DATEDIF(Tabla_1[[#This Row],[Fecha pedido]],Tabla_1[[#This Row],[Fecha envío]],"D")</f>
        <v>17</v>
      </c>
      <c r="L775" s="3">
        <v>1280</v>
      </c>
      <c r="M775" s="4">
        <v>255.28</v>
      </c>
      <c r="N775" s="4">
        <v>159.41999999999999</v>
      </c>
      <c r="O775" s="12">
        <v>326758.40000000002</v>
      </c>
      <c r="P775" s="4">
        <f>Tabla_1[[#This Row],[Precio Unitario]]-Tabla_1[[#This Row],[Coste unitario]]</f>
        <v>95.860000000000014</v>
      </c>
      <c r="Q775" s="12">
        <f>Tabla_1[[#This Row],[Importe venta total]]/1000</f>
        <v>326.75840000000005</v>
      </c>
      <c r="R775" s="4">
        <v>204057.59999999998</v>
      </c>
      <c r="S775" s="12">
        <f>Tabla_1[[#This Row],[Importe Coste total]]/1000</f>
        <v>204.05759999999998</v>
      </c>
      <c r="T775" s="4">
        <f>Tabla_1[[#This Row],[Importe venta total]]-Tabla_1[[#This Row],[Importe Coste total]]</f>
        <v>122700.80000000005</v>
      </c>
      <c r="U775" s="13">
        <f>Tabla_1[[#This Row],[Importe Coste Total (M)]]/Tabla_1[[#This Row],[Importe Ventas Totales (M)]]</f>
        <v>0.624490755249138</v>
      </c>
      <c r="V775" s="12">
        <f>Tabla_1[[#This Row],[Beneficio Total]]/1000</f>
        <v>122.70080000000004</v>
      </c>
      <c r="W775">
        <f>YEAR(Tabla_1[[#This Row],[Fecha pedido]])</f>
        <v>2021</v>
      </c>
    </row>
    <row r="776" spans="1:23" x14ac:dyDescent="0.3">
      <c r="A776" t="s">
        <v>988</v>
      </c>
      <c r="B776" t="s">
        <v>60</v>
      </c>
      <c r="C776" t="s">
        <v>246</v>
      </c>
      <c r="D776" t="s">
        <v>18</v>
      </c>
      <c r="E776" t="s">
        <v>15</v>
      </c>
      <c r="F776" t="s">
        <v>1119</v>
      </c>
      <c r="G776" s="14">
        <v>44763</v>
      </c>
      <c r="H776" s="20">
        <f>MONTH(Tabla_1[[#This Row],[Fecha pedido]])</f>
        <v>7</v>
      </c>
      <c r="I776">
        <v>135033404</v>
      </c>
      <c r="J776" s="1">
        <v>44768</v>
      </c>
      <c r="K776" s="5">
        <f>DATEDIF(Tabla_1[[#This Row],[Fecha pedido]],Tabla_1[[#This Row],[Fecha envío]],"D")</f>
        <v>5</v>
      </c>
      <c r="L776" s="3">
        <v>8240</v>
      </c>
      <c r="M776" s="4">
        <v>421.89</v>
      </c>
      <c r="N776" s="4">
        <v>364.69</v>
      </c>
      <c r="O776" s="12">
        <v>3476373.6</v>
      </c>
      <c r="P776" s="4">
        <f>Tabla_1[[#This Row],[Precio Unitario]]-Tabla_1[[#This Row],[Coste unitario]]</f>
        <v>57.199999999999989</v>
      </c>
      <c r="Q776" s="12">
        <f>Tabla_1[[#This Row],[Importe venta total]]/1000</f>
        <v>3476.3735999999999</v>
      </c>
      <c r="R776" s="4">
        <v>3005045.6</v>
      </c>
      <c r="S776" s="12">
        <f>Tabla_1[[#This Row],[Importe Coste total]]/1000</f>
        <v>3005.0455999999999</v>
      </c>
      <c r="T776" s="4">
        <f>Tabla_1[[#This Row],[Importe venta total]]-Tabla_1[[#This Row],[Importe Coste total]]</f>
        <v>471328</v>
      </c>
      <c r="U776" s="13">
        <f>Tabla_1[[#This Row],[Importe Coste Total (M)]]/Tabla_1[[#This Row],[Importe Ventas Totales (M)]]</f>
        <v>0.86441963544999878</v>
      </c>
      <c r="V776" s="12">
        <f>Tabla_1[[#This Row],[Beneficio Total]]/1000</f>
        <v>471.32799999999997</v>
      </c>
      <c r="W776">
        <f>YEAR(Tabla_1[[#This Row],[Fecha pedido]])</f>
        <v>2022</v>
      </c>
    </row>
    <row r="777" spans="1:23" x14ac:dyDescent="0.3">
      <c r="A777" t="s">
        <v>989</v>
      </c>
      <c r="B777" t="s">
        <v>28</v>
      </c>
      <c r="C777" t="s">
        <v>111</v>
      </c>
      <c r="D777" t="s">
        <v>30</v>
      </c>
      <c r="E777" t="s">
        <v>15</v>
      </c>
      <c r="F777" t="s">
        <v>1120</v>
      </c>
      <c r="G777" s="14">
        <v>43862</v>
      </c>
      <c r="H777" s="20">
        <f>MONTH(Tabla_1[[#This Row],[Fecha pedido]])</f>
        <v>2</v>
      </c>
      <c r="I777">
        <v>252003896</v>
      </c>
      <c r="J777" s="1">
        <v>43892</v>
      </c>
      <c r="K777" s="5">
        <f>DATEDIF(Tabla_1[[#This Row],[Fecha pedido]],Tabla_1[[#This Row],[Fecha envío]],"D")</f>
        <v>30</v>
      </c>
      <c r="L777" s="3">
        <v>2408</v>
      </c>
      <c r="M777" s="4">
        <v>255.28</v>
      </c>
      <c r="N777" s="4">
        <v>159.41999999999999</v>
      </c>
      <c r="O777" s="12">
        <v>614714.24</v>
      </c>
      <c r="P777" s="4">
        <f>Tabla_1[[#This Row],[Precio Unitario]]-Tabla_1[[#This Row],[Coste unitario]]</f>
        <v>95.860000000000014</v>
      </c>
      <c r="Q777" s="12">
        <f>Tabla_1[[#This Row],[Importe venta total]]/1000</f>
        <v>614.71424000000002</v>
      </c>
      <c r="R777" s="4">
        <v>383883.36</v>
      </c>
      <c r="S777" s="12">
        <f>Tabla_1[[#This Row],[Importe Coste total]]/1000</f>
        <v>383.88335999999998</v>
      </c>
      <c r="T777" s="4">
        <f>Tabla_1[[#This Row],[Importe venta total]]-Tabla_1[[#This Row],[Importe Coste total]]</f>
        <v>230830.88</v>
      </c>
      <c r="U777" s="13">
        <f>Tabla_1[[#This Row],[Importe Coste Total (M)]]/Tabla_1[[#This Row],[Importe Ventas Totales (M)]]</f>
        <v>0.62449075524913811</v>
      </c>
      <c r="V777" s="12">
        <f>Tabla_1[[#This Row],[Beneficio Total]]/1000</f>
        <v>230.83088000000001</v>
      </c>
      <c r="W777">
        <f>YEAR(Tabla_1[[#This Row],[Fecha pedido]])</f>
        <v>2020</v>
      </c>
    </row>
    <row r="778" spans="1:23" x14ac:dyDescent="0.3">
      <c r="A778" t="s">
        <v>990</v>
      </c>
      <c r="B778" t="s">
        <v>24</v>
      </c>
      <c r="C778" t="s">
        <v>291</v>
      </c>
      <c r="D778" t="s">
        <v>30</v>
      </c>
      <c r="E778" t="s">
        <v>15</v>
      </c>
      <c r="F778" t="s">
        <v>1118</v>
      </c>
      <c r="G778" s="14">
        <v>44779</v>
      </c>
      <c r="H778" s="20">
        <f>MONTH(Tabla_1[[#This Row],[Fecha pedido]])</f>
        <v>8</v>
      </c>
      <c r="I778">
        <v>406726157</v>
      </c>
      <c r="J778" s="1">
        <v>44786</v>
      </c>
      <c r="K778" s="5">
        <f>DATEDIF(Tabla_1[[#This Row],[Fecha pedido]],Tabla_1[[#This Row],[Fecha envío]],"D")</f>
        <v>7</v>
      </c>
      <c r="L778" s="3">
        <v>8163</v>
      </c>
      <c r="M778" s="4">
        <v>255.28</v>
      </c>
      <c r="N778" s="4">
        <v>159.41999999999999</v>
      </c>
      <c r="O778" s="12">
        <v>2083850.64</v>
      </c>
      <c r="P778" s="4">
        <f>Tabla_1[[#This Row],[Precio Unitario]]-Tabla_1[[#This Row],[Coste unitario]]</f>
        <v>95.860000000000014</v>
      </c>
      <c r="Q778" s="12">
        <f>Tabla_1[[#This Row],[Importe venta total]]/1000</f>
        <v>2083.8506400000001</v>
      </c>
      <c r="R778" s="4">
        <v>1301345.46</v>
      </c>
      <c r="S778" s="12">
        <f>Tabla_1[[#This Row],[Importe Coste total]]/1000</f>
        <v>1301.34546</v>
      </c>
      <c r="T778" s="4">
        <f>Tabla_1[[#This Row],[Importe venta total]]-Tabla_1[[#This Row],[Importe Coste total]]</f>
        <v>782505.17999999993</v>
      </c>
      <c r="U778" s="13">
        <f>Tabla_1[[#This Row],[Importe Coste Total (M)]]/Tabla_1[[#This Row],[Importe Ventas Totales (M)]]</f>
        <v>0.62449075524913822</v>
      </c>
      <c r="V778" s="12">
        <f>Tabla_1[[#This Row],[Beneficio Total]]/1000</f>
        <v>782.50517999999988</v>
      </c>
      <c r="W778">
        <f>YEAR(Tabla_1[[#This Row],[Fecha pedido]])</f>
        <v>2022</v>
      </c>
    </row>
    <row r="779" spans="1:23" x14ac:dyDescent="0.3">
      <c r="A779" t="s">
        <v>991</v>
      </c>
      <c r="B779" t="s">
        <v>60</v>
      </c>
      <c r="C779" t="s">
        <v>157</v>
      </c>
      <c r="D779" t="s">
        <v>33</v>
      </c>
      <c r="E779" t="s">
        <v>15</v>
      </c>
      <c r="F779" t="s">
        <v>1117</v>
      </c>
      <c r="G779" s="14">
        <v>44671</v>
      </c>
      <c r="H779" s="20">
        <f>MONTH(Tabla_1[[#This Row],[Fecha pedido]])</f>
        <v>4</v>
      </c>
      <c r="I779">
        <v>156183803</v>
      </c>
      <c r="J779" s="1">
        <v>44709</v>
      </c>
      <c r="K779" s="5">
        <f>DATEDIF(Tabla_1[[#This Row],[Fecha pedido]],Tabla_1[[#This Row],[Fecha envío]],"D")</f>
        <v>38</v>
      </c>
      <c r="L779" s="3">
        <v>7113</v>
      </c>
      <c r="M779" s="4">
        <v>47.45</v>
      </c>
      <c r="N779" s="4">
        <v>31.79</v>
      </c>
      <c r="O779" s="12">
        <v>337511.85000000003</v>
      </c>
      <c r="P779" s="4">
        <f>Tabla_1[[#This Row],[Precio Unitario]]-Tabla_1[[#This Row],[Coste unitario]]</f>
        <v>15.660000000000004</v>
      </c>
      <c r="Q779" s="12">
        <f>Tabla_1[[#This Row],[Importe venta total]]/1000</f>
        <v>337.51185000000004</v>
      </c>
      <c r="R779" s="4">
        <v>226122.27</v>
      </c>
      <c r="S779" s="12">
        <f>Tabla_1[[#This Row],[Importe Coste total]]/1000</f>
        <v>226.12226999999999</v>
      </c>
      <c r="T779" s="4">
        <f>Tabla_1[[#This Row],[Importe venta total]]-Tabla_1[[#This Row],[Importe Coste total]]</f>
        <v>111389.58000000005</v>
      </c>
      <c r="U779" s="13">
        <f>Tabla_1[[#This Row],[Importe Coste Total (M)]]/Tabla_1[[#This Row],[Importe Ventas Totales (M)]]</f>
        <v>0.66996838777660683</v>
      </c>
      <c r="V779" s="12">
        <f>Tabla_1[[#This Row],[Beneficio Total]]/1000</f>
        <v>111.38958000000005</v>
      </c>
      <c r="W779">
        <f>YEAR(Tabla_1[[#This Row],[Fecha pedido]])</f>
        <v>2022</v>
      </c>
    </row>
    <row r="780" spans="1:23" x14ac:dyDescent="0.3">
      <c r="A780" t="s">
        <v>992</v>
      </c>
      <c r="B780" t="s">
        <v>12</v>
      </c>
      <c r="C780" t="s">
        <v>370</v>
      </c>
      <c r="D780" t="s">
        <v>33</v>
      </c>
      <c r="E780" t="s">
        <v>15</v>
      </c>
      <c r="F780" t="s">
        <v>1119</v>
      </c>
      <c r="G780" s="14">
        <v>44230</v>
      </c>
      <c r="H780" s="20">
        <f>MONTH(Tabla_1[[#This Row],[Fecha pedido]])</f>
        <v>2</v>
      </c>
      <c r="I780">
        <v>940079343</v>
      </c>
      <c r="J780" s="1">
        <v>44272</v>
      </c>
      <c r="K780" s="5">
        <f>DATEDIF(Tabla_1[[#This Row],[Fecha pedido]],Tabla_1[[#This Row],[Fecha envío]],"D")</f>
        <v>42</v>
      </c>
      <c r="L780" s="3">
        <v>9223</v>
      </c>
      <c r="M780" s="4">
        <v>47.45</v>
      </c>
      <c r="N780" s="4">
        <v>31.79</v>
      </c>
      <c r="O780" s="12">
        <v>437631.35000000003</v>
      </c>
      <c r="P780" s="4">
        <f>Tabla_1[[#This Row],[Precio Unitario]]-Tabla_1[[#This Row],[Coste unitario]]</f>
        <v>15.660000000000004</v>
      </c>
      <c r="Q780" s="12">
        <f>Tabla_1[[#This Row],[Importe venta total]]/1000</f>
        <v>437.63135000000005</v>
      </c>
      <c r="R780" s="4">
        <v>293199.17</v>
      </c>
      <c r="S780" s="12">
        <f>Tabla_1[[#This Row],[Importe Coste total]]/1000</f>
        <v>293.19916999999998</v>
      </c>
      <c r="T780" s="4">
        <f>Tabla_1[[#This Row],[Importe venta total]]-Tabla_1[[#This Row],[Importe Coste total]]</f>
        <v>144432.18000000005</v>
      </c>
      <c r="U780" s="13">
        <f>Tabla_1[[#This Row],[Importe Coste Total (M)]]/Tabla_1[[#This Row],[Importe Ventas Totales (M)]]</f>
        <v>0.66996838777660683</v>
      </c>
      <c r="V780" s="12">
        <f>Tabla_1[[#This Row],[Beneficio Total]]/1000</f>
        <v>144.43218000000005</v>
      </c>
      <c r="W780">
        <f>YEAR(Tabla_1[[#This Row],[Fecha pedido]])</f>
        <v>2021</v>
      </c>
    </row>
    <row r="781" spans="1:23" x14ac:dyDescent="0.3">
      <c r="A781" t="s">
        <v>993</v>
      </c>
      <c r="B781" t="s">
        <v>21</v>
      </c>
      <c r="C781" t="s">
        <v>330</v>
      </c>
      <c r="D781" t="s">
        <v>80</v>
      </c>
      <c r="E781" t="s">
        <v>15</v>
      </c>
      <c r="F781" t="s">
        <v>1118</v>
      </c>
      <c r="G781" s="14">
        <v>44688</v>
      </c>
      <c r="H781" s="20">
        <f>MONTH(Tabla_1[[#This Row],[Fecha pedido]])</f>
        <v>5</v>
      </c>
      <c r="I781">
        <v>540046966</v>
      </c>
      <c r="J781" s="1">
        <v>44690</v>
      </c>
      <c r="K781" s="5">
        <f>DATEDIF(Tabla_1[[#This Row],[Fecha pedido]],Tabla_1[[#This Row],[Fecha envío]],"D")</f>
        <v>2</v>
      </c>
      <c r="L781" s="3">
        <v>753</v>
      </c>
      <c r="M781" s="4">
        <v>668.27</v>
      </c>
      <c r="N781" s="4">
        <v>502.54</v>
      </c>
      <c r="O781" s="12">
        <v>503207.31</v>
      </c>
      <c r="P781" s="4">
        <f>Tabla_1[[#This Row],[Precio Unitario]]-Tabla_1[[#This Row],[Coste unitario]]</f>
        <v>165.72999999999996</v>
      </c>
      <c r="Q781" s="12">
        <f>Tabla_1[[#This Row],[Importe venta total]]/1000</f>
        <v>503.20731000000001</v>
      </c>
      <c r="R781" s="4">
        <v>378412.62</v>
      </c>
      <c r="S781" s="12">
        <f>Tabla_1[[#This Row],[Importe Coste total]]/1000</f>
        <v>378.41262</v>
      </c>
      <c r="T781" s="4">
        <f>Tabla_1[[#This Row],[Importe venta total]]-Tabla_1[[#This Row],[Importe Coste total]]</f>
        <v>124794.69</v>
      </c>
      <c r="U781" s="13">
        <f>Tabla_1[[#This Row],[Importe Coste Total (M)]]/Tabla_1[[#This Row],[Importe Ventas Totales (M)]]</f>
        <v>0.75200143654510898</v>
      </c>
      <c r="V781" s="12">
        <f>Tabla_1[[#This Row],[Beneficio Total]]/1000</f>
        <v>124.79469</v>
      </c>
      <c r="W781">
        <f>YEAR(Tabla_1[[#This Row],[Fecha pedido]])</f>
        <v>2022</v>
      </c>
    </row>
    <row r="782" spans="1:23" x14ac:dyDescent="0.3">
      <c r="A782" t="s">
        <v>994</v>
      </c>
      <c r="B782" t="s">
        <v>44</v>
      </c>
      <c r="C782" t="s">
        <v>379</v>
      </c>
      <c r="D782" t="s">
        <v>33</v>
      </c>
      <c r="E782" t="s">
        <v>15</v>
      </c>
      <c r="F782" t="s">
        <v>1120</v>
      </c>
      <c r="G782" s="14">
        <v>44614</v>
      </c>
      <c r="H782" s="20">
        <f>MONTH(Tabla_1[[#This Row],[Fecha pedido]])</f>
        <v>2</v>
      </c>
      <c r="I782">
        <v>401447999</v>
      </c>
      <c r="J782" s="1">
        <v>44619</v>
      </c>
      <c r="K782" s="5">
        <f>DATEDIF(Tabla_1[[#This Row],[Fecha pedido]],Tabla_1[[#This Row],[Fecha envío]],"D")</f>
        <v>5</v>
      </c>
      <c r="L782" s="3">
        <v>6239</v>
      </c>
      <c r="M782" s="4">
        <v>47.45</v>
      </c>
      <c r="N782" s="4">
        <v>31.79</v>
      </c>
      <c r="O782" s="12">
        <v>296040.55000000005</v>
      </c>
      <c r="P782" s="4">
        <f>Tabla_1[[#This Row],[Precio Unitario]]-Tabla_1[[#This Row],[Coste unitario]]</f>
        <v>15.660000000000004</v>
      </c>
      <c r="Q782" s="12">
        <f>Tabla_1[[#This Row],[Importe venta total]]/1000</f>
        <v>296.04055000000005</v>
      </c>
      <c r="R782" s="4">
        <v>198337.81</v>
      </c>
      <c r="S782" s="12">
        <f>Tabla_1[[#This Row],[Importe Coste total]]/1000</f>
        <v>198.33780999999999</v>
      </c>
      <c r="T782" s="4">
        <f>Tabla_1[[#This Row],[Importe venta total]]-Tabla_1[[#This Row],[Importe Coste total]]</f>
        <v>97702.740000000049</v>
      </c>
      <c r="U782" s="13">
        <f>Tabla_1[[#This Row],[Importe Coste Total (M)]]/Tabla_1[[#This Row],[Importe Ventas Totales (M)]]</f>
        <v>0.66996838777660683</v>
      </c>
      <c r="V782" s="12">
        <f>Tabla_1[[#This Row],[Beneficio Total]]/1000</f>
        <v>97.702740000000048</v>
      </c>
      <c r="W782">
        <f>YEAR(Tabla_1[[#This Row],[Fecha pedido]])</f>
        <v>2022</v>
      </c>
    </row>
    <row r="783" spans="1:23" x14ac:dyDescent="0.3">
      <c r="A783" t="s">
        <v>995</v>
      </c>
      <c r="B783" t="s">
        <v>24</v>
      </c>
      <c r="C783" t="s">
        <v>312</v>
      </c>
      <c r="D783" t="s">
        <v>40</v>
      </c>
      <c r="E783" t="s">
        <v>15</v>
      </c>
      <c r="F783" t="s">
        <v>1118</v>
      </c>
      <c r="G783" s="14">
        <v>44294</v>
      </c>
      <c r="H783" s="20">
        <f>MONTH(Tabla_1[[#This Row],[Fecha pedido]])</f>
        <v>4</v>
      </c>
      <c r="I783">
        <v>239956271</v>
      </c>
      <c r="J783" s="1">
        <v>44316</v>
      </c>
      <c r="K783" s="5">
        <f>DATEDIF(Tabla_1[[#This Row],[Fecha pedido]],Tabla_1[[#This Row],[Fecha envío]],"D")</f>
        <v>22</v>
      </c>
      <c r="L783" s="3">
        <v>7248</v>
      </c>
      <c r="M783" s="4">
        <v>81.73</v>
      </c>
      <c r="N783" s="4">
        <v>56.67</v>
      </c>
      <c r="O783" s="12">
        <v>592379.04</v>
      </c>
      <c r="P783" s="4">
        <f>Tabla_1[[#This Row],[Precio Unitario]]-Tabla_1[[#This Row],[Coste unitario]]</f>
        <v>25.060000000000002</v>
      </c>
      <c r="Q783" s="12">
        <f>Tabla_1[[#This Row],[Importe venta total]]/1000</f>
        <v>592.37904000000003</v>
      </c>
      <c r="R783" s="4">
        <v>410744.16000000003</v>
      </c>
      <c r="S783" s="12">
        <f>Tabla_1[[#This Row],[Importe Coste total]]/1000</f>
        <v>410.74416000000002</v>
      </c>
      <c r="T783" s="4">
        <f>Tabla_1[[#This Row],[Importe venta total]]-Tabla_1[[#This Row],[Importe Coste total]]</f>
        <v>181634.88</v>
      </c>
      <c r="U783" s="13">
        <f>Tabla_1[[#This Row],[Importe Coste Total (M)]]/Tabla_1[[#This Row],[Importe Ventas Totales (M)]]</f>
        <v>0.69338064358252782</v>
      </c>
      <c r="V783" s="12">
        <f>Tabla_1[[#This Row],[Beneficio Total]]/1000</f>
        <v>181.63488000000001</v>
      </c>
      <c r="W783">
        <f>YEAR(Tabla_1[[#This Row],[Fecha pedido]])</f>
        <v>2021</v>
      </c>
    </row>
    <row r="784" spans="1:23" x14ac:dyDescent="0.3">
      <c r="A784" t="s">
        <v>996</v>
      </c>
      <c r="B784" t="s">
        <v>60</v>
      </c>
      <c r="C784" t="s">
        <v>157</v>
      </c>
      <c r="D784" t="s">
        <v>26</v>
      </c>
      <c r="E784" t="s">
        <v>19</v>
      </c>
      <c r="F784" t="s">
        <v>1120</v>
      </c>
      <c r="G784" s="14">
        <v>44158</v>
      </c>
      <c r="H784" s="20">
        <f>MONTH(Tabla_1[[#This Row],[Fecha pedido]])</f>
        <v>11</v>
      </c>
      <c r="I784">
        <v>291558110</v>
      </c>
      <c r="J784" s="1">
        <v>44197</v>
      </c>
      <c r="K784" s="5">
        <f>DATEDIF(Tabla_1[[#This Row],[Fecha pedido]],Tabla_1[[#This Row],[Fecha envío]],"D")</f>
        <v>39</v>
      </c>
      <c r="L784" s="3">
        <v>7379</v>
      </c>
      <c r="M784" s="4">
        <v>9.33</v>
      </c>
      <c r="N784" s="4">
        <v>6.92</v>
      </c>
      <c r="O784" s="12">
        <v>68846.070000000007</v>
      </c>
      <c r="P784" s="4">
        <f>Tabla_1[[#This Row],[Precio Unitario]]-Tabla_1[[#This Row],[Coste unitario]]</f>
        <v>2.41</v>
      </c>
      <c r="Q784" s="12">
        <f>Tabla_1[[#This Row],[Importe venta total]]/1000</f>
        <v>68.846070000000012</v>
      </c>
      <c r="R784" s="4">
        <v>51062.68</v>
      </c>
      <c r="S784" s="12">
        <f>Tabla_1[[#This Row],[Importe Coste total]]/1000</f>
        <v>51.06268</v>
      </c>
      <c r="T784" s="4">
        <f>Tabla_1[[#This Row],[Importe venta total]]-Tabla_1[[#This Row],[Importe Coste total]]</f>
        <v>17783.390000000007</v>
      </c>
      <c r="U784" s="13">
        <f>Tabla_1[[#This Row],[Importe Coste Total (M)]]/Tabla_1[[#This Row],[Importe Ventas Totales (M)]]</f>
        <v>0.74169346195069652</v>
      </c>
      <c r="V784" s="12">
        <f>Tabla_1[[#This Row],[Beneficio Total]]/1000</f>
        <v>17.783390000000008</v>
      </c>
      <c r="W784">
        <f>YEAR(Tabla_1[[#This Row],[Fecha pedido]])</f>
        <v>2020</v>
      </c>
    </row>
    <row r="785" spans="1:23" x14ac:dyDescent="0.3">
      <c r="A785" t="s">
        <v>997</v>
      </c>
      <c r="B785" t="s">
        <v>28</v>
      </c>
      <c r="C785" t="s">
        <v>238</v>
      </c>
      <c r="D785" t="s">
        <v>80</v>
      </c>
      <c r="E785" t="s">
        <v>19</v>
      </c>
      <c r="F785" t="s">
        <v>1117</v>
      </c>
      <c r="G785" s="14">
        <v>44262</v>
      </c>
      <c r="H785" s="20">
        <f>MONTH(Tabla_1[[#This Row],[Fecha pedido]])</f>
        <v>3</v>
      </c>
      <c r="I785">
        <v>862552344</v>
      </c>
      <c r="J785" s="1">
        <v>44291</v>
      </c>
      <c r="K785" s="5">
        <f>DATEDIF(Tabla_1[[#This Row],[Fecha pedido]],Tabla_1[[#This Row],[Fecha envío]],"D")</f>
        <v>29</v>
      </c>
      <c r="L785" s="3">
        <v>7261</v>
      </c>
      <c r="M785" s="4">
        <v>668.27</v>
      </c>
      <c r="N785" s="4">
        <v>502.54</v>
      </c>
      <c r="O785" s="12">
        <v>4852308.47</v>
      </c>
      <c r="P785" s="4">
        <f>Tabla_1[[#This Row],[Precio Unitario]]-Tabla_1[[#This Row],[Coste unitario]]</f>
        <v>165.72999999999996</v>
      </c>
      <c r="Q785" s="12">
        <f>Tabla_1[[#This Row],[Importe venta total]]/1000</f>
        <v>4852.3084699999999</v>
      </c>
      <c r="R785" s="4">
        <v>3648942.94</v>
      </c>
      <c r="S785" s="12">
        <f>Tabla_1[[#This Row],[Importe Coste total]]/1000</f>
        <v>3648.9429399999999</v>
      </c>
      <c r="T785" s="4">
        <f>Tabla_1[[#This Row],[Importe venta total]]-Tabla_1[[#This Row],[Importe Coste total]]</f>
        <v>1203365.5299999998</v>
      </c>
      <c r="U785" s="13">
        <f>Tabla_1[[#This Row],[Importe Coste Total (M)]]/Tabla_1[[#This Row],[Importe Ventas Totales (M)]]</f>
        <v>0.75200143654510898</v>
      </c>
      <c r="V785" s="12">
        <f>Tabla_1[[#This Row],[Beneficio Total]]/1000</f>
        <v>1203.3655299999998</v>
      </c>
      <c r="W785">
        <f>YEAR(Tabla_1[[#This Row],[Fecha pedido]])</f>
        <v>2021</v>
      </c>
    </row>
    <row r="786" spans="1:23" x14ac:dyDescent="0.3">
      <c r="A786" t="s">
        <v>998</v>
      </c>
      <c r="B786" t="s">
        <v>21</v>
      </c>
      <c r="C786" t="s">
        <v>55</v>
      </c>
      <c r="D786" t="s">
        <v>26</v>
      </c>
      <c r="E786" t="s">
        <v>15</v>
      </c>
      <c r="F786" t="s">
        <v>1117</v>
      </c>
      <c r="G786" s="14">
        <v>44807</v>
      </c>
      <c r="H786" s="20">
        <f>MONTH(Tabla_1[[#This Row],[Fecha pedido]])</f>
        <v>9</v>
      </c>
      <c r="I786">
        <v>979550302</v>
      </c>
      <c r="J786" s="1">
        <v>44837</v>
      </c>
      <c r="K786" s="5">
        <f>DATEDIF(Tabla_1[[#This Row],[Fecha pedido]],Tabla_1[[#This Row],[Fecha envío]],"D")</f>
        <v>30</v>
      </c>
      <c r="L786" s="3">
        <v>9557</v>
      </c>
      <c r="M786" s="4">
        <v>9.33</v>
      </c>
      <c r="N786" s="4">
        <v>6.92</v>
      </c>
      <c r="O786" s="12">
        <v>89166.81</v>
      </c>
      <c r="P786" s="4">
        <f>Tabla_1[[#This Row],[Precio Unitario]]-Tabla_1[[#This Row],[Coste unitario]]</f>
        <v>2.41</v>
      </c>
      <c r="Q786" s="12">
        <f>Tabla_1[[#This Row],[Importe venta total]]/1000</f>
        <v>89.166809999999998</v>
      </c>
      <c r="R786" s="4">
        <v>66134.44</v>
      </c>
      <c r="S786" s="12">
        <f>Tabla_1[[#This Row],[Importe Coste total]]/1000</f>
        <v>66.134439999999998</v>
      </c>
      <c r="T786" s="4">
        <f>Tabla_1[[#This Row],[Importe venta total]]-Tabla_1[[#This Row],[Importe Coste total]]</f>
        <v>23032.369999999995</v>
      </c>
      <c r="U786" s="13">
        <f>Tabla_1[[#This Row],[Importe Coste Total (M)]]/Tabla_1[[#This Row],[Importe Ventas Totales (M)]]</f>
        <v>0.74169346195069663</v>
      </c>
      <c r="V786" s="12">
        <f>Tabla_1[[#This Row],[Beneficio Total]]/1000</f>
        <v>23.032369999999997</v>
      </c>
      <c r="W786">
        <f>YEAR(Tabla_1[[#This Row],[Fecha pedido]])</f>
        <v>2022</v>
      </c>
    </row>
    <row r="787" spans="1:23" x14ac:dyDescent="0.3">
      <c r="A787" t="s">
        <v>999</v>
      </c>
      <c r="B787" t="s">
        <v>21</v>
      </c>
      <c r="C787" t="s">
        <v>41</v>
      </c>
      <c r="D787" t="s">
        <v>80</v>
      </c>
      <c r="E787" t="s">
        <v>15</v>
      </c>
      <c r="F787" t="s">
        <v>1118</v>
      </c>
      <c r="G787" s="14">
        <v>44578</v>
      </c>
      <c r="H787" s="20">
        <f>MONTH(Tabla_1[[#This Row],[Fecha pedido]])</f>
        <v>1</v>
      </c>
      <c r="I787">
        <v>639475810</v>
      </c>
      <c r="J787" s="1">
        <v>44595</v>
      </c>
      <c r="K787" s="5">
        <f>DATEDIF(Tabla_1[[#This Row],[Fecha pedido]],Tabla_1[[#This Row],[Fecha envío]],"D")</f>
        <v>17</v>
      </c>
      <c r="L787" s="3">
        <v>3958</v>
      </c>
      <c r="M787" s="4">
        <v>668.27</v>
      </c>
      <c r="N787" s="4">
        <v>502.54</v>
      </c>
      <c r="O787" s="12">
        <v>2645012.66</v>
      </c>
      <c r="P787" s="4">
        <f>Tabla_1[[#This Row],[Precio Unitario]]-Tabla_1[[#This Row],[Coste unitario]]</f>
        <v>165.72999999999996</v>
      </c>
      <c r="Q787" s="12">
        <f>Tabla_1[[#This Row],[Importe venta total]]/1000</f>
        <v>2645.0126600000003</v>
      </c>
      <c r="R787" s="4">
        <v>1989053.32</v>
      </c>
      <c r="S787" s="12">
        <f>Tabla_1[[#This Row],[Importe Coste total]]/1000</f>
        <v>1989.05332</v>
      </c>
      <c r="T787" s="4">
        <f>Tabla_1[[#This Row],[Importe venta total]]-Tabla_1[[#This Row],[Importe Coste total]]</f>
        <v>655959.34000000008</v>
      </c>
      <c r="U787" s="13">
        <f>Tabla_1[[#This Row],[Importe Coste Total (M)]]/Tabla_1[[#This Row],[Importe Ventas Totales (M)]]</f>
        <v>0.75200143654510887</v>
      </c>
      <c r="V787" s="12">
        <f>Tabla_1[[#This Row],[Beneficio Total]]/1000</f>
        <v>655.95934000000011</v>
      </c>
      <c r="W787">
        <f>YEAR(Tabla_1[[#This Row],[Fecha pedido]])</f>
        <v>2022</v>
      </c>
    </row>
    <row r="788" spans="1:23" x14ac:dyDescent="0.3">
      <c r="A788" t="s">
        <v>1000</v>
      </c>
      <c r="B788" t="s">
        <v>60</v>
      </c>
      <c r="C788" t="s">
        <v>67</v>
      </c>
      <c r="D788" t="s">
        <v>23</v>
      </c>
      <c r="E788" t="s">
        <v>15</v>
      </c>
      <c r="F788" t="s">
        <v>1118</v>
      </c>
      <c r="G788" s="14">
        <v>44592</v>
      </c>
      <c r="H788" s="20">
        <f>MONTH(Tabla_1[[#This Row],[Fecha pedido]])</f>
        <v>1</v>
      </c>
      <c r="I788">
        <v>359565198</v>
      </c>
      <c r="J788" s="1">
        <v>44621</v>
      </c>
      <c r="K788" s="5">
        <f>DATEDIF(Tabla_1[[#This Row],[Fecha pedido]],Tabla_1[[#This Row],[Fecha envío]],"D")</f>
        <v>29</v>
      </c>
      <c r="L788" s="3">
        <v>2187</v>
      </c>
      <c r="M788" s="4">
        <v>205.7</v>
      </c>
      <c r="N788" s="4">
        <v>117.11</v>
      </c>
      <c r="O788" s="12">
        <v>449865.89999999997</v>
      </c>
      <c r="P788" s="4">
        <f>Tabla_1[[#This Row],[Precio Unitario]]-Tabla_1[[#This Row],[Coste unitario]]</f>
        <v>88.589999999999989</v>
      </c>
      <c r="Q788" s="12">
        <f>Tabla_1[[#This Row],[Importe venta total]]/1000</f>
        <v>449.86589999999995</v>
      </c>
      <c r="R788" s="4">
        <v>256119.57</v>
      </c>
      <c r="S788" s="12">
        <f>Tabla_1[[#This Row],[Importe Coste total]]/1000</f>
        <v>256.11957000000001</v>
      </c>
      <c r="T788" s="4">
        <f>Tabla_1[[#This Row],[Importe venta total]]-Tabla_1[[#This Row],[Importe Coste total]]</f>
        <v>193746.32999999996</v>
      </c>
      <c r="U788" s="13">
        <f>Tabla_1[[#This Row],[Importe Coste Total (M)]]/Tabla_1[[#This Row],[Importe Ventas Totales (M)]]</f>
        <v>0.56932425862907154</v>
      </c>
      <c r="V788" s="12">
        <f>Tabla_1[[#This Row],[Beneficio Total]]/1000</f>
        <v>193.74632999999997</v>
      </c>
      <c r="W788">
        <f>YEAR(Tabla_1[[#This Row],[Fecha pedido]])</f>
        <v>2022</v>
      </c>
    </row>
    <row r="789" spans="1:23" x14ac:dyDescent="0.3">
      <c r="A789" t="s">
        <v>1001</v>
      </c>
      <c r="B789" t="s">
        <v>12</v>
      </c>
      <c r="C789" t="s">
        <v>86</v>
      </c>
      <c r="D789" t="s">
        <v>23</v>
      </c>
      <c r="E789" t="s">
        <v>19</v>
      </c>
      <c r="F789" t="s">
        <v>1119</v>
      </c>
      <c r="G789" s="14">
        <v>44448</v>
      </c>
      <c r="H789" s="20">
        <f>MONTH(Tabla_1[[#This Row],[Fecha pedido]])</f>
        <v>9</v>
      </c>
      <c r="I789">
        <v>727367293</v>
      </c>
      <c r="J789" s="1">
        <v>44492</v>
      </c>
      <c r="K789" s="5">
        <f>DATEDIF(Tabla_1[[#This Row],[Fecha pedido]],Tabla_1[[#This Row],[Fecha envío]],"D")</f>
        <v>44</v>
      </c>
      <c r="L789" s="3">
        <v>3001</v>
      </c>
      <c r="M789" s="4">
        <v>205.7</v>
      </c>
      <c r="N789" s="4">
        <v>117.11</v>
      </c>
      <c r="O789" s="12">
        <v>617305.69999999995</v>
      </c>
      <c r="P789" s="4">
        <f>Tabla_1[[#This Row],[Precio Unitario]]-Tabla_1[[#This Row],[Coste unitario]]</f>
        <v>88.589999999999989</v>
      </c>
      <c r="Q789" s="12">
        <f>Tabla_1[[#This Row],[Importe venta total]]/1000</f>
        <v>617.3057</v>
      </c>
      <c r="R789" s="4">
        <v>351447.11</v>
      </c>
      <c r="S789" s="12">
        <f>Tabla_1[[#This Row],[Importe Coste total]]/1000</f>
        <v>351.44711000000001</v>
      </c>
      <c r="T789" s="4">
        <f>Tabla_1[[#This Row],[Importe venta total]]-Tabla_1[[#This Row],[Importe Coste total]]</f>
        <v>265858.58999999997</v>
      </c>
      <c r="U789" s="13">
        <f>Tabla_1[[#This Row],[Importe Coste Total (M)]]/Tabla_1[[#This Row],[Importe Ventas Totales (M)]]</f>
        <v>0.56932425862907143</v>
      </c>
      <c r="V789" s="12">
        <f>Tabla_1[[#This Row],[Beneficio Total]]/1000</f>
        <v>265.85858999999999</v>
      </c>
      <c r="W789">
        <f>YEAR(Tabla_1[[#This Row],[Fecha pedido]])</f>
        <v>2021</v>
      </c>
    </row>
    <row r="790" spans="1:23" x14ac:dyDescent="0.3">
      <c r="A790" t="s">
        <v>1002</v>
      </c>
      <c r="B790" t="s">
        <v>24</v>
      </c>
      <c r="C790" t="s">
        <v>77</v>
      </c>
      <c r="D790" t="s">
        <v>70</v>
      </c>
      <c r="E790" t="s">
        <v>15</v>
      </c>
      <c r="F790" t="s">
        <v>1120</v>
      </c>
      <c r="G790" s="14">
        <v>43892</v>
      </c>
      <c r="H790" s="20">
        <f>MONTH(Tabla_1[[#This Row],[Fecha pedido]])</f>
        <v>3</v>
      </c>
      <c r="I790">
        <v>150743424</v>
      </c>
      <c r="J790" s="1">
        <v>43892</v>
      </c>
      <c r="K790" s="5">
        <f>DATEDIF(Tabla_1[[#This Row],[Fecha pedido]],Tabla_1[[#This Row],[Fecha envío]],"D")</f>
        <v>0</v>
      </c>
      <c r="L790" s="3">
        <v>7184</v>
      </c>
      <c r="M790" s="4">
        <v>109.28</v>
      </c>
      <c r="N790" s="4">
        <v>35.840000000000003</v>
      </c>
      <c r="O790" s="12">
        <v>785067.52000000002</v>
      </c>
      <c r="P790" s="4">
        <f>Tabla_1[[#This Row],[Precio Unitario]]-Tabla_1[[#This Row],[Coste unitario]]</f>
        <v>73.44</v>
      </c>
      <c r="Q790" s="12">
        <f>Tabla_1[[#This Row],[Importe venta total]]/1000</f>
        <v>785.06752000000006</v>
      </c>
      <c r="R790" s="4">
        <v>257474.56000000003</v>
      </c>
      <c r="S790" s="12">
        <f>Tabla_1[[#This Row],[Importe Coste total]]/1000</f>
        <v>257.47456000000005</v>
      </c>
      <c r="T790" s="4">
        <f>Tabla_1[[#This Row],[Importe venta total]]-Tabla_1[[#This Row],[Importe Coste total]]</f>
        <v>527592.95999999996</v>
      </c>
      <c r="U790" s="13">
        <f>Tabla_1[[#This Row],[Importe Coste Total (M)]]/Tabla_1[[#This Row],[Importe Ventas Totales (M)]]</f>
        <v>0.32796486090775995</v>
      </c>
      <c r="V790" s="12">
        <f>Tabla_1[[#This Row],[Beneficio Total]]/1000</f>
        <v>527.59295999999995</v>
      </c>
      <c r="W790">
        <f>YEAR(Tabla_1[[#This Row],[Fecha pedido]])</f>
        <v>2020</v>
      </c>
    </row>
    <row r="791" spans="1:23" x14ac:dyDescent="0.3">
      <c r="A791" t="s">
        <v>1003</v>
      </c>
      <c r="B791" t="s">
        <v>28</v>
      </c>
      <c r="C791" t="s">
        <v>318</v>
      </c>
      <c r="D791" t="s">
        <v>50</v>
      </c>
      <c r="E791" t="s">
        <v>19</v>
      </c>
      <c r="F791" t="s">
        <v>1118</v>
      </c>
      <c r="G791" s="14">
        <v>44381</v>
      </c>
      <c r="H791" s="20">
        <f>MONTH(Tabla_1[[#This Row],[Fecha pedido]])</f>
        <v>7</v>
      </c>
      <c r="I791">
        <v>707867419</v>
      </c>
      <c r="J791" s="1">
        <v>44410</v>
      </c>
      <c r="K791" s="5">
        <f>DATEDIF(Tabla_1[[#This Row],[Fecha pedido]],Tabla_1[[#This Row],[Fecha envío]],"D")</f>
        <v>29</v>
      </c>
      <c r="L791" s="3">
        <v>2555</v>
      </c>
      <c r="M791" s="4">
        <v>154.06</v>
      </c>
      <c r="N791" s="4">
        <v>90.93</v>
      </c>
      <c r="O791" s="12">
        <v>393623.3</v>
      </c>
      <c r="P791" s="4">
        <f>Tabla_1[[#This Row],[Precio Unitario]]-Tabla_1[[#This Row],[Coste unitario]]</f>
        <v>63.129999999999995</v>
      </c>
      <c r="Q791" s="12">
        <f>Tabla_1[[#This Row],[Importe venta total]]/1000</f>
        <v>393.62329999999997</v>
      </c>
      <c r="R791" s="4">
        <v>232326.15000000002</v>
      </c>
      <c r="S791" s="12">
        <f>Tabla_1[[#This Row],[Importe Coste total]]/1000</f>
        <v>232.32615000000001</v>
      </c>
      <c r="T791" s="4">
        <f>Tabla_1[[#This Row],[Importe venta total]]-Tabla_1[[#This Row],[Importe Coste total]]</f>
        <v>161297.14999999997</v>
      </c>
      <c r="U791" s="13">
        <f>Tabla_1[[#This Row],[Importe Coste Total (M)]]/Tabla_1[[#This Row],[Importe Ventas Totales (M)]]</f>
        <v>0.59022458782292619</v>
      </c>
      <c r="V791" s="12">
        <f>Tabla_1[[#This Row],[Beneficio Total]]/1000</f>
        <v>161.29714999999996</v>
      </c>
      <c r="W791">
        <f>YEAR(Tabla_1[[#This Row],[Fecha pedido]])</f>
        <v>2021</v>
      </c>
    </row>
    <row r="792" spans="1:23" x14ac:dyDescent="0.3">
      <c r="A792" t="s">
        <v>1004</v>
      </c>
      <c r="B792" t="s">
        <v>24</v>
      </c>
      <c r="C792" t="s">
        <v>267</v>
      </c>
      <c r="D792" t="s">
        <v>14</v>
      </c>
      <c r="E792" t="s">
        <v>15</v>
      </c>
      <c r="F792" t="s">
        <v>1118</v>
      </c>
      <c r="G792" s="14">
        <v>44390</v>
      </c>
      <c r="H792" s="20">
        <f>MONTH(Tabla_1[[#This Row],[Fecha pedido]])</f>
        <v>7</v>
      </c>
      <c r="I792">
        <v>497225606</v>
      </c>
      <c r="J792" s="1">
        <v>44410</v>
      </c>
      <c r="K792" s="5">
        <f>DATEDIF(Tabla_1[[#This Row],[Fecha pedido]],Tabla_1[[#This Row],[Fecha envío]],"D")</f>
        <v>20</v>
      </c>
      <c r="L792" s="3">
        <v>8961</v>
      </c>
      <c r="M792" s="4">
        <v>152.58000000000001</v>
      </c>
      <c r="N792" s="4">
        <v>97.44</v>
      </c>
      <c r="O792" s="12">
        <v>1367269.3800000001</v>
      </c>
      <c r="P792" s="4">
        <f>Tabla_1[[#This Row],[Precio Unitario]]-Tabla_1[[#This Row],[Coste unitario]]</f>
        <v>55.140000000000015</v>
      </c>
      <c r="Q792" s="12">
        <f>Tabla_1[[#This Row],[Importe venta total]]/1000</f>
        <v>1367.2693800000002</v>
      </c>
      <c r="R792" s="4">
        <v>873159.84</v>
      </c>
      <c r="S792" s="12">
        <f>Tabla_1[[#This Row],[Importe Coste total]]/1000</f>
        <v>873.15983999999992</v>
      </c>
      <c r="T792" s="4">
        <f>Tabla_1[[#This Row],[Importe venta total]]-Tabla_1[[#This Row],[Importe Coste total]]</f>
        <v>494109.54000000015</v>
      </c>
      <c r="U792" s="13">
        <f>Tabla_1[[#This Row],[Importe Coste Total (M)]]/Tabla_1[[#This Row],[Importe Ventas Totales (M)]]</f>
        <v>0.63861580810066831</v>
      </c>
      <c r="V792" s="12">
        <f>Tabla_1[[#This Row],[Beneficio Total]]/1000</f>
        <v>494.10954000000015</v>
      </c>
      <c r="W792">
        <f>YEAR(Tabla_1[[#This Row],[Fecha pedido]])</f>
        <v>2021</v>
      </c>
    </row>
    <row r="793" spans="1:23" x14ac:dyDescent="0.3">
      <c r="A793" t="s">
        <v>1005</v>
      </c>
      <c r="B793" t="s">
        <v>21</v>
      </c>
      <c r="C793" t="s">
        <v>593</v>
      </c>
      <c r="D793" t="s">
        <v>50</v>
      </c>
      <c r="E793" t="s">
        <v>15</v>
      </c>
      <c r="F793" t="s">
        <v>1118</v>
      </c>
      <c r="G793" s="14">
        <v>44104</v>
      </c>
      <c r="H793" s="20">
        <f>MONTH(Tabla_1[[#This Row],[Fecha pedido]])</f>
        <v>9</v>
      </c>
      <c r="I793">
        <v>387616813</v>
      </c>
      <c r="J793" s="1">
        <v>44109</v>
      </c>
      <c r="K793" s="5">
        <f>DATEDIF(Tabla_1[[#This Row],[Fecha pedido]],Tabla_1[[#This Row],[Fecha envío]],"D")</f>
        <v>5</v>
      </c>
      <c r="L793" s="3">
        <v>3283</v>
      </c>
      <c r="M793" s="4">
        <v>154.06</v>
      </c>
      <c r="N793" s="4">
        <v>90.93</v>
      </c>
      <c r="O793" s="12">
        <v>505778.98</v>
      </c>
      <c r="P793" s="4">
        <f>Tabla_1[[#This Row],[Precio Unitario]]-Tabla_1[[#This Row],[Coste unitario]]</f>
        <v>63.129999999999995</v>
      </c>
      <c r="Q793" s="12">
        <f>Tabla_1[[#This Row],[Importe venta total]]/1000</f>
        <v>505.77897999999999</v>
      </c>
      <c r="R793" s="4">
        <v>298523.19</v>
      </c>
      <c r="S793" s="12">
        <f>Tabla_1[[#This Row],[Importe Coste total]]/1000</f>
        <v>298.52319</v>
      </c>
      <c r="T793" s="4">
        <f>Tabla_1[[#This Row],[Importe venta total]]-Tabla_1[[#This Row],[Importe Coste total]]</f>
        <v>207255.78999999998</v>
      </c>
      <c r="U793" s="13">
        <f>Tabla_1[[#This Row],[Importe Coste Total (M)]]/Tabla_1[[#This Row],[Importe Ventas Totales (M)]]</f>
        <v>0.59022458782292619</v>
      </c>
      <c r="V793" s="12">
        <f>Tabla_1[[#This Row],[Beneficio Total]]/1000</f>
        <v>207.25578999999999</v>
      </c>
      <c r="W793">
        <f>YEAR(Tabla_1[[#This Row],[Fecha pedido]])</f>
        <v>2020</v>
      </c>
    </row>
    <row r="794" spans="1:23" x14ac:dyDescent="0.3">
      <c r="A794" t="s">
        <v>1006</v>
      </c>
      <c r="B794" t="s">
        <v>28</v>
      </c>
      <c r="C794" t="s">
        <v>572</v>
      </c>
      <c r="D794" t="s">
        <v>80</v>
      </c>
      <c r="E794" t="s">
        <v>19</v>
      </c>
      <c r="F794" t="s">
        <v>1119</v>
      </c>
      <c r="G794" s="14">
        <v>43857</v>
      </c>
      <c r="H794" s="20">
        <f>MONTH(Tabla_1[[#This Row],[Fecha pedido]])</f>
        <v>1</v>
      </c>
      <c r="I794">
        <v>868152368</v>
      </c>
      <c r="J794" s="1">
        <v>43884</v>
      </c>
      <c r="K794" s="5">
        <f>DATEDIF(Tabla_1[[#This Row],[Fecha pedido]],Tabla_1[[#This Row],[Fecha envío]],"D")</f>
        <v>27</v>
      </c>
      <c r="L794" s="3">
        <v>4433</v>
      </c>
      <c r="M794" s="4">
        <v>668.27</v>
      </c>
      <c r="N794" s="4">
        <v>502.54</v>
      </c>
      <c r="O794" s="12">
        <v>2962440.91</v>
      </c>
      <c r="P794" s="4">
        <f>Tabla_1[[#This Row],[Precio Unitario]]-Tabla_1[[#This Row],[Coste unitario]]</f>
        <v>165.72999999999996</v>
      </c>
      <c r="Q794" s="12">
        <f>Tabla_1[[#This Row],[Importe venta total]]/1000</f>
        <v>2962.4409100000003</v>
      </c>
      <c r="R794" s="4">
        <v>2227759.8200000003</v>
      </c>
      <c r="S794" s="12">
        <f>Tabla_1[[#This Row],[Importe Coste total]]/1000</f>
        <v>2227.7598200000002</v>
      </c>
      <c r="T794" s="4">
        <f>Tabla_1[[#This Row],[Importe venta total]]-Tabla_1[[#This Row],[Importe Coste total]]</f>
        <v>734681.08999999985</v>
      </c>
      <c r="U794" s="13">
        <f>Tabla_1[[#This Row],[Importe Coste Total (M)]]/Tabla_1[[#This Row],[Importe Ventas Totales (M)]]</f>
        <v>0.75200143654510898</v>
      </c>
      <c r="V794" s="12">
        <f>Tabla_1[[#This Row],[Beneficio Total]]/1000</f>
        <v>734.68108999999981</v>
      </c>
      <c r="W794">
        <f>YEAR(Tabla_1[[#This Row],[Fecha pedido]])</f>
        <v>2020</v>
      </c>
    </row>
    <row r="795" spans="1:23" x14ac:dyDescent="0.3">
      <c r="A795" t="s">
        <v>1007</v>
      </c>
      <c r="B795" t="s">
        <v>28</v>
      </c>
      <c r="C795" t="s">
        <v>108</v>
      </c>
      <c r="D795" t="s">
        <v>14</v>
      </c>
      <c r="E795" t="s">
        <v>19</v>
      </c>
      <c r="F795" t="s">
        <v>1118</v>
      </c>
      <c r="G795" s="14">
        <v>44649</v>
      </c>
      <c r="H795" s="20">
        <f>MONTH(Tabla_1[[#This Row],[Fecha pedido]])</f>
        <v>3</v>
      </c>
      <c r="I795">
        <v>698256099</v>
      </c>
      <c r="J795" s="1">
        <v>44665</v>
      </c>
      <c r="K795" s="5">
        <f>DATEDIF(Tabla_1[[#This Row],[Fecha pedido]],Tabla_1[[#This Row],[Fecha envío]],"D")</f>
        <v>16</v>
      </c>
      <c r="L795" s="3">
        <v>8351</v>
      </c>
      <c r="M795" s="4">
        <v>152.58000000000001</v>
      </c>
      <c r="N795" s="4">
        <v>97.44</v>
      </c>
      <c r="O795" s="12">
        <v>1274195.58</v>
      </c>
      <c r="P795" s="4">
        <f>Tabla_1[[#This Row],[Precio Unitario]]-Tabla_1[[#This Row],[Coste unitario]]</f>
        <v>55.140000000000015</v>
      </c>
      <c r="Q795" s="12">
        <f>Tabla_1[[#This Row],[Importe venta total]]/1000</f>
        <v>1274.1955800000001</v>
      </c>
      <c r="R795" s="4">
        <v>813721.44</v>
      </c>
      <c r="S795" s="12">
        <f>Tabla_1[[#This Row],[Importe Coste total]]/1000</f>
        <v>813.72143999999992</v>
      </c>
      <c r="T795" s="4">
        <f>Tabla_1[[#This Row],[Importe venta total]]-Tabla_1[[#This Row],[Importe Coste total]]</f>
        <v>460474.14000000013</v>
      </c>
      <c r="U795" s="13">
        <f>Tabla_1[[#This Row],[Importe Coste Total (M)]]/Tabla_1[[#This Row],[Importe Ventas Totales (M)]]</f>
        <v>0.63861580810066843</v>
      </c>
      <c r="V795" s="12">
        <f>Tabla_1[[#This Row],[Beneficio Total]]/1000</f>
        <v>460.47414000000015</v>
      </c>
      <c r="W795">
        <f>YEAR(Tabla_1[[#This Row],[Fecha pedido]])</f>
        <v>2022</v>
      </c>
    </row>
    <row r="796" spans="1:23" x14ac:dyDescent="0.3">
      <c r="A796" t="s">
        <v>1008</v>
      </c>
      <c r="B796" t="s">
        <v>12</v>
      </c>
      <c r="C796" t="s">
        <v>632</v>
      </c>
      <c r="D796" t="s">
        <v>18</v>
      </c>
      <c r="E796" t="s">
        <v>19</v>
      </c>
      <c r="F796" t="s">
        <v>1119</v>
      </c>
      <c r="G796" s="14">
        <v>44498</v>
      </c>
      <c r="H796" s="20">
        <f>MONTH(Tabla_1[[#This Row],[Fecha pedido]])</f>
        <v>10</v>
      </c>
      <c r="I796">
        <v>957664334</v>
      </c>
      <c r="J796" s="1">
        <v>44518</v>
      </c>
      <c r="K796" s="5">
        <f>DATEDIF(Tabla_1[[#This Row],[Fecha pedido]],Tabla_1[[#This Row],[Fecha envío]],"D")</f>
        <v>20</v>
      </c>
      <c r="L796" s="3">
        <v>3013</v>
      </c>
      <c r="M796" s="4">
        <v>421.89</v>
      </c>
      <c r="N796" s="4">
        <v>364.69</v>
      </c>
      <c r="O796" s="12">
        <v>1271154.57</v>
      </c>
      <c r="P796" s="4">
        <f>Tabla_1[[#This Row],[Precio Unitario]]-Tabla_1[[#This Row],[Coste unitario]]</f>
        <v>57.199999999999989</v>
      </c>
      <c r="Q796" s="12">
        <f>Tabla_1[[#This Row],[Importe venta total]]/1000</f>
        <v>1271.1545700000001</v>
      </c>
      <c r="R796" s="4">
        <v>1098810.97</v>
      </c>
      <c r="S796" s="12">
        <f>Tabla_1[[#This Row],[Importe Coste total]]/1000</f>
        <v>1098.81097</v>
      </c>
      <c r="T796" s="4">
        <f>Tabla_1[[#This Row],[Importe venta total]]-Tabla_1[[#This Row],[Importe Coste total]]</f>
        <v>172343.60000000009</v>
      </c>
      <c r="U796" s="13">
        <f>Tabla_1[[#This Row],[Importe Coste Total (M)]]/Tabla_1[[#This Row],[Importe Ventas Totales (M)]]</f>
        <v>0.86441963544999867</v>
      </c>
      <c r="V796" s="12">
        <f>Tabla_1[[#This Row],[Beneficio Total]]/1000</f>
        <v>172.34360000000009</v>
      </c>
      <c r="W796">
        <f>YEAR(Tabla_1[[#This Row],[Fecha pedido]])</f>
        <v>2021</v>
      </c>
    </row>
    <row r="797" spans="1:23" x14ac:dyDescent="0.3">
      <c r="A797" t="s">
        <v>1009</v>
      </c>
      <c r="B797" t="s">
        <v>44</v>
      </c>
      <c r="C797" t="s">
        <v>45</v>
      </c>
      <c r="D797" t="s">
        <v>42</v>
      </c>
      <c r="E797" t="s">
        <v>19</v>
      </c>
      <c r="F797" t="s">
        <v>1119</v>
      </c>
      <c r="G797" s="14">
        <v>44177</v>
      </c>
      <c r="H797" s="20">
        <f>MONTH(Tabla_1[[#This Row],[Fecha pedido]])</f>
        <v>12</v>
      </c>
      <c r="I797">
        <v>996425902</v>
      </c>
      <c r="J797" s="1">
        <v>44198</v>
      </c>
      <c r="K797" s="5">
        <f>DATEDIF(Tabla_1[[#This Row],[Fecha pedido]],Tabla_1[[#This Row],[Fecha envío]],"D")</f>
        <v>21</v>
      </c>
      <c r="L797" s="3">
        <v>3422</v>
      </c>
      <c r="M797" s="4">
        <v>651.21</v>
      </c>
      <c r="N797" s="4">
        <v>524.96</v>
      </c>
      <c r="O797" s="12">
        <v>2228440.62</v>
      </c>
      <c r="P797" s="4">
        <f>Tabla_1[[#This Row],[Precio Unitario]]-Tabla_1[[#This Row],[Coste unitario]]</f>
        <v>126.25</v>
      </c>
      <c r="Q797" s="12">
        <f>Tabla_1[[#This Row],[Importe venta total]]/1000</f>
        <v>2228.4406200000003</v>
      </c>
      <c r="R797" s="4">
        <v>1796413.12</v>
      </c>
      <c r="S797" s="12">
        <f>Tabla_1[[#This Row],[Importe Coste total]]/1000</f>
        <v>1796.4131200000002</v>
      </c>
      <c r="T797" s="4">
        <f>Tabla_1[[#This Row],[Importe venta total]]-Tabla_1[[#This Row],[Importe Coste total]]</f>
        <v>432027.5</v>
      </c>
      <c r="U797" s="13">
        <f>Tabla_1[[#This Row],[Importe Coste Total (M)]]/Tabla_1[[#This Row],[Importe Ventas Totales (M)]]</f>
        <v>0.80613012699436426</v>
      </c>
      <c r="V797" s="12">
        <f>Tabla_1[[#This Row],[Beneficio Total]]/1000</f>
        <v>432.02749999999997</v>
      </c>
      <c r="W797">
        <f>YEAR(Tabla_1[[#This Row],[Fecha pedido]])</f>
        <v>2020</v>
      </c>
    </row>
    <row r="798" spans="1:23" x14ac:dyDescent="0.3">
      <c r="A798" t="s">
        <v>1010</v>
      </c>
      <c r="B798" t="s">
        <v>24</v>
      </c>
      <c r="C798" t="s">
        <v>74</v>
      </c>
      <c r="D798" t="s">
        <v>38</v>
      </c>
      <c r="E798" t="s">
        <v>15</v>
      </c>
      <c r="F798" t="s">
        <v>1117</v>
      </c>
      <c r="G798" s="14">
        <v>44605</v>
      </c>
      <c r="H798" s="20">
        <f>MONTH(Tabla_1[[#This Row],[Fecha pedido]])</f>
        <v>2</v>
      </c>
      <c r="I798">
        <v>684902131</v>
      </c>
      <c r="J798" s="1">
        <v>44620</v>
      </c>
      <c r="K798" s="5">
        <f>DATEDIF(Tabla_1[[#This Row],[Fecha pedido]],Tabla_1[[#This Row],[Fecha envío]],"D")</f>
        <v>15</v>
      </c>
      <c r="L798" s="3">
        <v>6615</v>
      </c>
      <c r="M798" s="4">
        <v>437.2</v>
      </c>
      <c r="N798" s="4">
        <v>263.33</v>
      </c>
      <c r="O798" s="12">
        <v>2892078</v>
      </c>
      <c r="P798" s="4">
        <f>Tabla_1[[#This Row],[Precio Unitario]]-Tabla_1[[#This Row],[Coste unitario]]</f>
        <v>173.87</v>
      </c>
      <c r="Q798" s="12">
        <f>Tabla_1[[#This Row],[Importe venta total]]/1000</f>
        <v>2892.078</v>
      </c>
      <c r="R798" s="4">
        <v>1741927.95</v>
      </c>
      <c r="S798" s="12">
        <f>Tabla_1[[#This Row],[Importe Coste total]]/1000</f>
        <v>1741.92795</v>
      </c>
      <c r="T798" s="4">
        <f>Tabla_1[[#This Row],[Importe venta total]]-Tabla_1[[#This Row],[Importe Coste total]]</f>
        <v>1150150.05</v>
      </c>
      <c r="U798" s="13">
        <f>Tabla_1[[#This Row],[Importe Coste Total (M)]]/Tabla_1[[#This Row],[Importe Ventas Totales (M)]]</f>
        <v>0.60231015553522416</v>
      </c>
      <c r="V798" s="12">
        <f>Tabla_1[[#This Row],[Beneficio Total]]/1000</f>
        <v>1150.15005</v>
      </c>
      <c r="W798">
        <f>YEAR(Tabla_1[[#This Row],[Fecha pedido]])</f>
        <v>2022</v>
      </c>
    </row>
    <row r="799" spans="1:23" x14ac:dyDescent="0.3">
      <c r="A799" t="s">
        <v>1011</v>
      </c>
      <c r="B799" t="s">
        <v>12</v>
      </c>
      <c r="C799" t="s">
        <v>424</v>
      </c>
      <c r="D799" t="s">
        <v>42</v>
      </c>
      <c r="E799" t="s">
        <v>15</v>
      </c>
      <c r="F799" t="s">
        <v>1118</v>
      </c>
      <c r="G799" s="14">
        <v>44241</v>
      </c>
      <c r="H799" s="20">
        <f>MONTH(Tabla_1[[#This Row],[Fecha pedido]])</f>
        <v>2</v>
      </c>
      <c r="I799">
        <v>863766849</v>
      </c>
      <c r="J799" s="1">
        <v>44279</v>
      </c>
      <c r="K799" s="5">
        <f>DATEDIF(Tabla_1[[#This Row],[Fecha pedido]],Tabla_1[[#This Row],[Fecha envío]],"D")</f>
        <v>38</v>
      </c>
      <c r="L799" s="3">
        <v>6660</v>
      </c>
      <c r="M799" s="4">
        <v>651.21</v>
      </c>
      <c r="N799" s="4">
        <v>524.96</v>
      </c>
      <c r="O799" s="12">
        <v>4337058.6000000006</v>
      </c>
      <c r="P799" s="4">
        <f>Tabla_1[[#This Row],[Precio Unitario]]-Tabla_1[[#This Row],[Coste unitario]]</f>
        <v>126.25</v>
      </c>
      <c r="Q799" s="12">
        <f>Tabla_1[[#This Row],[Importe venta total]]/1000</f>
        <v>4337.0586000000003</v>
      </c>
      <c r="R799" s="4">
        <v>3496233.6</v>
      </c>
      <c r="S799" s="12">
        <f>Tabla_1[[#This Row],[Importe Coste total]]/1000</f>
        <v>3496.2336</v>
      </c>
      <c r="T799" s="4">
        <f>Tabla_1[[#This Row],[Importe venta total]]-Tabla_1[[#This Row],[Importe Coste total]]</f>
        <v>840825.00000000047</v>
      </c>
      <c r="U799" s="13">
        <f>Tabla_1[[#This Row],[Importe Coste Total (M)]]/Tabla_1[[#This Row],[Importe Ventas Totales (M)]]</f>
        <v>0.80613012699436426</v>
      </c>
      <c r="V799" s="12">
        <f>Tabla_1[[#This Row],[Beneficio Total]]/1000</f>
        <v>840.8250000000005</v>
      </c>
      <c r="W799">
        <f>YEAR(Tabla_1[[#This Row],[Fecha pedido]])</f>
        <v>2021</v>
      </c>
    </row>
    <row r="800" spans="1:23" x14ac:dyDescent="0.3">
      <c r="A800" t="s">
        <v>1012</v>
      </c>
      <c r="B800" t="s">
        <v>24</v>
      </c>
      <c r="C800" t="s">
        <v>765</v>
      </c>
      <c r="D800" t="s">
        <v>42</v>
      </c>
      <c r="E800" t="s">
        <v>15</v>
      </c>
      <c r="F800" t="s">
        <v>1120</v>
      </c>
      <c r="G800" s="14">
        <v>44819</v>
      </c>
      <c r="H800" s="20">
        <f>MONTH(Tabla_1[[#This Row],[Fecha pedido]])</f>
        <v>9</v>
      </c>
      <c r="I800">
        <v>194006383</v>
      </c>
      <c r="J800" s="1">
        <v>44856</v>
      </c>
      <c r="K800" s="5">
        <f>DATEDIF(Tabla_1[[#This Row],[Fecha pedido]],Tabla_1[[#This Row],[Fecha envío]],"D")</f>
        <v>37</v>
      </c>
      <c r="L800" s="3">
        <v>9655</v>
      </c>
      <c r="M800" s="4">
        <v>651.21</v>
      </c>
      <c r="N800" s="4">
        <v>524.96</v>
      </c>
      <c r="O800" s="12">
        <v>6287432.5500000007</v>
      </c>
      <c r="P800" s="4">
        <f>Tabla_1[[#This Row],[Precio Unitario]]-Tabla_1[[#This Row],[Coste unitario]]</f>
        <v>126.25</v>
      </c>
      <c r="Q800" s="12">
        <f>Tabla_1[[#This Row],[Importe venta total]]/1000</f>
        <v>6287.4325500000004</v>
      </c>
      <c r="R800" s="4">
        <v>5068488.8000000007</v>
      </c>
      <c r="S800" s="12">
        <f>Tabla_1[[#This Row],[Importe Coste total]]/1000</f>
        <v>5068.488800000001</v>
      </c>
      <c r="T800" s="4">
        <f>Tabla_1[[#This Row],[Importe venta total]]-Tabla_1[[#This Row],[Importe Coste total]]</f>
        <v>1218943.75</v>
      </c>
      <c r="U800" s="13">
        <f>Tabla_1[[#This Row],[Importe Coste Total (M)]]/Tabla_1[[#This Row],[Importe Ventas Totales (M)]]</f>
        <v>0.80613012699436448</v>
      </c>
      <c r="V800" s="12">
        <f>Tabla_1[[#This Row],[Beneficio Total]]/1000</f>
        <v>1218.9437499999999</v>
      </c>
      <c r="W800">
        <f>YEAR(Tabla_1[[#This Row],[Fecha pedido]])</f>
        <v>2022</v>
      </c>
    </row>
    <row r="801" spans="1:23" x14ac:dyDescent="0.3">
      <c r="A801" t="s">
        <v>1013</v>
      </c>
      <c r="B801" t="s">
        <v>12</v>
      </c>
      <c r="C801" t="s">
        <v>261</v>
      </c>
      <c r="D801" t="s">
        <v>40</v>
      </c>
      <c r="E801" t="s">
        <v>19</v>
      </c>
      <c r="F801" t="s">
        <v>1117</v>
      </c>
      <c r="G801" s="14">
        <v>43951</v>
      </c>
      <c r="H801" s="20">
        <f>MONTH(Tabla_1[[#This Row],[Fecha pedido]])</f>
        <v>4</v>
      </c>
      <c r="I801">
        <v>754117715</v>
      </c>
      <c r="J801" s="1">
        <v>43975</v>
      </c>
      <c r="K801" s="5">
        <f>DATEDIF(Tabla_1[[#This Row],[Fecha pedido]],Tabla_1[[#This Row],[Fecha envío]],"D")</f>
        <v>24</v>
      </c>
      <c r="L801" s="3">
        <v>9045</v>
      </c>
      <c r="M801" s="4">
        <v>81.73</v>
      </c>
      <c r="N801" s="4">
        <v>56.67</v>
      </c>
      <c r="O801" s="12">
        <v>739247.85000000009</v>
      </c>
      <c r="P801" s="4">
        <f>Tabla_1[[#This Row],[Precio Unitario]]-Tabla_1[[#This Row],[Coste unitario]]</f>
        <v>25.060000000000002</v>
      </c>
      <c r="Q801" s="12">
        <f>Tabla_1[[#This Row],[Importe venta total]]/1000</f>
        <v>739.24785000000008</v>
      </c>
      <c r="R801" s="4">
        <v>512580.15</v>
      </c>
      <c r="S801" s="12">
        <f>Tabla_1[[#This Row],[Importe Coste total]]/1000</f>
        <v>512.58015</v>
      </c>
      <c r="T801" s="4">
        <f>Tabla_1[[#This Row],[Importe venta total]]-Tabla_1[[#This Row],[Importe Coste total]]</f>
        <v>226667.70000000007</v>
      </c>
      <c r="U801" s="13">
        <f>Tabla_1[[#This Row],[Importe Coste Total (M)]]/Tabla_1[[#This Row],[Importe Ventas Totales (M)]]</f>
        <v>0.69338064358252771</v>
      </c>
      <c r="V801" s="12">
        <f>Tabla_1[[#This Row],[Beneficio Total]]/1000</f>
        <v>226.66770000000008</v>
      </c>
      <c r="W801">
        <f>YEAR(Tabla_1[[#This Row],[Fecha pedido]])</f>
        <v>2020</v>
      </c>
    </row>
    <row r="802" spans="1:23" x14ac:dyDescent="0.3">
      <c r="A802" t="s">
        <v>1014</v>
      </c>
      <c r="B802" t="s">
        <v>12</v>
      </c>
      <c r="C802" t="s">
        <v>187</v>
      </c>
      <c r="D802" t="s">
        <v>26</v>
      </c>
      <c r="E802" t="s">
        <v>15</v>
      </c>
      <c r="F802" t="s">
        <v>1117</v>
      </c>
      <c r="G802" s="14">
        <v>44101</v>
      </c>
      <c r="H802" s="20">
        <f>MONTH(Tabla_1[[#This Row],[Fecha pedido]])</f>
        <v>9</v>
      </c>
      <c r="I802">
        <v>557524669</v>
      </c>
      <c r="J802" s="1">
        <v>44151</v>
      </c>
      <c r="K802" s="5">
        <f>DATEDIF(Tabla_1[[#This Row],[Fecha pedido]],Tabla_1[[#This Row],[Fecha envío]],"D")</f>
        <v>50</v>
      </c>
      <c r="L802" s="3">
        <v>2794</v>
      </c>
      <c r="M802" s="4">
        <v>9.33</v>
      </c>
      <c r="N802" s="4">
        <v>6.92</v>
      </c>
      <c r="O802" s="12">
        <v>26068.02</v>
      </c>
      <c r="P802" s="4">
        <f>Tabla_1[[#This Row],[Precio Unitario]]-Tabla_1[[#This Row],[Coste unitario]]</f>
        <v>2.41</v>
      </c>
      <c r="Q802" s="12">
        <f>Tabla_1[[#This Row],[Importe venta total]]/1000</f>
        <v>26.068020000000001</v>
      </c>
      <c r="R802" s="4">
        <v>19334.48</v>
      </c>
      <c r="S802" s="12">
        <f>Tabla_1[[#This Row],[Importe Coste total]]/1000</f>
        <v>19.334479999999999</v>
      </c>
      <c r="T802" s="4">
        <f>Tabla_1[[#This Row],[Importe venta total]]-Tabla_1[[#This Row],[Importe Coste total]]</f>
        <v>6733.5400000000009</v>
      </c>
      <c r="U802" s="13">
        <f>Tabla_1[[#This Row],[Importe Coste Total (M)]]/Tabla_1[[#This Row],[Importe Ventas Totales (M)]]</f>
        <v>0.74169346195069663</v>
      </c>
      <c r="V802" s="12">
        <f>Tabla_1[[#This Row],[Beneficio Total]]/1000</f>
        <v>6.7335400000000005</v>
      </c>
      <c r="W802">
        <f>YEAR(Tabla_1[[#This Row],[Fecha pedido]])</f>
        <v>2020</v>
      </c>
    </row>
    <row r="803" spans="1:23" x14ac:dyDescent="0.3">
      <c r="A803" t="s">
        <v>1015</v>
      </c>
      <c r="B803" t="s">
        <v>24</v>
      </c>
      <c r="C803" t="s">
        <v>274</v>
      </c>
      <c r="D803" t="s">
        <v>14</v>
      </c>
      <c r="E803" t="s">
        <v>15</v>
      </c>
      <c r="F803" t="s">
        <v>1119</v>
      </c>
      <c r="G803" s="14">
        <v>44209</v>
      </c>
      <c r="H803" s="20">
        <f>MONTH(Tabla_1[[#This Row],[Fecha pedido]])</f>
        <v>1</v>
      </c>
      <c r="I803">
        <v>259376752</v>
      </c>
      <c r="J803" s="1">
        <v>44237</v>
      </c>
      <c r="K803" s="5">
        <f>DATEDIF(Tabla_1[[#This Row],[Fecha pedido]],Tabla_1[[#This Row],[Fecha envío]],"D")</f>
        <v>28</v>
      </c>
      <c r="L803" s="3">
        <v>4200</v>
      </c>
      <c r="M803" s="4">
        <v>152.58000000000001</v>
      </c>
      <c r="N803" s="4">
        <v>97.44</v>
      </c>
      <c r="O803" s="12">
        <v>640836</v>
      </c>
      <c r="P803" s="4">
        <f>Tabla_1[[#This Row],[Precio Unitario]]-Tabla_1[[#This Row],[Coste unitario]]</f>
        <v>55.140000000000015</v>
      </c>
      <c r="Q803" s="12">
        <f>Tabla_1[[#This Row],[Importe venta total]]/1000</f>
        <v>640.83600000000001</v>
      </c>
      <c r="R803" s="4">
        <v>409248</v>
      </c>
      <c r="S803" s="12">
        <f>Tabla_1[[#This Row],[Importe Coste total]]/1000</f>
        <v>409.24799999999999</v>
      </c>
      <c r="T803" s="4">
        <f>Tabla_1[[#This Row],[Importe venta total]]-Tabla_1[[#This Row],[Importe Coste total]]</f>
        <v>231588</v>
      </c>
      <c r="U803" s="13">
        <f>Tabla_1[[#This Row],[Importe Coste Total (M)]]/Tabla_1[[#This Row],[Importe Ventas Totales (M)]]</f>
        <v>0.63861580810066843</v>
      </c>
      <c r="V803" s="12">
        <f>Tabla_1[[#This Row],[Beneficio Total]]/1000</f>
        <v>231.58799999999999</v>
      </c>
      <c r="W803">
        <f>YEAR(Tabla_1[[#This Row],[Fecha pedido]])</f>
        <v>2021</v>
      </c>
    </row>
    <row r="804" spans="1:23" x14ac:dyDescent="0.3">
      <c r="A804" t="s">
        <v>1016</v>
      </c>
      <c r="B804" t="s">
        <v>44</v>
      </c>
      <c r="C804" t="s">
        <v>491</v>
      </c>
      <c r="D804" t="s">
        <v>18</v>
      </c>
      <c r="E804" t="s">
        <v>19</v>
      </c>
      <c r="F804" t="s">
        <v>1119</v>
      </c>
      <c r="G804" s="14">
        <v>44135</v>
      </c>
      <c r="H804" s="20">
        <f>MONTH(Tabla_1[[#This Row],[Fecha pedido]])</f>
        <v>10</v>
      </c>
      <c r="I804">
        <v>672222793</v>
      </c>
      <c r="J804" s="1">
        <v>44182</v>
      </c>
      <c r="K804" s="5">
        <f>DATEDIF(Tabla_1[[#This Row],[Fecha pedido]],Tabla_1[[#This Row],[Fecha envío]],"D")</f>
        <v>47</v>
      </c>
      <c r="L804" s="3">
        <v>4517</v>
      </c>
      <c r="M804" s="4">
        <v>421.89</v>
      </c>
      <c r="N804" s="4">
        <v>364.69</v>
      </c>
      <c r="O804" s="12">
        <v>1905677.13</v>
      </c>
      <c r="P804" s="4">
        <f>Tabla_1[[#This Row],[Precio Unitario]]-Tabla_1[[#This Row],[Coste unitario]]</f>
        <v>57.199999999999989</v>
      </c>
      <c r="Q804" s="12">
        <f>Tabla_1[[#This Row],[Importe venta total]]/1000</f>
        <v>1905.6771299999998</v>
      </c>
      <c r="R804" s="4">
        <v>1647304.73</v>
      </c>
      <c r="S804" s="12">
        <f>Tabla_1[[#This Row],[Importe Coste total]]/1000</f>
        <v>1647.3047300000001</v>
      </c>
      <c r="T804" s="4">
        <f>Tabla_1[[#This Row],[Importe venta total]]-Tabla_1[[#This Row],[Importe Coste total]]</f>
        <v>258372.39999999991</v>
      </c>
      <c r="U804" s="13">
        <f>Tabla_1[[#This Row],[Importe Coste Total (M)]]/Tabla_1[[#This Row],[Importe Ventas Totales (M)]]</f>
        <v>0.86441963544999889</v>
      </c>
      <c r="V804" s="12">
        <f>Tabla_1[[#This Row],[Beneficio Total]]/1000</f>
        <v>258.37239999999991</v>
      </c>
      <c r="W804">
        <f>YEAR(Tabla_1[[#This Row],[Fecha pedido]])</f>
        <v>2020</v>
      </c>
    </row>
    <row r="805" spans="1:23" x14ac:dyDescent="0.3">
      <c r="A805" t="s">
        <v>1017</v>
      </c>
      <c r="B805" t="s">
        <v>12</v>
      </c>
      <c r="C805" t="s">
        <v>424</v>
      </c>
      <c r="D805" t="s">
        <v>23</v>
      </c>
      <c r="E805" t="s">
        <v>19</v>
      </c>
      <c r="F805" t="s">
        <v>1119</v>
      </c>
      <c r="G805" s="14">
        <v>43885</v>
      </c>
      <c r="H805" s="20">
        <f>MONTH(Tabla_1[[#This Row],[Fecha pedido]])</f>
        <v>2</v>
      </c>
      <c r="I805">
        <v>428924119</v>
      </c>
      <c r="J805" s="1">
        <v>43896</v>
      </c>
      <c r="K805" s="5">
        <f>DATEDIF(Tabla_1[[#This Row],[Fecha pedido]],Tabla_1[[#This Row],[Fecha envío]],"D")</f>
        <v>11</v>
      </c>
      <c r="L805" s="3">
        <v>7033</v>
      </c>
      <c r="M805" s="4">
        <v>205.7</v>
      </c>
      <c r="N805" s="4">
        <v>117.11</v>
      </c>
      <c r="O805" s="12">
        <v>1446688.0999999999</v>
      </c>
      <c r="P805" s="4">
        <f>Tabla_1[[#This Row],[Precio Unitario]]-Tabla_1[[#This Row],[Coste unitario]]</f>
        <v>88.589999999999989</v>
      </c>
      <c r="Q805" s="12">
        <f>Tabla_1[[#This Row],[Importe venta total]]/1000</f>
        <v>1446.6880999999998</v>
      </c>
      <c r="R805" s="4">
        <v>823634.63</v>
      </c>
      <c r="S805" s="12">
        <f>Tabla_1[[#This Row],[Importe Coste total]]/1000</f>
        <v>823.63463000000002</v>
      </c>
      <c r="T805" s="4">
        <f>Tabla_1[[#This Row],[Importe venta total]]-Tabla_1[[#This Row],[Importe Coste total]]</f>
        <v>623053.46999999986</v>
      </c>
      <c r="U805" s="13">
        <f>Tabla_1[[#This Row],[Importe Coste Total (M)]]/Tabla_1[[#This Row],[Importe Ventas Totales (M)]]</f>
        <v>0.56932425862907154</v>
      </c>
      <c r="V805" s="12">
        <f>Tabla_1[[#This Row],[Beneficio Total]]/1000</f>
        <v>623.05346999999983</v>
      </c>
      <c r="W805">
        <f>YEAR(Tabla_1[[#This Row],[Fecha pedido]])</f>
        <v>2020</v>
      </c>
    </row>
    <row r="806" spans="1:23" x14ac:dyDescent="0.3">
      <c r="A806" t="s">
        <v>1018</v>
      </c>
      <c r="B806" t="s">
        <v>24</v>
      </c>
      <c r="C806" t="s">
        <v>174</v>
      </c>
      <c r="D806" t="s">
        <v>80</v>
      </c>
      <c r="E806" t="s">
        <v>15</v>
      </c>
      <c r="F806" t="s">
        <v>1117</v>
      </c>
      <c r="G806" s="14">
        <v>44134</v>
      </c>
      <c r="H806" s="20">
        <f>MONTH(Tabla_1[[#This Row],[Fecha pedido]])</f>
        <v>10</v>
      </c>
      <c r="I806">
        <v>932654559</v>
      </c>
      <c r="J806" s="1">
        <v>44144</v>
      </c>
      <c r="K806" s="5">
        <f>DATEDIF(Tabla_1[[#This Row],[Fecha pedido]],Tabla_1[[#This Row],[Fecha envío]],"D")</f>
        <v>10</v>
      </c>
      <c r="L806" s="3">
        <v>2065</v>
      </c>
      <c r="M806" s="4">
        <v>668.27</v>
      </c>
      <c r="N806" s="4">
        <v>502.54</v>
      </c>
      <c r="O806" s="12">
        <v>1379977.55</v>
      </c>
      <c r="P806" s="4">
        <f>Tabla_1[[#This Row],[Precio Unitario]]-Tabla_1[[#This Row],[Coste unitario]]</f>
        <v>165.72999999999996</v>
      </c>
      <c r="Q806" s="12">
        <f>Tabla_1[[#This Row],[Importe venta total]]/1000</f>
        <v>1379.9775500000001</v>
      </c>
      <c r="R806" s="4">
        <v>1037745.1000000001</v>
      </c>
      <c r="S806" s="12">
        <f>Tabla_1[[#This Row],[Importe Coste total]]/1000</f>
        <v>1037.7451000000001</v>
      </c>
      <c r="T806" s="4">
        <f>Tabla_1[[#This Row],[Importe venta total]]-Tabla_1[[#This Row],[Importe Coste total]]</f>
        <v>342232.44999999995</v>
      </c>
      <c r="U806" s="13">
        <f>Tabla_1[[#This Row],[Importe Coste Total (M)]]/Tabla_1[[#This Row],[Importe Ventas Totales (M)]]</f>
        <v>0.75200143654510909</v>
      </c>
      <c r="V806" s="12">
        <f>Tabla_1[[#This Row],[Beneficio Total]]/1000</f>
        <v>342.23244999999997</v>
      </c>
      <c r="W806">
        <f>YEAR(Tabla_1[[#This Row],[Fecha pedido]])</f>
        <v>2020</v>
      </c>
    </row>
    <row r="807" spans="1:23" x14ac:dyDescent="0.3">
      <c r="A807" t="s">
        <v>1019</v>
      </c>
      <c r="B807" t="s">
        <v>12</v>
      </c>
      <c r="C807" t="s">
        <v>481</v>
      </c>
      <c r="D807" t="s">
        <v>33</v>
      </c>
      <c r="E807" t="s">
        <v>19</v>
      </c>
      <c r="F807" t="s">
        <v>1118</v>
      </c>
      <c r="G807" s="14">
        <v>44661</v>
      </c>
      <c r="H807" s="20">
        <f>MONTH(Tabla_1[[#This Row],[Fecha pedido]])</f>
        <v>4</v>
      </c>
      <c r="I807">
        <v>506900441</v>
      </c>
      <c r="J807" s="1">
        <v>44661</v>
      </c>
      <c r="K807" s="5">
        <f>DATEDIF(Tabla_1[[#This Row],[Fecha pedido]],Tabla_1[[#This Row],[Fecha envío]],"D")</f>
        <v>0</v>
      </c>
      <c r="L807" s="3">
        <v>1960</v>
      </c>
      <c r="M807" s="4">
        <v>47.45</v>
      </c>
      <c r="N807" s="4">
        <v>31.79</v>
      </c>
      <c r="O807" s="12">
        <v>93002</v>
      </c>
      <c r="P807" s="4">
        <f>Tabla_1[[#This Row],[Precio Unitario]]-Tabla_1[[#This Row],[Coste unitario]]</f>
        <v>15.660000000000004</v>
      </c>
      <c r="Q807" s="12">
        <f>Tabla_1[[#This Row],[Importe venta total]]/1000</f>
        <v>93.001999999999995</v>
      </c>
      <c r="R807" s="4">
        <v>62308.4</v>
      </c>
      <c r="S807" s="12">
        <f>Tabla_1[[#This Row],[Importe Coste total]]/1000</f>
        <v>62.308399999999999</v>
      </c>
      <c r="T807" s="4">
        <f>Tabla_1[[#This Row],[Importe venta total]]-Tabla_1[[#This Row],[Importe Coste total]]</f>
        <v>30693.599999999999</v>
      </c>
      <c r="U807" s="13">
        <f>Tabla_1[[#This Row],[Importe Coste Total (M)]]/Tabla_1[[#This Row],[Importe Ventas Totales (M)]]</f>
        <v>0.66996838777660694</v>
      </c>
      <c r="V807" s="12">
        <f>Tabla_1[[#This Row],[Beneficio Total]]/1000</f>
        <v>30.6936</v>
      </c>
      <c r="W807">
        <f>YEAR(Tabla_1[[#This Row],[Fecha pedido]])</f>
        <v>2022</v>
      </c>
    </row>
    <row r="808" spans="1:23" x14ac:dyDescent="0.3">
      <c r="A808" t="s">
        <v>1020</v>
      </c>
      <c r="B808" t="s">
        <v>24</v>
      </c>
      <c r="C808" t="s">
        <v>267</v>
      </c>
      <c r="D808" t="s">
        <v>70</v>
      </c>
      <c r="E808" t="s">
        <v>19</v>
      </c>
      <c r="F808" t="s">
        <v>1120</v>
      </c>
      <c r="G808" s="14">
        <v>44869</v>
      </c>
      <c r="H808" s="20">
        <f>MONTH(Tabla_1[[#This Row],[Fecha pedido]])</f>
        <v>11</v>
      </c>
      <c r="I808">
        <v>245460593</v>
      </c>
      <c r="J808" s="1">
        <v>44892</v>
      </c>
      <c r="K808" s="5">
        <f>DATEDIF(Tabla_1[[#This Row],[Fecha pedido]],Tabla_1[[#This Row],[Fecha envío]],"D")</f>
        <v>23</v>
      </c>
      <c r="L808" s="3">
        <v>6099</v>
      </c>
      <c r="M808" s="4">
        <v>109.28</v>
      </c>
      <c r="N808" s="4">
        <v>35.840000000000003</v>
      </c>
      <c r="O808" s="12">
        <v>666498.72</v>
      </c>
      <c r="P808" s="4">
        <f>Tabla_1[[#This Row],[Precio Unitario]]-Tabla_1[[#This Row],[Coste unitario]]</f>
        <v>73.44</v>
      </c>
      <c r="Q808" s="12">
        <f>Tabla_1[[#This Row],[Importe venta total]]/1000</f>
        <v>666.49871999999993</v>
      </c>
      <c r="R808" s="4">
        <v>218588.16000000003</v>
      </c>
      <c r="S808" s="12">
        <f>Tabla_1[[#This Row],[Importe Coste total]]/1000</f>
        <v>218.58816000000004</v>
      </c>
      <c r="T808" s="4">
        <f>Tabla_1[[#This Row],[Importe venta total]]-Tabla_1[[#This Row],[Importe Coste total]]</f>
        <v>447910.55999999994</v>
      </c>
      <c r="U808" s="13">
        <f>Tabla_1[[#This Row],[Importe Coste Total (M)]]/Tabla_1[[#This Row],[Importe Ventas Totales (M)]]</f>
        <v>0.32796486090776</v>
      </c>
      <c r="V808" s="12">
        <f>Tabla_1[[#This Row],[Beneficio Total]]/1000</f>
        <v>447.91055999999992</v>
      </c>
      <c r="W808">
        <f>YEAR(Tabla_1[[#This Row],[Fecha pedido]])</f>
        <v>2022</v>
      </c>
    </row>
    <row r="809" spans="1:23" x14ac:dyDescent="0.3">
      <c r="A809" t="s">
        <v>1021</v>
      </c>
      <c r="B809" t="s">
        <v>24</v>
      </c>
      <c r="C809" t="s">
        <v>113</v>
      </c>
      <c r="D809" t="s">
        <v>14</v>
      </c>
      <c r="E809" t="s">
        <v>19</v>
      </c>
      <c r="F809" t="s">
        <v>1120</v>
      </c>
      <c r="G809" s="14">
        <v>44308</v>
      </c>
      <c r="H809" s="20">
        <f>MONTH(Tabla_1[[#This Row],[Fecha pedido]])</f>
        <v>4</v>
      </c>
      <c r="I809">
        <v>862446343</v>
      </c>
      <c r="J809" s="1">
        <v>44342</v>
      </c>
      <c r="K809" s="5">
        <f>DATEDIF(Tabla_1[[#This Row],[Fecha pedido]],Tabla_1[[#This Row],[Fecha envío]],"D")</f>
        <v>34</v>
      </c>
      <c r="L809" s="3">
        <v>5893</v>
      </c>
      <c r="M809" s="4">
        <v>152.58000000000001</v>
      </c>
      <c r="N809" s="4">
        <v>97.44</v>
      </c>
      <c r="O809" s="12">
        <v>899153.94000000006</v>
      </c>
      <c r="P809" s="4">
        <f>Tabla_1[[#This Row],[Precio Unitario]]-Tabla_1[[#This Row],[Coste unitario]]</f>
        <v>55.140000000000015</v>
      </c>
      <c r="Q809" s="12">
        <f>Tabla_1[[#This Row],[Importe venta total]]/1000</f>
        <v>899.15394000000003</v>
      </c>
      <c r="R809" s="4">
        <v>574213.92000000004</v>
      </c>
      <c r="S809" s="12">
        <f>Tabla_1[[#This Row],[Importe Coste total]]/1000</f>
        <v>574.21392000000003</v>
      </c>
      <c r="T809" s="4">
        <f>Tabla_1[[#This Row],[Importe venta total]]-Tabla_1[[#This Row],[Importe Coste total]]</f>
        <v>324940.02</v>
      </c>
      <c r="U809" s="13">
        <f>Tabla_1[[#This Row],[Importe Coste Total (M)]]/Tabla_1[[#This Row],[Importe Ventas Totales (M)]]</f>
        <v>0.63861580810066854</v>
      </c>
      <c r="V809" s="12">
        <f>Tabla_1[[#This Row],[Beneficio Total]]/1000</f>
        <v>324.94002</v>
      </c>
      <c r="W809">
        <f>YEAR(Tabla_1[[#This Row],[Fecha pedido]])</f>
        <v>2021</v>
      </c>
    </row>
    <row r="810" spans="1:23" x14ac:dyDescent="0.3">
      <c r="A810" t="s">
        <v>1022</v>
      </c>
      <c r="B810" t="s">
        <v>12</v>
      </c>
      <c r="C810" t="s">
        <v>169</v>
      </c>
      <c r="D810" t="s">
        <v>80</v>
      </c>
      <c r="E810" t="s">
        <v>15</v>
      </c>
      <c r="F810" t="s">
        <v>1117</v>
      </c>
      <c r="G810" s="14">
        <v>44240</v>
      </c>
      <c r="H810" s="20">
        <f>MONTH(Tabla_1[[#This Row],[Fecha pedido]])</f>
        <v>2</v>
      </c>
      <c r="I810">
        <v>442281520</v>
      </c>
      <c r="J810" s="1">
        <v>44269</v>
      </c>
      <c r="K810" s="5">
        <f>DATEDIF(Tabla_1[[#This Row],[Fecha pedido]],Tabla_1[[#This Row],[Fecha envío]],"D")</f>
        <v>29</v>
      </c>
      <c r="L810" s="3">
        <v>9785</v>
      </c>
      <c r="M810" s="4">
        <v>668.27</v>
      </c>
      <c r="N810" s="4">
        <v>502.54</v>
      </c>
      <c r="O810" s="12">
        <v>6539021.9500000002</v>
      </c>
      <c r="P810" s="4">
        <f>Tabla_1[[#This Row],[Precio Unitario]]-Tabla_1[[#This Row],[Coste unitario]]</f>
        <v>165.72999999999996</v>
      </c>
      <c r="Q810" s="12">
        <f>Tabla_1[[#This Row],[Importe venta total]]/1000</f>
        <v>6539.0219500000003</v>
      </c>
      <c r="R810" s="4">
        <v>4917353.9000000004</v>
      </c>
      <c r="S810" s="12">
        <f>Tabla_1[[#This Row],[Importe Coste total]]/1000</f>
        <v>4917.3539000000001</v>
      </c>
      <c r="T810" s="4">
        <f>Tabla_1[[#This Row],[Importe venta total]]-Tabla_1[[#This Row],[Importe Coste total]]</f>
        <v>1621668.0499999998</v>
      </c>
      <c r="U810" s="13">
        <f>Tabla_1[[#This Row],[Importe Coste Total (M)]]/Tabla_1[[#This Row],[Importe Ventas Totales (M)]]</f>
        <v>0.75200143654510898</v>
      </c>
      <c r="V810" s="12">
        <f>Tabla_1[[#This Row],[Beneficio Total]]/1000</f>
        <v>1621.6680499999998</v>
      </c>
      <c r="W810">
        <f>YEAR(Tabla_1[[#This Row],[Fecha pedido]])</f>
        <v>2021</v>
      </c>
    </row>
    <row r="811" spans="1:23" x14ac:dyDescent="0.3">
      <c r="A811" t="s">
        <v>1023</v>
      </c>
      <c r="B811" t="s">
        <v>12</v>
      </c>
      <c r="C811" t="s">
        <v>251</v>
      </c>
      <c r="D811" t="s">
        <v>33</v>
      </c>
      <c r="E811" t="s">
        <v>15</v>
      </c>
      <c r="F811" t="s">
        <v>1118</v>
      </c>
      <c r="G811" s="14">
        <v>43987</v>
      </c>
      <c r="H811" s="20">
        <f>MONTH(Tabla_1[[#This Row],[Fecha pedido]])</f>
        <v>6</v>
      </c>
      <c r="I811">
        <v>289702451</v>
      </c>
      <c r="J811" s="1">
        <v>44000</v>
      </c>
      <c r="K811" s="5">
        <f>DATEDIF(Tabla_1[[#This Row],[Fecha pedido]],Tabla_1[[#This Row],[Fecha envío]],"D")</f>
        <v>13</v>
      </c>
      <c r="L811" s="3">
        <v>8248</v>
      </c>
      <c r="M811" s="4">
        <v>47.45</v>
      </c>
      <c r="N811" s="4">
        <v>31.79</v>
      </c>
      <c r="O811" s="12">
        <v>391367.60000000003</v>
      </c>
      <c r="P811" s="4">
        <f>Tabla_1[[#This Row],[Precio Unitario]]-Tabla_1[[#This Row],[Coste unitario]]</f>
        <v>15.660000000000004</v>
      </c>
      <c r="Q811" s="12">
        <f>Tabla_1[[#This Row],[Importe venta total]]/1000</f>
        <v>391.36760000000004</v>
      </c>
      <c r="R811" s="4">
        <v>262203.92</v>
      </c>
      <c r="S811" s="12">
        <f>Tabla_1[[#This Row],[Importe Coste total]]/1000</f>
        <v>262.20391999999998</v>
      </c>
      <c r="T811" s="4">
        <f>Tabla_1[[#This Row],[Importe venta total]]-Tabla_1[[#This Row],[Importe Coste total]]</f>
        <v>129163.68000000005</v>
      </c>
      <c r="U811" s="13">
        <f>Tabla_1[[#This Row],[Importe Coste Total (M)]]/Tabla_1[[#This Row],[Importe Ventas Totales (M)]]</f>
        <v>0.66996838777660683</v>
      </c>
      <c r="V811" s="12">
        <f>Tabla_1[[#This Row],[Beneficio Total]]/1000</f>
        <v>129.16368000000006</v>
      </c>
      <c r="W811">
        <f>YEAR(Tabla_1[[#This Row],[Fecha pedido]])</f>
        <v>2020</v>
      </c>
    </row>
    <row r="812" spans="1:23" x14ac:dyDescent="0.3">
      <c r="A812" t="s">
        <v>1024</v>
      </c>
      <c r="B812" t="s">
        <v>60</v>
      </c>
      <c r="C812" t="s">
        <v>867</v>
      </c>
      <c r="D812" t="s">
        <v>23</v>
      </c>
      <c r="E812" t="s">
        <v>15</v>
      </c>
      <c r="F812" t="s">
        <v>1118</v>
      </c>
      <c r="G812" s="14">
        <v>44078</v>
      </c>
      <c r="H812" s="20">
        <f>MONTH(Tabla_1[[#This Row],[Fecha pedido]])</f>
        <v>9</v>
      </c>
      <c r="I812">
        <v>507809388</v>
      </c>
      <c r="J812" s="1">
        <v>44079</v>
      </c>
      <c r="K812" s="5">
        <f>DATEDIF(Tabla_1[[#This Row],[Fecha pedido]],Tabla_1[[#This Row],[Fecha envío]],"D")</f>
        <v>1</v>
      </c>
      <c r="L812" s="3">
        <v>937</v>
      </c>
      <c r="M812" s="4">
        <v>205.7</v>
      </c>
      <c r="N812" s="4">
        <v>117.11</v>
      </c>
      <c r="O812" s="12">
        <v>192740.9</v>
      </c>
      <c r="P812" s="4">
        <f>Tabla_1[[#This Row],[Precio Unitario]]-Tabla_1[[#This Row],[Coste unitario]]</f>
        <v>88.589999999999989</v>
      </c>
      <c r="Q812" s="12">
        <f>Tabla_1[[#This Row],[Importe venta total]]/1000</f>
        <v>192.74089999999998</v>
      </c>
      <c r="R812" s="4">
        <v>109732.06999999999</v>
      </c>
      <c r="S812" s="12">
        <f>Tabla_1[[#This Row],[Importe Coste total]]/1000</f>
        <v>109.73206999999999</v>
      </c>
      <c r="T812" s="4">
        <f>Tabla_1[[#This Row],[Importe venta total]]-Tabla_1[[#This Row],[Importe Coste total]]</f>
        <v>83008.83</v>
      </c>
      <c r="U812" s="13">
        <f>Tabla_1[[#This Row],[Importe Coste Total (M)]]/Tabla_1[[#This Row],[Importe Ventas Totales (M)]]</f>
        <v>0.56932425862907143</v>
      </c>
      <c r="V812" s="12">
        <f>Tabla_1[[#This Row],[Beneficio Total]]/1000</f>
        <v>83.008830000000003</v>
      </c>
      <c r="W812">
        <f>YEAR(Tabla_1[[#This Row],[Fecha pedido]])</f>
        <v>2020</v>
      </c>
    </row>
    <row r="813" spans="1:23" x14ac:dyDescent="0.3">
      <c r="A813" t="s">
        <v>1025</v>
      </c>
      <c r="B813" t="s">
        <v>24</v>
      </c>
      <c r="C813" t="s">
        <v>240</v>
      </c>
      <c r="D813" t="s">
        <v>30</v>
      </c>
      <c r="E813" t="s">
        <v>19</v>
      </c>
      <c r="F813" t="s">
        <v>1119</v>
      </c>
      <c r="G813" s="14">
        <v>44178</v>
      </c>
      <c r="H813" s="20">
        <f>MONTH(Tabla_1[[#This Row],[Fecha pedido]])</f>
        <v>12</v>
      </c>
      <c r="I813">
        <v>760907781</v>
      </c>
      <c r="J813" s="1">
        <v>44202</v>
      </c>
      <c r="K813" s="5">
        <f>DATEDIF(Tabla_1[[#This Row],[Fecha pedido]],Tabla_1[[#This Row],[Fecha envío]],"D")</f>
        <v>24</v>
      </c>
      <c r="L813" s="3">
        <v>8376</v>
      </c>
      <c r="M813" s="4">
        <v>255.28</v>
      </c>
      <c r="N813" s="4">
        <v>159.41999999999999</v>
      </c>
      <c r="O813" s="12">
        <v>2138225.2799999998</v>
      </c>
      <c r="P813" s="4">
        <f>Tabla_1[[#This Row],[Precio Unitario]]-Tabla_1[[#This Row],[Coste unitario]]</f>
        <v>95.860000000000014</v>
      </c>
      <c r="Q813" s="12">
        <f>Tabla_1[[#This Row],[Importe venta total]]/1000</f>
        <v>2138.2252799999997</v>
      </c>
      <c r="R813" s="4">
        <v>1335301.92</v>
      </c>
      <c r="S813" s="12">
        <f>Tabla_1[[#This Row],[Importe Coste total]]/1000</f>
        <v>1335.3019199999999</v>
      </c>
      <c r="T813" s="4">
        <f>Tabla_1[[#This Row],[Importe venta total]]-Tabla_1[[#This Row],[Importe Coste total]]</f>
        <v>802923.35999999987</v>
      </c>
      <c r="U813" s="13">
        <f>Tabla_1[[#This Row],[Importe Coste Total (M)]]/Tabla_1[[#This Row],[Importe Ventas Totales (M)]]</f>
        <v>0.62449075524913822</v>
      </c>
      <c r="V813" s="12">
        <f>Tabla_1[[#This Row],[Beneficio Total]]/1000</f>
        <v>802.92335999999989</v>
      </c>
      <c r="W813">
        <f>YEAR(Tabla_1[[#This Row],[Fecha pedido]])</f>
        <v>2020</v>
      </c>
    </row>
    <row r="814" spans="1:23" x14ac:dyDescent="0.3">
      <c r="A814" t="s">
        <v>1026</v>
      </c>
      <c r="B814" t="s">
        <v>24</v>
      </c>
      <c r="C814" t="s">
        <v>285</v>
      </c>
      <c r="D814" t="s">
        <v>23</v>
      </c>
      <c r="E814" t="s">
        <v>15</v>
      </c>
      <c r="F814" t="s">
        <v>1119</v>
      </c>
      <c r="G814" s="14">
        <v>44225</v>
      </c>
      <c r="H814" s="20">
        <f>MONTH(Tabla_1[[#This Row],[Fecha pedido]])</f>
        <v>1</v>
      </c>
      <c r="I814">
        <v>128239905</v>
      </c>
      <c r="J814" s="1">
        <v>44265</v>
      </c>
      <c r="K814" s="5">
        <f>DATEDIF(Tabla_1[[#This Row],[Fecha pedido]],Tabla_1[[#This Row],[Fecha envío]],"D")</f>
        <v>40</v>
      </c>
      <c r="L814" s="3">
        <v>7893</v>
      </c>
      <c r="M814" s="4">
        <v>205.7</v>
      </c>
      <c r="N814" s="4">
        <v>117.11</v>
      </c>
      <c r="O814" s="12">
        <v>1623590.0999999999</v>
      </c>
      <c r="P814" s="4">
        <f>Tabla_1[[#This Row],[Precio Unitario]]-Tabla_1[[#This Row],[Coste unitario]]</f>
        <v>88.589999999999989</v>
      </c>
      <c r="Q814" s="12">
        <f>Tabla_1[[#This Row],[Importe venta total]]/1000</f>
        <v>1623.5900999999999</v>
      </c>
      <c r="R814" s="4">
        <v>924349.23</v>
      </c>
      <c r="S814" s="12">
        <f>Tabla_1[[#This Row],[Importe Coste total]]/1000</f>
        <v>924.34923000000003</v>
      </c>
      <c r="T814" s="4">
        <f>Tabla_1[[#This Row],[Importe venta total]]-Tabla_1[[#This Row],[Importe Coste total]]</f>
        <v>699240.86999999988</v>
      </c>
      <c r="U814" s="13">
        <f>Tabla_1[[#This Row],[Importe Coste Total (M)]]/Tabla_1[[#This Row],[Importe Ventas Totales (M)]]</f>
        <v>0.56932425862907154</v>
      </c>
      <c r="V814" s="12">
        <f>Tabla_1[[#This Row],[Beneficio Total]]/1000</f>
        <v>699.24086999999986</v>
      </c>
      <c r="W814">
        <f>YEAR(Tabla_1[[#This Row],[Fecha pedido]])</f>
        <v>2021</v>
      </c>
    </row>
    <row r="815" spans="1:23" x14ac:dyDescent="0.3">
      <c r="A815" t="s">
        <v>1027</v>
      </c>
      <c r="B815" t="s">
        <v>28</v>
      </c>
      <c r="C815" t="s">
        <v>214</v>
      </c>
      <c r="D815" t="s">
        <v>30</v>
      </c>
      <c r="E815" t="s">
        <v>19</v>
      </c>
      <c r="F815" t="s">
        <v>1117</v>
      </c>
      <c r="G815" s="14">
        <v>44143</v>
      </c>
      <c r="H815" s="20">
        <f>MONTH(Tabla_1[[#This Row],[Fecha pedido]])</f>
        <v>11</v>
      </c>
      <c r="I815">
        <v>518138253</v>
      </c>
      <c r="J815" s="1">
        <v>44163</v>
      </c>
      <c r="K815" s="5">
        <f>DATEDIF(Tabla_1[[#This Row],[Fecha pedido]],Tabla_1[[#This Row],[Fecha envío]],"D")</f>
        <v>20</v>
      </c>
      <c r="L815" s="3">
        <v>7478</v>
      </c>
      <c r="M815" s="4">
        <v>255.28</v>
      </c>
      <c r="N815" s="4">
        <v>159.41999999999999</v>
      </c>
      <c r="O815" s="12">
        <v>1908983.84</v>
      </c>
      <c r="P815" s="4">
        <f>Tabla_1[[#This Row],[Precio Unitario]]-Tabla_1[[#This Row],[Coste unitario]]</f>
        <v>95.860000000000014</v>
      </c>
      <c r="Q815" s="12">
        <f>Tabla_1[[#This Row],[Importe venta total]]/1000</f>
        <v>1908.9838400000001</v>
      </c>
      <c r="R815" s="4">
        <v>1192142.76</v>
      </c>
      <c r="S815" s="12">
        <f>Tabla_1[[#This Row],[Importe Coste total]]/1000</f>
        <v>1192.14276</v>
      </c>
      <c r="T815" s="4">
        <f>Tabla_1[[#This Row],[Importe venta total]]-Tabla_1[[#This Row],[Importe Coste total]]</f>
        <v>716841.08000000007</v>
      </c>
      <c r="U815" s="13">
        <f>Tabla_1[[#This Row],[Importe Coste Total (M)]]/Tabla_1[[#This Row],[Importe Ventas Totales (M)]]</f>
        <v>0.62449075524913811</v>
      </c>
      <c r="V815" s="12">
        <f>Tabla_1[[#This Row],[Beneficio Total]]/1000</f>
        <v>716.84108000000003</v>
      </c>
      <c r="W815">
        <f>YEAR(Tabla_1[[#This Row],[Fecha pedido]])</f>
        <v>2020</v>
      </c>
    </row>
    <row r="816" spans="1:23" x14ac:dyDescent="0.3">
      <c r="A816" t="s">
        <v>1028</v>
      </c>
      <c r="B816" t="s">
        <v>21</v>
      </c>
      <c r="C816" t="s">
        <v>357</v>
      </c>
      <c r="D816" t="s">
        <v>14</v>
      </c>
      <c r="E816" t="s">
        <v>19</v>
      </c>
      <c r="F816" t="s">
        <v>1118</v>
      </c>
      <c r="G816" s="14">
        <v>44281</v>
      </c>
      <c r="H816" s="20">
        <f>MONTH(Tabla_1[[#This Row],[Fecha pedido]])</f>
        <v>3</v>
      </c>
      <c r="I816">
        <v>577526652</v>
      </c>
      <c r="J816" s="1">
        <v>44296</v>
      </c>
      <c r="K816" s="5">
        <f>DATEDIF(Tabla_1[[#This Row],[Fecha pedido]],Tabla_1[[#This Row],[Fecha envío]],"D")</f>
        <v>15</v>
      </c>
      <c r="L816" s="3">
        <v>1825</v>
      </c>
      <c r="M816" s="4">
        <v>152.58000000000001</v>
      </c>
      <c r="N816" s="4">
        <v>97.44</v>
      </c>
      <c r="O816" s="12">
        <v>278458.5</v>
      </c>
      <c r="P816" s="4">
        <f>Tabla_1[[#This Row],[Precio Unitario]]-Tabla_1[[#This Row],[Coste unitario]]</f>
        <v>55.140000000000015</v>
      </c>
      <c r="Q816" s="12">
        <f>Tabla_1[[#This Row],[Importe venta total]]/1000</f>
        <v>278.45850000000002</v>
      </c>
      <c r="R816" s="4">
        <v>177828</v>
      </c>
      <c r="S816" s="12">
        <f>Tabla_1[[#This Row],[Importe Coste total]]/1000</f>
        <v>177.828</v>
      </c>
      <c r="T816" s="4">
        <f>Tabla_1[[#This Row],[Importe venta total]]-Tabla_1[[#This Row],[Importe Coste total]]</f>
        <v>100630.5</v>
      </c>
      <c r="U816" s="13">
        <f>Tabla_1[[#This Row],[Importe Coste Total (M)]]/Tabla_1[[#This Row],[Importe Ventas Totales (M)]]</f>
        <v>0.63861580810066843</v>
      </c>
      <c r="V816" s="12">
        <f>Tabla_1[[#This Row],[Beneficio Total]]/1000</f>
        <v>100.6305</v>
      </c>
      <c r="W816">
        <f>YEAR(Tabla_1[[#This Row],[Fecha pedido]])</f>
        <v>2021</v>
      </c>
    </row>
    <row r="817" spans="1:23" x14ac:dyDescent="0.3">
      <c r="A817" t="s">
        <v>1029</v>
      </c>
      <c r="B817" t="s">
        <v>28</v>
      </c>
      <c r="C817" t="s">
        <v>474</v>
      </c>
      <c r="D817" t="s">
        <v>42</v>
      </c>
      <c r="E817" t="s">
        <v>15</v>
      </c>
      <c r="F817" t="s">
        <v>1119</v>
      </c>
      <c r="G817" s="14">
        <v>44092</v>
      </c>
      <c r="H817" s="20">
        <f>MONTH(Tabla_1[[#This Row],[Fecha pedido]])</f>
        <v>9</v>
      </c>
      <c r="I817">
        <v>373641431</v>
      </c>
      <c r="J817" s="1">
        <v>44132</v>
      </c>
      <c r="K817" s="5">
        <f>DATEDIF(Tabla_1[[#This Row],[Fecha pedido]],Tabla_1[[#This Row],[Fecha envío]],"D")</f>
        <v>40</v>
      </c>
      <c r="L817" s="3">
        <v>7657</v>
      </c>
      <c r="M817" s="4">
        <v>651.21</v>
      </c>
      <c r="N817" s="4">
        <v>524.96</v>
      </c>
      <c r="O817" s="12">
        <v>4986314.9700000007</v>
      </c>
      <c r="P817" s="4">
        <f>Tabla_1[[#This Row],[Precio Unitario]]-Tabla_1[[#This Row],[Coste unitario]]</f>
        <v>126.25</v>
      </c>
      <c r="Q817" s="12">
        <f>Tabla_1[[#This Row],[Importe venta total]]/1000</f>
        <v>4986.3149700000004</v>
      </c>
      <c r="R817" s="4">
        <v>4019618.72</v>
      </c>
      <c r="S817" s="12">
        <f>Tabla_1[[#This Row],[Importe Coste total]]/1000</f>
        <v>4019.6187200000004</v>
      </c>
      <c r="T817" s="4">
        <f>Tabla_1[[#This Row],[Importe venta total]]-Tabla_1[[#This Row],[Importe Coste total]]</f>
        <v>966696.25000000047</v>
      </c>
      <c r="U817" s="13">
        <f>Tabla_1[[#This Row],[Importe Coste Total (M)]]/Tabla_1[[#This Row],[Importe Ventas Totales (M)]]</f>
        <v>0.80613012699436437</v>
      </c>
      <c r="V817" s="12">
        <f>Tabla_1[[#This Row],[Beneficio Total]]/1000</f>
        <v>966.69625000000042</v>
      </c>
      <c r="W817">
        <f>YEAR(Tabla_1[[#This Row],[Fecha pedido]])</f>
        <v>2020</v>
      </c>
    </row>
    <row r="818" spans="1:23" x14ac:dyDescent="0.3">
      <c r="A818" t="s">
        <v>1030</v>
      </c>
      <c r="B818" t="s">
        <v>24</v>
      </c>
      <c r="C818" t="s">
        <v>585</v>
      </c>
      <c r="D818" t="s">
        <v>18</v>
      </c>
      <c r="E818" t="s">
        <v>15</v>
      </c>
      <c r="F818" t="s">
        <v>1119</v>
      </c>
      <c r="G818" s="14">
        <v>44739</v>
      </c>
      <c r="H818" s="20">
        <f>MONTH(Tabla_1[[#This Row],[Fecha pedido]])</f>
        <v>6</v>
      </c>
      <c r="I818">
        <v>944031417</v>
      </c>
      <c r="J818" s="1">
        <v>44785</v>
      </c>
      <c r="K818" s="5">
        <f>DATEDIF(Tabla_1[[#This Row],[Fecha pedido]],Tabla_1[[#This Row],[Fecha envío]],"D")</f>
        <v>46</v>
      </c>
      <c r="L818" s="3">
        <v>8730</v>
      </c>
      <c r="M818" s="4">
        <v>421.89</v>
      </c>
      <c r="N818" s="4">
        <v>364.69</v>
      </c>
      <c r="O818" s="12">
        <v>3683099.6999999997</v>
      </c>
      <c r="P818" s="4">
        <f>Tabla_1[[#This Row],[Precio Unitario]]-Tabla_1[[#This Row],[Coste unitario]]</f>
        <v>57.199999999999989</v>
      </c>
      <c r="Q818" s="12">
        <f>Tabla_1[[#This Row],[Importe venta total]]/1000</f>
        <v>3683.0996999999998</v>
      </c>
      <c r="R818" s="4">
        <v>3183743.7</v>
      </c>
      <c r="S818" s="12">
        <f>Tabla_1[[#This Row],[Importe Coste total]]/1000</f>
        <v>3183.7437</v>
      </c>
      <c r="T818" s="4">
        <f>Tabla_1[[#This Row],[Importe venta total]]-Tabla_1[[#This Row],[Importe Coste total]]</f>
        <v>499355.99999999953</v>
      </c>
      <c r="U818" s="13">
        <f>Tabla_1[[#This Row],[Importe Coste Total (M)]]/Tabla_1[[#This Row],[Importe Ventas Totales (M)]]</f>
        <v>0.86441963544999889</v>
      </c>
      <c r="V818" s="12">
        <f>Tabla_1[[#This Row],[Beneficio Total]]/1000</f>
        <v>499.35599999999954</v>
      </c>
      <c r="W818">
        <f>YEAR(Tabla_1[[#This Row],[Fecha pedido]])</f>
        <v>2022</v>
      </c>
    </row>
    <row r="819" spans="1:23" x14ac:dyDescent="0.3">
      <c r="A819" t="s">
        <v>1031</v>
      </c>
      <c r="B819" t="s">
        <v>60</v>
      </c>
      <c r="C819" t="s">
        <v>393</v>
      </c>
      <c r="D819" t="s">
        <v>33</v>
      </c>
      <c r="E819" t="s">
        <v>19</v>
      </c>
      <c r="F819" t="s">
        <v>1119</v>
      </c>
      <c r="G819" s="14">
        <v>44404</v>
      </c>
      <c r="H819" s="20">
        <f>MONTH(Tabla_1[[#This Row],[Fecha pedido]])</f>
        <v>7</v>
      </c>
      <c r="I819">
        <v>246557939</v>
      </c>
      <c r="J819" s="1">
        <v>44453</v>
      </c>
      <c r="K819" s="5">
        <f>DATEDIF(Tabla_1[[#This Row],[Fecha pedido]],Tabla_1[[#This Row],[Fecha envío]],"D")</f>
        <v>49</v>
      </c>
      <c r="L819" s="3">
        <v>828</v>
      </c>
      <c r="M819" s="4">
        <v>47.45</v>
      </c>
      <c r="N819" s="4">
        <v>31.79</v>
      </c>
      <c r="O819" s="12">
        <v>39288.600000000006</v>
      </c>
      <c r="P819" s="4">
        <f>Tabla_1[[#This Row],[Precio Unitario]]-Tabla_1[[#This Row],[Coste unitario]]</f>
        <v>15.660000000000004</v>
      </c>
      <c r="Q819" s="12">
        <f>Tabla_1[[#This Row],[Importe venta total]]/1000</f>
        <v>39.288600000000002</v>
      </c>
      <c r="R819" s="4">
        <v>26322.12</v>
      </c>
      <c r="S819" s="12">
        <f>Tabla_1[[#This Row],[Importe Coste total]]/1000</f>
        <v>26.322119999999998</v>
      </c>
      <c r="T819" s="4">
        <f>Tabla_1[[#This Row],[Importe venta total]]-Tabla_1[[#This Row],[Importe Coste total]]</f>
        <v>12966.480000000007</v>
      </c>
      <c r="U819" s="13">
        <f>Tabla_1[[#This Row],[Importe Coste Total (M)]]/Tabla_1[[#This Row],[Importe Ventas Totales (M)]]</f>
        <v>0.66996838777660683</v>
      </c>
      <c r="V819" s="12">
        <f>Tabla_1[[#This Row],[Beneficio Total]]/1000</f>
        <v>12.966480000000006</v>
      </c>
      <c r="W819">
        <f>YEAR(Tabla_1[[#This Row],[Fecha pedido]])</f>
        <v>2021</v>
      </c>
    </row>
    <row r="820" spans="1:23" x14ac:dyDescent="0.3">
      <c r="A820" t="s">
        <v>1032</v>
      </c>
      <c r="B820" t="s">
        <v>24</v>
      </c>
      <c r="C820" t="s">
        <v>206</v>
      </c>
      <c r="D820" t="s">
        <v>42</v>
      </c>
      <c r="E820" t="s">
        <v>19</v>
      </c>
      <c r="F820" t="s">
        <v>1119</v>
      </c>
      <c r="G820" s="14">
        <v>44021</v>
      </c>
      <c r="H820" s="20">
        <f>MONTH(Tabla_1[[#This Row],[Fecha pedido]])</f>
        <v>7</v>
      </c>
      <c r="I820">
        <v>809394824</v>
      </c>
      <c r="J820" s="1">
        <v>44021</v>
      </c>
      <c r="K820" s="5">
        <f>DATEDIF(Tabla_1[[#This Row],[Fecha pedido]],Tabla_1[[#This Row],[Fecha envío]],"D")</f>
        <v>0</v>
      </c>
      <c r="L820" s="3">
        <v>6770</v>
      </c>
      <c r="M820" s="4">
        <v>651.21</v>
      </c>
      <c r="N820" s="4">
        <v>524.96</v>
      </c>
      <c r="O820" s="12">
        <v>4408691.7</v>
      </c>
      <c r="P820" s="4">
        <f>Tabla_1[[#This Row],[Precio Unitario]]-Tabla_1[[#This Row],[Coste unitario]]</f>
        <v>126.25</v>
      </c>
      <c r="Q820" s="12">
        <f>Tabla_1[[#This Row],[Importe venta total]]/1000</f>
        <v>4408.6917000000003</v>
      </c>
      <c r="R820" s="4">
        <v>3553979.2</v>
      </c>
      <c r="S820" s="12">
        <f>Tabla_1[[#This Row],[Importe Coste total]]/1000</f>
        <v>3553.9792000000002</v>
      </c>
      <c r="T820" s="4">
        <f>Tabla_1[[#This Row],[Importe venta total]]-Tabla_1[[#This Row],[Importe Coste total]]</f>
        <v>854712.5</v>
      </c>
      <c r="U820" s="13">
        <f>Tabla_1[[#This Row],[Importe Coste Total (M)]]/Tabla_1[[#This Row],[Importe Ventas Totales (M)]]</f>
        <v>0.80613012699436437</v>
      </c>
      <c r="V820" s="12">
        <f>Tabla_1[[#This Row],[Beneficio Total]]/1000</f>
        <v>854.71249999999998</v>
      </c>
      <c r="W820">
        <f>YEAR(Tabla_1[[#This Row],[Fecha pedido]])</f>
        <v>2020</v>
      </c>
    </row>
    <row r="821" spans="1:23" x14ac:dyDescent="0.3">
      <c r="A821" t="s">
        <v>1033</v>
      </c>
      <c r="B821" t="s">
        <v>12</v>
      </c>
      <c r="C821" t="s">
        <v>413</v>
      </c>
      <c r="D821" t="s">
        <v>50</v>
      </c>
      <c r="E821" t="s">
        <v>15</v>
      </c>
      <c r="F821" t="s">
        <v>1118</v>
      </c>
      <c r="G821" s="14">
        <v>44675</v>
      </c>
      <c r="H821" s="20">
        <f>MONTH(Tabla_1[[#This Row],[Fecha pedido]])</f>
        <v>4</v>
      </c>
      <c r="I821">
        <v>281028401</v>
      </c>
      <c r="J821" s="1">
        <v>44695</v>
      </c>
      <c r="K821" s="5">
        <f>DATEDIF(Tabla_1[[#This Row],[Fecha pedido]],Tabla_1[[#This Row],[Fecha envío]],"D")</f>
        <v>20</v>
      </c>
      <c r="L821" s="3">
        <v>1404</v>
      </c>
      <c r="M821" s="4">
        <v>154.06</v>
      </c>
      <c r="N821" s="4">
        <v>90.93</v>
      </c>
      <c r="O821" s="12">
        <v>216300.24</v>
      </c>
      <c r="P821" s="4">
        <f>Tabla_1[[#This Row],[Precio Unitario]]-Tabla_1[[#This Row],[Coste unitario]]</f>
        <v>63.129999999999995</v>
      </c>
      <c r="Q821" s="12">
        <f>Tabla_1[[#This Row],[Importe venta total]]/1000</f>
        <v>216.30024</v>
      </c>
      <c r="R821" s="4">
        <v>127665.72000000002</v>
      </c>
      <c r="S821" s="12">
        <f>Tabla_1[[#This Row],[Importe Coste total]]/1000</f>
        <v>127.66572000000002</v>
      </c>
      <c r="T821" s="4">
        <f>Tabla_1[[#This Row],[Importe venta total]]-Tabla_1[[#This Row],[Importe Coste total]]</f>
        <v>88634.519999999975</v>
      </c>
      <c r="U821" s="13">
        <f>Tabla_1[[#This Row],[Importe Coste Total (M)]]/Tabla_1[[#This Row],[Importe Ventas Totales (M)]]</f>
        <v>0.59022458782292619</v>
      </c>
      <c r="V821" s="12">
        <f>Tabla_1[[#This Row],[Beneficio Total]]/1000</f>
        <v>88.634519999999981</v>
      </c>
      <c r="W821">
        <f>YEAR(Tabla_1[[#This Row],[Fecha pedido]])</f>
        <v>2022</v>
      </c>
    </row>
    <row r="822" spans="1:23" x14ac:dyDescent="0.3">
      <c r="A822" t="s">
        <v>1034</v>
      </c>
      <c r="B822" t="s">
        <v>28</v>
      </c>
      <c r="C822" t="s">
        <v>572</v>
      </c>
      <c r="D822" t="s">
        <v>42</v>
      </c>
      <c r="E822" t="s">
        <v>15</v>
      </c>
      <c r="F822" t="s">
        <v>1119</v>
      </c>
      <c r="G822" s="14">
        <v>43941</v>
      </c>
      <c r="H822" s="20">
        <f>MONTH(Tabla_1[[#This Row],[Fecha pedido]])</f>
        <v>4</v>
      </c>
      <c r="I822">
        <v>880257499</v>
      </c>
      <c r="J822" s="1">
        <v>43952</v>
      </c>
      <c r="K822" s="5">
        <f>DATEDIF(Tabla_1[[#This Row],[Fecha pedido]],Tabla_1[[#This Row],[Fecha envío]],"D")</f>
        <v>11</v>
      </c>
      <c r="L822" s="3">
        <v>6610</v>
      </c>
      <c r="M822" s="4">
        <v>651.21</v>
      </c>
      <c r="N822" s="4">
        <v>524.96</v>
      </c>
      <c r="O822" s="12">
        <v>4304498.1000000006</v>
      </c>
      <c r="P822" s="4">
        <f>Tabla_1[[#This Row],[Precio Unitario]]-Tabla_1[[#This Row],[Coste unitario]]</f>
        <v>126.25</v>
      </c>
      <c r="Q822" s="12">
        <f>Tabla_1[[#This Row],[Importe venta total]]/1000</f>
        <v>4304.4981000000007</v>
      </c>
      <c r="R822" s="4">
        <v>3469985.6</v>
      </c>
      <c r="S822" s="12">
        <f>Tabla_1[[#This Row],[Importe Coste total]]/1000</f>
        <v>3469.9856</v>
      </c>
      <c r="T822" s="4">
        <f>Tabla_1[[#This Row],[Importe venta total]]-Tabla_1[[#This Row],[Importe Coste total]]</f>
        <v>834512.50000000047</v>
      </c>
      <c r="U822" s="13">
        <f>Tabla_1[[#This Row],[Importe Coste Total (M)]]/Tabla_1[[#This Row],[Importe Ventas Totales (M)]]</f>
        <v>0.80613012699436415</v>
      </c>
      <c r="V822" s="12">
        <f>Tabla_1[[#This Row],[Beneficio Total]]/1000</f>
        <v>834.5125000000005</v>
      </c>
      <c r="W822">
        <f>YEAR(Tabla_1[[#This Row],[Fecha pedido]])</f>
        <v>2020</v>
      </c>
    </row>
    <row r="823" spans="1:23" x14ac:dyDescent="0.3">
      <c r="A823" t="s">
        <v>1035</v>
      </c>
      <c r="B823" t="s">
        <v>12</v>
      </c>
      <c r="C823" t="s">
        <v>191</v>
      </c>
      <c r="D823" t="s">
        <v>18</v>
      </c>
      <c r="E823" t="s">
        <v>15</v>
      </c>
      <c r="F823" t="s">
        <v>1118</v>
      </c>
      <c r="G823" s="14">
        <v>44487</v>
      </c>
      <c r="H823" s="20">
        <f>MONTH(Tabla_1[[#This Row],[Fecha pedido]])</f>
        <v>10</v>
      </c>
      <c r="I823">
        <v>288260066</v>
      </c>
      <c r="J823" s="1">
        <v>44510</v>
      </c>
      <c r="K823" s="5">
        <f>DATEDIF(Tabla_1[[#This Row],[Fecha pedido]],Tabla_1[[#This Row],[Fecha envío]],"D")</f>
        <v>23</v>
      </c>
      <c r="L823" s="3">
        <v>1414</v>
      </c>
      <c r="M823" s="4">
        <v>421.89</v>
      </c>
      <c r="N823" s="4">
        <v>364.69</v>
      </c>
      <c r="O823" s="12">
        <v>596552.46</v>
      </c>
      <c r="P823" s="4">
        <f>Tabla_1[[#This Row],[Precio Unitario]]-Tabla_1[[#This Row],[Coste unitario]]</f>
        <v>57.199999999999989</v>
      </c>
      <c r="Q823" s="12">
        <f>Tabla_1[[#This Row],[Importe venta total]]/1000</f>
        <v>596.55246</v>
      </c>
      <c r="R823" s="4">
        <v>515671.66</v>
      </c>
      <c r="S823" s="12">
        <f>Tabla_1[[#This Row],[Importe Coste total]]/1000</f>
        <v>515.67165999999997</v>
      </c>
      <c r="T823" s="4">
        <f>Tabla_1[[#This Row],[Importe venta total]]-Tabla_1[[#This Row],[Importe Coste total]]</f>
        <v>80880.799999999988</v>
      </c>
      <c r="U823" s="13">
        <f>Tabla_1[[#This Row],[Importe Coste Total (M)]]/Tabla_1[[#This Row],[Importe Ventas Totales (M)]]</f>
        <v>0.86441963544999878</v>
      </c>
      <c r="V823" s="12">
        <f>Tabla_1[[#This Row],[Beneficio Total]]/1000</f>
        <v>80.880799999999994</v>
      </c>
      <c r="W823">
        <f>YEAR(Tabla_1[[#This Row],[Fecha pedido]])</f>
        <v>2021</v>
      </c>
    </row>
    <row r="824" spans="1:23" x14ac:dyDescent="0.3">
      <c r="A824" t="s">
        <v>1036</v>
      </c>
      <c r="B824" t="s">
        <v>12</v>
      </c>
      <c r="C824" t="s">
        <v>161</v>
      </c>
      <c r="D824" t="s">
        <v>23</v>
      </c>
      <c r="E824" t="s">
        <v>19</v>
      </c>
      <c r="F824" t="s">
        <v>1120</v>
      </c>
      <c r="G824" s="14">
        <v>44785</v>
      </c>
      <c r="H824" s="20">
        <f>MONTH(Tabla_1[[#This Row],[Fecha pedido]])</f>
        <v>8</v>
      </c>
      <c r="I824">
        <v>736193692</v>
      </c>
      <c r="J824" s="1">
        <v>44805</v>
      </c>
      <c r="K824" s="5">
        <f>DATEDIF(Tabla_1[[#This Row],[Fecha pedido]],Tabla_1[[#This Row],[Fecha envío]],"D")</f>
        <v>20</v>
      </c>
      <c r="L824" s="3">
        <v>4928</v>
      </c>
      <c r="M824" s="4">
        <v>205.7</v>
      </c>
      <c r="N824" s="4">
        <v>117.11</v>
      </c>
      <c r="O824" s="12">
        <v>1013689.6</v>
      </c>
      <c r="P824" s="4">
        <f>Tabla_1[[#This Row],[Precio Unitario]]-Tabla_1[[#This Row],[Coste unitario]]</f>
        <v>88.589999999999989</v>
      </c>
      <c r="Q824" s="12">
        <f>Tabla_1[[#This Row],[Importe venta total]]/1000</f>
        <v>1013.6895999999999</v>
      </c>
      <c r="R824" s="4">
        <v>577118.07999999996</v>
      </c>
      <c r="S824" s="12">
        <f>Tabla_1[[#This Row],[Importe Coste total]]/1000</f>
        <v>577.11807999999996</v>
      </c>
      <c r="T824" s="4">
        <f>Tabla_1[[#This Row],[Importe venta total]]-Tabla_1[[#This Row],[Importe Coste total]]</f>
        <v>436571.52</v>
      </c>
      <c r="U824" s="13">
        <f>Tabla_1[[#This Row],[Importe Coste Total (M)]]/Tabla_1[[#This Row],[Importe Ventas Totales (M)]]</f>
        <v>0.56932425862907143</v>
      </c>
      <c r="V824" s="12">
        <f>Tabla_1[[#This Row],[Beneficio Total]]/1000</f>
        <v>436.57152000000002</v>
      </c>
      <c r="W824">
        <f>YEAR(Tabla_1[[#This Row],[Fecha pedido]])</f>
        <v>2022</v>
      </c>
    </row>
    <row r="825" spans="1:23" x14ac:dyDescent="0.3">
      <c r="A825" t="s">
        <v>1037</v>
      </c>
      <c r="B825" t="s">
        <v>12</v>
      </c>
      <c r="C825" t="s">
        <v>137</v>
      </c>
      <c r="D825" t="s">
        <v>23</v>
      </c>
      <c r="E825" t="s">
        <v>15</v>
      </c>
      <c r="F825" t="s">
        <v>1117</v>
      </c>
      <c r="G825" s="14">
        <v>44864</v>
      </c>
      <c r="H825" s="20">
        <f>MONTH(Tabla_1[[#This Row],[Fecha pedido]])</f>
        <v>10</v>
      </c>
      <c r="I825">
        <v>190043151</v>
      </c>
      <c r="J825" s="1">
        <v>44908</v>
      </c>
      <c r="K825" s="5">
        <f>DATEDIF(Tabla_1[[#This Row],[Fecha pedido]],Tabla_1[[#This Row],[Fecha envío]],"D")</f>
        <v>44</v>
      </c>
      <c r="L825" s="3">
        <v>6846</v>
      </c>
      <c r="M825" s="4">
        <v>205.7</v>
      </c>
      <c r="N825" s="4">
        <v>117.11</v>
      </c>
      <c r="O825" s="12">
        <v>1408222.2</v>
      </c>
      <c r="P825" s="4">
        <f>Tabla_1[[#This Row],[Precio Unitario]]-Tabla_1[[#This Row],[Coste unitario]]</f>
        <v>88.589999999999989</v>
      </c>
      <c r="Q825" s="12">
        <f>Tabla_1[[#This Row],[Importe venta total]]/1000</f>
        <v>1408.2221999999999</v>
      </c>
      <c r="R825" s="4">
        <v>801735.05999999994</v>
      </c>
      <c r="S825" s="12">
        <f>Tabla_1[[#This Row],[Importe Coste total]]/1000</f>
        <v>801.73505999999998</v>
      </c>
      <c r="T825" s="4">
        <f>Tabla_1[[#This Row],[Importe venta total]]-Tabla_1[[#This Row],[Importe Coste total]]</f>
        <v>606487.14</v>
      </c>
      <c r="U825" s="13">
        <f>Tabla_1[[#This Row],[Importe Coste Total (M)]]/Tabla_1[[#This Row],[Importe Ventas Totales (M)]]</f>
        <v>0.56932425862907143</v>
      </c>
      <c r="V825" s="12">
        <f>Tabla_1[[#This Row],[Beneficio Total]]/1000</f>
        <v>606.48714000000007</v>
      </c>
      <c r="W825">
        <f>YEAR(Tabla_1[[#This Row],[Fecha pedido]])</f>
        <v>2022</v>
      </c>
    </row>
    <row r="826" spans="1:23" x14ac:dyDescent="0.3">
      <c r="A826" t="s">
        <v>1038</v>
      </c>
      <c r="B826" t="s">
        <v>44</v>
      </c>
      <c r="C826" t="s">
        <v>272</v>
      </c>
      <c r="D826" t="s">
        <v>18</v>
      </c>
      <c r="E826" t="s">
        <v>15</v>
      </c>
      <c r="F826" t="s">
        <v>1120</v>
      </c>
      <c r="G826" s="14">
        <v>44078</v>
      </c>
      <c r="H826" s="20">
        <f>MONTH(Tabla_1[[#This Row],[Fecha pedido]])</f>
        <v>9</v>
      </c>
      <c r="I826">
        <v>770169770</v>
      </c>
      <c r="J826" s="1">
        <v>44092</v>
      </c>
      <c r="K826" s="5">
        <f>DATEDIF(Tabla_1[[#This Row],[Fecha pedido]],Tabla_1[[#This Row],[Fecha envío]],"D")</f>
        <v>14</v>
      </c>
      <c r="L826" s="3">
        <v>9205</v>
      </c>
      <c r="M826" s="4">
        <v>421.89</v>
      </c>
      <c r="N826" s="4">
        <v>364.69</v>
      </c>
      <c r="O826" s="12">
        <v>3883497.4499999997</v>
      </c>
      <c r="P826" s="4">
        <f>Tabla_1[[#This Row],[Precio Unitario]]-Tabla_1[[#This Row],[Coste unitario]]</f>
        <v>57.199999999999989</v>
      </c>
      <c r="Q826" s="12">
        <f>Tabla_1[[#This Row],[Importe venta total]]/1000</f>
        <v>3883.4974499999998</v>
      </c>
      <c r="R826" s="4">
        <v>3356971.45</v>
      </c>
      <c r="S826" s="12">
        <f>Tabla_1[[#This Row],[Importe Coste total]]/1000</f>
        <v>3356.97145</v>
      </c>
      <c r="T826" s="4">
        <f>Tabla_1[[#This Row],[Importe venta total]]-Tabla_1[[#This Row],[Importe Coste total]]</f>
        <v>526525.99999999953</v>
      </c>
      <c r="U826" s="13">
        <f>Tabla_1[[#This Row],[Importe Coste Total (M)]]/Tabla_1[[#This Row],[Importe Ventas Totales (M)]]</f>
        <v>0.86441963544999889</v>
      </c>
      <c r="V826" s="12">
        <f>Tabla_1[[#This Row],[Beneficio Total]]/1000</f>
        <v>526.5259999999995</v>
      </c>
      <c r="W826">
        <f>YEAR(Tabla_1[[#This Row],[Fecha pedido]])</f>
        <v>2020</v>
      </c>
    </row>
    <row r="827" spans="1:23" x14ac:dyDescent="0.3">
      <c r="A827" t="s">
        <v>1039</v>
      </c>
      <c r="B827" t="s">
        <v>12</v>
      </c>
      <c r="C827" t="s">
        <v>165</v>
      </c>
      <c r="D827" t="s">
        <v>14</v>
      </c>
      <c r="E827" t="s">
        <v>19</v>
      </c>
      <c r="F827" t="s">
        <v>1117</v>
      </c>
      <c r="G827" s="14">
        <v>44324</v>
      </c>
      <c r="H827" s="20">
        <f>MONTH(Tabla_1[[#This Row],[Fecha pedido]])</f>
        <v>5</v>
      </c>
      <c r="I827">
        <v>192262303</v>
      </c>
      <c r="J827" s="1">
        <v>44324</v>
      </c>
      <c r="K827" s="5">
        <f>DATEDIF(Tabla_1[[#This Row],[Fecha pedido]],Tabla_1[[#This Row],[Fecha envío]],"D")</f>
        <v>0</v>
      </c>
      <c r="L827" s="3">
        <v>3543</v>
      </c>
      <c r="M827" s="4">
        <v>152.58000000000001</v>
      </c>
      <c r="N827" s="4">
        <v>97.44</v>
      </c>
      <c r="O827" s="12">
        <v>540590.94000000006</v>
      </c>
      <c r="P827" s="4">
        <f>Tabla_1[[#This Row],[Precio Unitario]]-Tabla_1[[#This Row],[Coste unitario]]</f>
        <v>55.140000000000015</v>
      </c>
      <c r="Q827" s="12">
        <f>Tabla_1[[#This Row],[Importe venta total]]/1000</f>
        <v>540.59094000000005</v>
      </c>
      <c r="R827" s="4">
        <v>345229.92</v>
      </c>
      <c r="S827" s="12">
        <f>Tabla_1[[#This Row],[Importe Coste total]]/1000</f>
        <v>345.22991999999999</v>
      </c>
      <c r="T827" s="4">
        <f>Tabla_1[[#This Row],[Importe venta total]]-Tabla_1[[#This Row],[Importe Coste total]]</f>
        <v>195361.02000000008</v>
      </c>
      <c r="U827" s="13">
        <f>Tabla_1[[#This Row],[Importe Coste Total (M)]]/Tabla_1[[#This Row],[Importe Ventas Totales (M)]]</f>
        <v>0.63861580810066843</v>
      </c>
      <c r="V827" s="12">
        <f>Tabla_1[[#This Row],[Beneficio Total]]/1000</f>
        <v>195.36102000000008</v>
      </c>
      <c r="W827">
        <f>YEAR(Tabla_1[[#This Row],[Fecha pedido]])</f>
        <v>2021</v>
      </c>
    </row>
    <row r="828" spans="1:23" x14ac:dyDescent="0.3">
      <c r="A828" t="s">
        <v>1040</v>
      </c>
      <c r="B828" t="s">
        <v>24</v>
      </c>
      <c r="C828" t="s">
        <v>304</v>
      </c>
      <c r="D828" t="s">
        <v>40</v>
      </c>
      <c r="E828" t="s">
        <v>15</v>
      </c>
      <c r="F828" t="s">
        <v>1120</v>
      </c>
      <c r="G828" s="14">
        <v>44278</v>
      </c>
      <c r="H828" s="20">
        <f>MONTH(Tabla_1[[#This Row],[Fecha pedido]])</f>
        <v>3</v>
      </c>
      <c r="I828">
        <v>926513373</v>
      </c>
      <c r="J828" s="1">
        <v>44278</v>
      </c>
      <c r="K828" s="5">
        <f>DATEDIF(Tabla_1[[#This Row],[Fecha pedido]],Tabla_1[[#This Row],[Fecha envío]],"D")</f>
        <v>0</v>
      </c>
      <c r="L828" s="3">
        <v>4751</v>
      </c>
      <c r="M828" s="4">
        <v>81.73</v>
      </c>
      <c r="N828" s="4">
        <v>56.67</v>
      </c>
      <c r="O828" s="12">
        <v>388299.23000000004</v>
      </c>
      <c r="P828" s="4">
        <f>Tabla_1[[#This Row],[Precio Unitario]]-Tabla_1[[#This Row],[Coste unitario]]</f>
        <v>25.060000000000002</v>
      </c>
      <c r="Q828" s="12">
        <f>Tabla_1[[#This Row],[Importe venta total]]/1000</f>
        <v>388.29923000000002</v>
      </c>
      <c r="R828" s="4">
        <v>269239.17</v>
      </c>
      <c r="S828" s="12">
        <f>Tabla_1[[#This Row],[Importe Coste total]]/1000</f>
        <v>269.23917</v>
      </c>
      <c r="T828" s="4">
        <f>Tabla_1[[#This Row],[Importe venta total]]-Tabla_1[[#This Row],[Importe Coste total]]</f>
        <v>119060.06000000006</v>
      </c>
      <c r="U828" s="13">
        <f>Tabla_1[[#This Row],[Importe Coste Total (M)]]/Tabla_1[[#This Row],[Importe Ventas Totales (M)]]</f>
        <v>0.69338064358252782</v>
      </c>
      <c r="V828" s="12">
        <f>Tabla_1[[#This Row],[Beneficio Total]]/1000</f>
        <v>119.06006000000005</v>
      </c>
      <c r="W828">
        <f>YEAR(Tabla_1[[#This Row],[Fecha pedido]])</f>
        <v>2021</v>
      </c>
    </row>
    <row r="829" spans="1:23" x14ac:dyDescent="0.3">
      <c r="A829" t="s">
        <v>1041</v>
      </c>
      <c r="B829" t="s">
        <v>44</v>
      </c>
      <c r="C829" t="s">
        <v>45</v>
      </c>
      <c r="D829" t="s">
        <v>18</v>
      </c>
      <c r="E829" t="s">
        <v>19</v>
      </c>
      <c r="F829" t="s">
        <v>1120</v>
      </c>
      <c r="G829" s="14">
        <v>44339</v>
      </c>
      <c r="H829" s="20">
        <f>MONTH(Tabla_1[[#This Row],[Fecha pedido]])</f>
        <v>5</v>
      </c>
      <c r="I829">
        <v>271611917</v>
      </c>
      <c r="J829" s="1">
        <v>44356</v>
      </c>
      <c r="K829" s="5">
        <f>DATEDIF(Tabla_1[[#This Row],[Fecha pedido]],Tabla_1[[#This Row],[Fecha envío]],"D")</f>
        <v>17</v>
      </c>
      <c r="L829" s="3">
        <v>4857</v>
      </c>
      <c r="M829" s="4">
        <v>421.89</v>
      </c>
      <c r="N829" s="4">
        <v>364.69</v>
      </c>
      <c r="O829" s="12">
        <v>2049119.73</v>
      </c>
      <c r="P829" s="4">
        <f>Tabla_1[[#This Row],[Precio Unitario]]-Tabla_1[[#This Row],[Coste unitario]]</f>
        <v>57.199999999999989</v>
      </c>
      <c r="Q829" s="12">
        <f>Tabla_1[[#This Row],[Importe venta total]]/1000</f>
        <v>2049.1197299999999</v>
      </c>
      <c r="R829" s="4">
        <v>1771299.33</v>
      </c>
      <c r="S829" s="12">
        <f>Tabla_1[[#This Row],[Importe Coste total]]/1000</f>
        <v>1771.2993300000001</v>
      </c>
      <c r="T829" s="4">
        <f>Tabla_1[[#This Row],[Importe venta total]]-Tabla_1[[#This Row],[Importe Coste total]]</f>
        <v>277820.39999999991</v>
      </c>
      <c r="U829" s="13">
        <f>Tabla_1[[#This Row],[Importe Coste Total (M)]]/Tabla_1[[#This Row],[Importe Ventas Totales (M)]]</f>
        <v>0.86441963544999889</v>
      </c>
      <c r="V829" s="12">
        <f>Tabla_1[[#This Row],[Beneficio Total]]/1000</f>
        <v>277.82039999999989</v>
      </c>
      <c r="W829">
        <f>YEAR(Tabla_1[[#This Row],[Fecha pedido]])</f>
        <v>2021</v>
      </c>
    </row>
    <row r="830" spans="1:23" x14ac:dyDescent="0.3">
      <c r="A830" t="s">
        <v>1042</v>
      </c>
      <c r="B830" t="s">
        <v>12</v>
      </c>
      <c r="C830" t="s">
        <v>767</v>
      </c>
      <c r="D830" t="s">
        <v>70</v>
      </c>
      <c r="E830" t="s">
        <v>15</v>
      </c>
      <c r="F830" t="s">
        <v>1120</v>
      </c>
      <c r="G830" s="14">
        <v>44239</v>
      </c>
      <c r="H830" s="20">
        <f>MONTH(Tabla_1[[#This Row],[Fecha pedido]])</f>
        <v>2</v>
      </c>
      <c r="I830">
        <v>702359235</v>
      </c>
      <c r="J830" s="1">
        <v>44256</v>
      </c>
      <c r="K830" s="5">
        <f>DATEDIF(Tabla_1[[#This Row],[Fecha pedido]],Tabla_1[[#This Row],[Fecha envío]],"D")</f>
        <v>17</v>
      </c>
      <c r="L830" s="3">
        <v>2560</v>
      </c>
      <c r="M830" s="4">
        <v>109.28</v>
      </c>
      <c r="N830" s="4">
        <v>35.840000000000003</v>
      </c>
      <c r="O830" s="12">
        <v>279756.79999999999</v>
      </c>
      <c r="P830" s="4">
        <f>Tabla_1[[#This Row],[Precio Unitario]]-Tabla_1[[#This Row],[Coste unitario]]</f>
        <v>73.44</v>
      </c>
      <c r="Q830" s="12">
        <f>Tabla_1[[#This Row],[Importe venta total]]/1000</f>
        <v>279.7568</v>
      </c>
      <c r="R830" s="4">
        <v>91750.400000000009</v>
      </c>
      <c r="S830" s="12">
        <f>Tabla_1[[#This Row],[Importe Coste total]]/1000</f>
        <v>91.750400000000013</v>
      </c>
      <c r="T830" s="4">
        <f>Tabla_1[[#This Row],[Importe venta total]]-Tabla_1[[#This Row],[Importe Coste total]]</f>
        <v>188006.39999999997</v>
      </c>
      <c r="U830" s="13">
        <f>Tabla_1[[#This Row],[Importe Coste Total (M)]]/Tabla_1[[#This Row],[Importe Ventas Totales (M)]]</f>
        <v>0.32796486090775995</v>
      </c>
      <c r="V830" s="12">
        <f>Tabla_1[[#This Row],[Beneficio Total]]/1000</f>
        <v>188.00639999999996</v>
      </c>
      <c r="W830">
        <f>YEAR(Tabla_1[[#This Row],[Fecha pedido]])</f>
        <v>2021</v>
      </c>
    </row>
    <row r="831" spans="1:23" x14ac:dyDescent="0.3">
      <c r="A831" t="s">
        <v>1043</v>
      </c>
      <c r="B831" t="s">
        <v>12</v>
      </c>
      <c r="C831" t="s">
        <v>323</v>
      </c>
      <c r="D831" t="s">
        <v>50</v>
      </c>
      <c r="E831" t="s">
        <v>19</v>
      </c>
      <c r="F831" t="s">
        <v>1120</v>
      </c>
      <c r="G831" s="14">
        <v>44174</v>
      </c>
      <c r="H831" s="20">
        <f>MONTH(Tabla_1[[#This Row],[Fecha pedido]])</f>
        <v>12</v>
      </c>
      <c r="I831">
        <v>642793166</v>
      </c>
      <c r="J831" s="1">
        <v>44215</v>
      </c>
      <c r="K831" s="5">
        <f>DATEDIF(Tabla_1[[#This Row],[Fecha pedido]],Tabla_1[[#This Row],[Fecha envío]],"D")</f>
        <v>41</v>
      </c>
      <c r="L831" s="3">
        <v>5637</v>
      </c>
      <c r="M831" s="4">
        <v>154.06</v>
      </c>
      <c r="N831" s="4">
        <v>90.93</v>
      </c>
      <c r="O831" s="12">
        <v>868436.22</v>
      </c>
      <c r="P831" s="4">
        <f>Tabla_1[[#This Row],[Precio Unitario]]-Tabla_1[[#This Row],[Coste unitario]]</f>
        <v>63.129999999999995</v>
      </c>
      <c r="Q831" s="12">
        <f>Tabla_1[[#This Row],[Importe venta total]]/1000</f>
        <v>868.43621999999993</v>
      </c>
      <c r="R831" s="4">
        <v>512572.41000000003</v>
      </c>
      <c r="S831" s="12">
        <f>Tabla_1[[#This Row],[Importe Coste total]]/1000</f>
        <v>512.57240999999999</v>
      </c>
      <c r="T831" s="4">
        <f>Tabla_1[[#This Row],[Importe venta total]]-Tabla_1[[#This Row],[Importe Coste total]]</f>
        <v>355863.80999999994</v>
      </c>
      <c r="U831" s="13">
        <f>Tabla_1[[#This Row],[Importe Coste Total (M)]]/Tabla_1[[#This Row],[Importe Ventas Totales (M)]]</f>
        <v>0.59022458782292619</v>
      </c>
      <c r="V831" s="12">
        <f>Tabla_1[[#This Row],[Beneficio Total]]/1000</f>
        <v>355.86380999999994</v>
      </c>
      <c r="W831">
        <f>YEAR(Tabla_1[[#This Row],[Fecha pedido]])</f>
        <v>2020</v>
      </c>
    </row>
    <row r="832" spans="1:23" x14ac:dyDescent="0.3">
      <c r="A832" t="s">
        <v>1044</v>
      </c>
      <c r="B832" t="s">
        <v>24</v>
      </c>
      <c r="C832" t="s">
        <v>274</v>
      </c>
      <c r="D832" t="s">
        <v>42</v>
      </c>
      <c r="E832" t="s">
        <v>19</v>
      </c>
      <c r="F832" t="s">
        <v>1119</v>
      </c>
      <c r="G832" s="14">
        <v>44405</v>
      </c>
      <c r="H832" s="20">
        <f>MONTH(Tabla_1[[#This Row],[Fecha pedido]])</f>
        <v>7</v>
      </c>
      <c r="I832">
        <v>503644883</v>
      </c>
      <c r="J832" s="1">
        <v>44417</v>
      </c>
      <c r="K832" s="5">
        <f>DATEDIF(Tabla_1[[#This Row],[Fecha pedido]],Tabla_1[[#This Row],[Fecha envío]],"D")</f>
        <v>12</v>
      </c>
      <c r="L832" s="3">
        <v>8568</v>
      </c>
      <c r="M832" s="4">
        <v>651.21</v>
      </c>
      <c r="N832" s="4">
        <v>524.96</v>
      </c>
      <c r="O832" s="12">
        <v>5579567.2800000003</v>
      </c>
      <c r="P832" s="4">
        <f>Tabla_1[[#This Row],[Precio Unitario]]-Tabla_1[[#This Row],[Coste unitario]]</f>
        <v>126.25</v>
      </c>
      <c r="Q832" s="12">
        <f>Tabla_1[[#This Row],[Importe venta total]]/1000</f>
        <v>5579.5672800000002</v>
      </c>
      <c r="R832" s="4">
        <v>4497857.28</v>
      </c>
      <c r="S832" s="12">
        <f>Tabla_1[[#This Row],[Importe Coste total]]/1000</f>
        <v>4497.8572800000002</v>
      </c>
      <c r="T832" s="4">
        <f>Tabla_1[[#This Row],[Importe venta total]]-Tabla_1[[#This Row],[Importe Coste total]]</f>
        <v>1081710</v>
      </c>
      <c r="U832" s="13">
        <f>Tabla_1[[#This Row],[Importe Coste Total (M)]]/Tabla_1[[#This Row],[Importe Ventas Totales (M)]]</f>
        <v>0.80613012699436437</v>
      </c>
      <c r="V832" s="12">
        <f>Tabla_1[[#This Row],[Beneficio Total]]/1000</f>
        <v>1081.71</v>
      </c>
      <c r="W832">
        <f>YEAR(Tabla_1[[#This Row],[Fecha pedido]])</f>
        <v>2021</v>
      </c>
    </row>
    <row r="833" spans="1:23" x14ac:dyDescent="0.3">
      <c r="A833" t="s">
        <v>1045</v>
      </c>
      <c r="B833" t="s">
        <v>24</v>
      </c>
      <c r="C833" t="s">
        <v>337</v>
      </c>
      <c r="D833" t="s">
        <v>40</v>
      </c>
      <c r="E833" t="s">
        <v>19</v>
      </c>
      <c r="F833" t="s">
        <v>1118</v>
      </c>
      <c r="G833" s="14">
        <v>44043</v>
      </c>
      <c r="H833" s="20">
        <f>MONTH(Tabla_1[[#This Row],[Fecha pedido]])</f>
        <v>7</v>
      </c>
      <c r="I833">
        <v>338088214</v>
      </c>
      <c r="J833" s="1">
        <v>44092</v>
      </c>
      <c r="K833" s="5">
        <f>DATEDIF(Tabla_1[[#This Row],[Fecha pedido]],Tabla_1[[#This Row],[Fecha envío]],"D")</f>
        <v>49</v>
      </c>
      <c r="L833" s="3">
        <v>6670</v>
      </c>
      <c r="M833" s="4">
        <v>81.73</v>
      </c>
      <c r="N833" s="4">
        <v>56.67</v>
      </c>
      <c r="O833" s="12">
        <v>545139.1</v>
      </c>
      <c r="P833" s="4">
        <f>Tabla_1[[#This Row],[Precio Unitario]]-Tabla_1[[#This Row],[Coste unitario]]</f>
        <v>25.060000000000002</v>
      </c>
      <c r="Q833" s="12">
        <f>Tabla_1[[#This Row],[Importe venta total]]/1000</f>
        <v>545.13909999999998</v>
      </c>
      <c r="R833" s="4">
        <v>377988.9</v>
      </c>
      <c r="S833" s="12">
        <f>Tabla_1[[#This Row],[Importe Coste total]]/1000</f>
        <v>377.9889</v>
      </c>
      <c r="T833" s="4">
        <f>Tabla_1[[#This Row],[Importe venta total]]-Tabla_1[[#This Row],[Importe Coste total]]</f>
        <v>167150.19999999995</v>
      </c>
      <c r="U833" s="13">
        <f>Tabla_1[[#This Row],[Importe Coste Total (M)]]/Tabla_1[[#This Row],[Importe Ventas Totales (M)]]</f>
        <v>0.69338064358252782</v>
      </c>
      <c r="V833" s="12">
        <f>Tabla_1[[#This Row],[Beneficio Total]]/1000</f>
        <v>167.15019999999996</v>
      </c>
      <c r="W833">
        <f>YEAR(Tabla_1[[#This Row],[Fecha pedido]])</f>
        <v>2020</v>
      </c>
    </row>
    <row r="834" spans="1:23" x14ac:dyDescent="0.3">
      <c r="A834" t="s">
        <v>1046</v>
      </c>
      <c r="B834" t="s">
        <v>24</v>
      </c>
      <c r="C834" t="s">
        <v>125</v>
      </c>
      <c r="D834" t="s">
        <v>23</v>
      </c>
      <c r="E834" t="s">
        <v>15</v>
      </c>
      <c r="F834" t="s">
        <v>1120</v>
      </c>
      <c r="G834" s="14">
        <v>44432</v>
      </c>
      <c r="H834" s="20">
        <f>MONTH(Tabla_1[[#This Row],[Fecha pedido]])</f>
        <v>8</v>
      </c>
      <c r="I834">
        <v>719609487</v>
      </c>
      <c r="J834" s="1">
        <v>44460</v>
      </c>
      <c r="K834" s="5">
        <f>DATEDIF(Tabla_1[[#This Row],[Fecha pedido]],Tabla_1[[#This Row],[Fecha envío]],"D")</f>
        <v>28</v>
      </c>
      <c r="L834" s="3">
        <v>7293</v>
      </c>
      <c r="M834" s="4">
        <v>205.7</v>
      </c>
      <c r="N834" s="4">
        <v>117.11</v>
      </c>
      <c r="O834" s="12">
        <v>1500170.0999999999</v>
      </c>
      <c r="P834" s="4">
        <f>Tabla_1[[#This Row],[Precio Unitario]]-Tabla_1[[#This Row],[Coste unitario]]</f>
        <v>88.589999999999989</v>
      </c>
      <c r="Q834" s="12">
        <f>Tabla_1[[#This Row],[Importe venta total]]/1000</f>
        <v>1500.1700999999998</v>
      </c>
      <c r="R834" s="4">
        <v>854083.23</v>
      </c>
      <c r="S834" s="12">
        <f>Tabla_1[[#This Row],[Importe Coste total]]/1000</f>
        <v>854.08322999999996</v>
      </c>
      <c r="T834" s="4">
        <f>Tabla_1[[#This Row],[Importe venta total]]-Tabla_1[[#This Row],[Importe Coste total]]</f>
        <v>646086.86999999988</v>
      </c>
      <c r="U834" s="13">
        <f>Tabla_1[[#This Row],[Importe Coste Total (M)]]/Tabla_1[[#This Row],[Importe Ventas Totales (M)]]</f>
        <v>0.56932425862907154</v>
      </c>
      <c r="V834" s="12">
        <f>Tabla_1[[#This Row],[Beneficio Total]]/1000</f>
        <v>646.08686999999986</v>
      </c>
      <c r="W834">
        <f>YEAR(Tabla_1[[#This Row],[Fecha pedido]])</f>
        <v>2021</v>
      </c>
    </row>
    <row r="835" spans="1:23" x14ac:dyDescent="0.3">
      <c r="A835" t="s">
        <v>1047</v>
      </c>
      <c r="B835" t="s">
        <v>44</v>
      </c>
      <c r="C835" t="s">
        <v>379</v>
      </c>
      <c r="D835" t="s">
        <v>50</v>
      </c>
      <c r="E835" t="s">
        <v>19</v>
      </c>
      <c r="F835" t="s">
        <v>1120</v>
      </c>
      <c r="G835" s="14">
        <v>44453</v>
      </c>
      <c r="H835" s="20">
        <f>MONTH(Tabla_1[[#This Row],[Fecha pedido]])</f>
        <v>9</v>
      </c>
      <c r="I835">
        <v>492007529</v>
      </c>
      <c r="J835" s="1">
        <v>44473</v>
      </c>
      <c r="K835" s="5">
        <f>DATEDIF(Tabla_1[[#This Row],[Fecha pedido]],Tabla_1[[#This Row],[Fecha envío]],"D")</f>
        <v>20</v>
      </c>
      <c r="L835" s="3">
        <v>4816</v>
      </c>
      <c r="M835" s="4">
        <v>154.06</v>
      </c>
      <c r="N835" s="4">
        <v>90.93</v>
      </c>
      <c r="O835" s="12">
        <v>741952.96</v>
      </c>
      <c r="P835" s="4">
        <f>Tabla_1[[#This Row],[Precio Unitario]]-Tabla_1[[#This Row],[Coste unitario]]</f>
        <v>63.129999999999995</v>
      </c>
      <c r="Q835" s="12">
        <f>Tabla_1[[#This Row],[Importe venta total]]/1000</f>
        <v>741.95295999999996</v>
      </c>
      <c r="R835" s="4">
        <v>437918.88</v>
      </c>
      <c r="S835" s="12">
        <f>Tabla_1[[#This Row],[Importe Coste total]]/1000</f>
        <v>437.91888</v>
      </c>
      <c r="T835" s="4">
        <f>Tabla_1[[#This Row],[Importe venta total]]-Tabla_1[[#This Row],[Importe Coste total]]</f>
        <v>304034.07999999996</v>
      </c>
      <c r="U835" s="13">
        <f>Tabla_1[[#This Row],[Importe Coste Total (M)]]/Tabla_1[[#This Row],[Importe Ventas Totales (M)]]</f>
        <v>0.59022458782292619</v>
      </c>
      <c r="V835" s="12">
        <f>Tabla_1[[#This Row],[Beneficio Total]]/1000</f>
        <v>304.03407999999996</v>
      </c>
      <c r="W835">
        <f>YEAR(Tabla_1[[#This Row],[Fecha pedido]])</f>
        <v>2021</v>
      </c>
    </row>
    <row r="836" spans="1:23" x14ac:dyDescent="0.3">
      <c r="A836" t="s">
        <v>1048</v>
      </c>
      <c r="B836" t="s">
        <v>21</v>
      </c>
      <c r="C836" t="s">
        <v>242</v>
      </c>
      <c r="D836" t="s">
        <v>50</v>
      </c>
      <c r="E836" t="s">
        <v>15</v>
      </c>
      <c r="F836" t="s">
        <v>1117</v>
      </c>
      <c r="G836" s="14">
        <v>44177</v>
      </c>
      <c r="H836" s="20">
        <f>MONTH(Tabla_1[[#This Row],[Fecha pedido]])</f>
        <v>12</v>
      </c>
      <c r="I836">
        <v>819393670</v>
      </c>
      <c r="J836" s="1">
        <v>44181</v>
      </c>
      <c r="K836" s="5">
        <f>DATEDIF(Tabla_1[[#This Row],[Fecha pedido]],Tabla_1[[#This Row],[Fecha envío]],"D")</f>
        <v>4</v>
      </c>
      <c r="L836" s="3">
        <v>5651</v>
      </c>
      <c r="M836" s="4">
        <v>154.06</v>
      </c>
      <c r="N836" s="4">
        <v>90.93</v>
      </c>
      <c r="O836" s="12">
        <v>870593.06</v>
      </c>
      <c r="P836" s="4">
        <f>Tabla_1[[#This Row],[Precio Unitario]]-Tabla_1[[#This Row],[Coste unitario]]</f>
        <v>63.129999999999995</v>
      </c>
      <c r="Q836" s="12">
        <f>Tabla_1[[#This Row],[Importe venta total]]/1000</f>
        <v>870.59306000000004</v>
      </c>
      <c r="R836" s="4">
        <v>513845.43000000005</v>
      </c>
      <c r="S836" s="12">
        <f>Tabla_1[[#This Row],[Importe Coste total]]/1000</f>
        <v>513.84543000000008</v>
      </c>
      <c r="T836" s="4">
        <f>Tabla_1[[#This Row],[Importe venta total]]-Tabla_1[[#This Row],[Importe Coste total]]</f>
        <v>356747.63</v>
      </c>
      <c r="U836" s="13">
        <f>Tabla_1[[#This Row],[Importe Coste Total (M)]]/Tabla_1[[#This Row],[Importe Ventas Totales (M)]]</f>
        <v>0.59022458782292619</v>
      </c>
      <c r="V836" s="12">
        <f>Tabla_1[[#This Row],[Beneficio Total]]/1000</f>
        <v>356.74763000000002</v>
      </c>
      <c r="W836">
        <f>YEAR(Tabla_1[[#This Row],[Fecha pedido]])</f>
        <v>2020</v>
      </c>
    </row>
    <row r="837" spans="1:23" x14ac:dyDescent="0.3">
      <c r="A837" t="s">
        <v>1049</v>
      </c>
      <c r="B837" t="s">
        <v>24</v>
      </c>
      <c r="C837" t="s">
        <v>289</v>
      </c>
      <c r="D837" t="s">
        <v>26</v>
      </c>
      <c r="E837" t="s">
        <v>15</v>
      </c>
      <c r="F837" t="s">
        <v>1117</v>
      </c>
      <c r="G837" s="14">
        <v>44347</v>
      </c>
      <c r="H837" s="20">
        <f>MONTH(Tabla_1[[#This Row],[Fecha pedido]])</f>
        <v>5</v>
      </c>
      <c r="I837">
        <v>236191737</v>
      </c>
      <c r="J837" s="1">
        <v>44348</v>
      </c>
      <c r="K837" s="5">
        <f>DATEDIF(Tabla_1[[#This Row],[Fecha pedido]],Tabla_1[[#This Row],[Fecha envío]],"D")</f>
        <v>1</v>
      </c>
      <c r="L837" s="3">
        <v>3239</v>
      </c>
      <c r="M837" s="4">
        <v>9.33</v>
      </c>
      <c r="N837" s="4">
        <v>6.92</v>
      </c>
      <c r="O837" s="12">
        <v>30219.87</v>
      </c>
      <c r="P837" s="4">
        <f>Tabla_1[[#This Row],[Precio Unitario]]-Tabla_1[[#This Row],[Coste unitario]]</f>
        <v>2.41</v>
      </c>
      <c r="Q837" s="12">
        <f>Tabla_1[[#This Row],[Importe venta total]]/1000</f>
        <v>30.21987</v>
      </c>
      <c r="R837" s="4">
        <v>22413.88</v>
      </c>
      <c r="S837" s="12">
        <f>Tabla_1[[#This Row],[Importe Coste total]]/1000</f>
        <v>22.413880000000002</v>
      </c>
      <c r="T837" s="4">
        <f>Tabla_1[[#This Row],[Importe venta total]]-Tabla_1[[#This Row],[Importe Coste total]]</f>
        <v>7805.989999999998</v>
      </c>
      <c r="U837" s="13">
        <f>Tabla_1[[#This Row],[Importe Coste Total (M)]]/Tabla_1[[#This Row],[Importe Ventas Totales (M)]]</f>
        <v>0.74169346195069674</v>
      </c>
      <c r="V837" s="12">
        <f>Tabla_1[[#This Row],[Beneficio Total]]/1000</f>
        <v>7.8059899999999978</v>
      </c>
      <c r="W837">
        <f>YEAR(Tabla_1[[#This Row],[Fecha pedido]])</f>
        <v>2021</v>
      </c>
    </row>
    <row r="838" spans="1:23" x14ac:dyDescent="0.3">
      <c r="A838" t="s">
        <v>1050</v>
      </c>
      <c r="B838" t="s">
        <v>12</v>
      </c>
      <c r="C838" t="s">
        <v>445</v>
      </c>
      <c r="D838" t="s">
        <v>23</v>
      </c>
      <c r="E838" t="s">
        <v>19</v>
      </c>
      <c r="F838" t="s">
        <v>1117</v>
      </c>
      <c r="G838" s="14">
        <v>44804</v>
      </c>
      <c r="H838" s="20">
        <f>MONTH(Tabla_1[[#This Row],[Fecha pedido]])</f>
        <v>8</v>
      </c>
      <c r="I838">
        <v>497138059</v>
      </c>
      <c r="J838" s="1">
        <v>44846</v>
      </c>
      <c r="K838" s="5">
        <f>DATEDIF(Tabla_1[[#This Row],[Fecha pedido]],Tabla_1[[#This Row],[Fecha envío]],"D")</f>
        <v>42</v>
      </c>
      <c r="L838" s="3">
        <v>3054</v>
      </c>
      <c r="M838" s="4">
        <v>205.7</v>
      </c>
      <c r="N838" s="4">
        <v>117.11</v>
      </c>
      <c r="O838" s="12">
        <v>628207.79999999993</v>
      </c>
      <c r="P838" s="4">
        <f>Tabla_1[[#This Row],[Precio Unitario]]-Tabla_1[[#This Row],[Coste unitario]]</f>
        <v>88.589999999999989</v>
      </c>
      <c r="Q838" s="12">
        <f>Tabla_1[[#This Row],[Importe venta total]]/1000</f>
        <v>628.20779999999991</v>
      </c>
      <c r="R838" s="4">
        <v>357653.94</v>
      </c>
      <c r="S838" s="12">
        <f>Tabla_1[[#This Row],[Importe Coste total]]/1000</f>
        <v>357.65393999999998</v>
      </c>
      <c r="T838" s="4">
        <f>Tabla_1[[#This Row],[Importe venta total]]-Tabla_1[[#This Row],[Importe Coste total]]</f>
        <v>270553.85999999993</v>
      </c>
      <c r="U838" s="13">
        <f>Tabla_1[[#This Row],[Importe Coste Total (M)]]/Tabla_1[[#This Row],[Importe Ventas Totales (M)]]</f>
        <v>0.56932425862907154</v>
      </c>
      <c r="V838" s="12">
        <f>Tabla_1[[#This Row],[Beneficio Total]]/1000</f>
        <v>270.55385999999993</v>
      </c>
      <c r="W838">
        <f>YEAR(Tabla_1[[#This Row],[Fecha pedido]])</f>
        <v>2022</v>
      </c>
    </row>
    <row r="839" spans="1:23" x14ac:dyDescent="0.3">
      <c r="A839" t="s">
        <v>1051</v>
      </c>
      <c r="B839" t="s">
        <v>28</v>
      </c>
      <c r="C839" t="s">
        <v>572</v>
      </c>
      <c r="D839" t="s">
        <v>33</v>
      </c>
      <c r="E839" t="s">
        <v>19</v>
      </c>
      <c r="F839" t="s">
        <v>1119</v>
      </c>
      <c r="G839" s="14">
        <v>43974</v>
      </c>
      <c r="H839" s="20">
        <f>MONTH(Tabla_1[[#This Row],[Fecha pedido]])</f>
        <v>5</v>
      </c>
      <c r="I839">
        <v>727281463</v>
      </c>
      <c r="J839" s="1">
        <v>44023</v>
      </c>
      <c r="K839" s="5">
        <f>DATEDIF(Tabla_1[[#This Row],[Fecha pedido]],Tabla_1[[#This Row],[Fecha envío]],"D")</f>
        <v>49</v>
      </c>
      <c r="L839" s="3">
        <v>7601</v>
      </c>
      <c r="M839" s="4">
        <v>47.45</v>
      </c>
      <c r="N839" s="4">
        <v>31.79</v>
      </c>
      <c r="O839" s="12">
        <v>360667.45</v>
      </c>
      <c r="P839" s="4">
        <f>Tabla_1[[#This Row],[Precio Unitario]]-Tabla_1[[#This Row],[Coste unitario]]</f>
        <v>15.660000000000004</v>
      </c>
      <c r="Q839" s="12">
        <f>Tabla_1[[#This Row],[Importe venta total]]/1000</f>
        <v>360.66745000000003</v>
      </c>
      <c r="R839" s="4">
        <v>241635.78999999998</v>
      </c>
      <c r="S839" s="12">
        <f>Tabla_1[[#This Row],[Importe Coste total]]/1000</f>
        <v>241.63578999999999</v>
      </c>
      <c r="T839" s="4">
        <f>Tabla_1[[#This Row],[Importe venta total]]-Tabla_1[[#This Row],[Importe Coste total]]</f>
        <v>119031.66000000003</v>
      </c>
      <c r="U839" s="13">
        <f>Tabla_1[[#This Row],[Importe Coste Total (M)]]/Tabla_1[[#This Row],[Importe Ventas Totales (M)]]</f>
        <v>0.66996838777660683</v>
      </c>
      <c r="V839" s="12">
        <f>Tabla_1[[#This Row],[Beneficio Total]]/1000</f>
        <v>119.03166000000003</v>
      </c>
      <c r="W839">
        <f>YEAR(Tabla_1[[#This Row],[Fecha pedido]])</f>
        <v>2020</v>
      </c>
    </row>
    <row r="840" spans="1:23" x14ac:dyDescent="0.3">
      <c r="A840" t="s">
        <v>1052</v>
      </c>
      <c r="B840" t="s">
        <v>24</v>
      </c>
      <c r="C840" t="s">
        <v>197</v>
      </c>
      <c r="D840" t="s">
        <v>18</v>
      </c>
      <c r="E840" t="s">
        <v>19</v>
      </c>
      <c r="F840" t="s">
        <v>1120</v>
      </c>
      <c r="G840" s="14">
        <v>44603</v>
      </c>
      <c r="H840" s="20">
        <f>MONTH(Tabla_1[[#This Row],[Fecha pedido]])</f>
        <v>2</v>
      </c>
      <c r="I840">
        <v>571983277</v>
      </c>
      <c r="J840" s="1">
        <v>44606</v>
      </c>
      <c r="K840" s="5">
        <f>DATEDIF(Tabla_1[[#This Row],[Fecha pedido]],Tabla_1[[#This Row],[Fecha envío]],"D")</f>
        <v>3</v>
      </c>
      <c r="L840" s="3">
        <v>1417</v>
      </c>
      <c r="M840" s="4">
        <v>421.89</v>
      </c>
      <c r="N840" s="4">
        <v>364.69</v>
      </c>
      <c r="O840" s="12">
        <v>597818.13</v>
      </c>
      <c r="P840" s="4">
        <f>Tabla_1[[#This Row],[Precio Unitario]]-Tabla_1[[#This Row],[Coste unitario]]</f>
        <v>57.199999999999989</v>
      </c>
      <c r="Q840" s="12">
        <f>Tabla_1[[#This Row],[Importe venta total]]/1000</f>
        <v>597.81813</v>
      </c>
      <c r="R840" s="4">
        <v>516765.73</v>
      </c>
      <c r="S840" s="12">
        <f>Tabla_1[[#This Row],[Importe Coste total]]/1000</f>
        <v>516.76572999999996</v>
      </c>
      <c r="T840" s="4">
        <f>Tabla_1[[#This Row],[Importe venta total]]-Tabla_1[[#This Row],[Importe Coste total]]</f>
        <v>81052.400000000023</v>
      </c>
      <c r="U840" s="13">
        <f>Tabla_1[[#This Row],[Importe Coste Total (M)]]/Tabla_1[[#This Row],[Importe Ventas Totales (M)]]</f>
        <v>0.86441963544999878</v>
      </c>
      <c r="V840" s="12">
        <f>Tabla_1[[#This Row],[Beneficio Total]]/1000</f>
        <v>81.05240000000002</v>
      </c>
      <c r="W840">
        <f>YEAR(Tabla_1[[#This Row],[Fecha pedido]])</f>
        <v>2022</v>
      </c>
    </row>
    <row r="841" spans="1:23" x14ac:dyDescent="0.3">
      <c r="A841" t="s">
        <v>1053</v>
      </c>
      <c r="B841" t="s">
        <v>24</v>
      </c>
      <c r="C841" t="s">
        <v>37</v>
      </c>
      <c r="D841" t="s">
        <v>30</v>
      </c>
      <c r="E841" t="s">
        <v>15</v>
      </c>
      <c r="F841" t="s">
        <v>1120</v>
      </c>
      <c r="G841" s="14">
        <v>44214</v>
      </c>
      <c r="H841" s="20">
        <f>MONTH(Tabla_1[[#This Row],[Fecha pedido]])</f>
        <v>1</v>
      </c>
      <c r="I841">
        <v>288069951</v>
      </c>
      <c r="J841" s="1">
        <v>44230</v>
      </c>
      <c r="K841" s="5">
        <f>DATEDIF(Tabla_1[[#This Row],[Fecha pedido]],Tabla_1[[#This Row],[Fecha envío]],"D")</f>
        <v>16</v>
      </c>
      <c r="L841" s="3">
        <v>5155</v>
      </c>
      <c r="M841" s="4">
        <v>255.28</v>
      </c>
      <c r="N841" s="4">
        <v>159.41999999999999</v>
      </c>
      <c r="O841" s="12">
        <v>1315968.3999999999</v>
      </c>
      <c r="P841" s="4">
        <f>Tabla_1[[#This Row],[Precio Unitario]]-Tabla_1[[#This Row],[Coste unitario]]</f>
        <v>95.860000000000014</v>
      </c>
      <c r="Q841" s="12">
        <f>Tabla_1[[#This Row],[Importe venta total]]/1000</f>
        <v>1315.9684</v>
      </c>
      <c r="R841" s="4">
        <v>821810.1</v>
      </c>
      <c r="S841" s="12">
        <f>Tabla_1[[#This Row],[Importe Coste total]]/1000</f>
        <v>821.81009999999992</v>
      </c>
      <c r="T841" s="4">
        <f>Tabla_1[[#This Row],[Importe venta total]]-Tabla_1[[#This Row],[Importe Coste total]]</f>
        <v>494158.29999999993</v>
      </c>
      <c r="U841" s="13">
        <f>Tabla_1[[#This Row],[Importe Coste Total (M)]]/Tabla_1[[#This Row],[Importe Ventas Totales (M)]]</f>
        <v>0.62449075524913811</v>
      </c>
      <c r="V841" s="12">
        <f>Tabla_1[[#This Row],[Beneficio Total]]/1000</f>
        <v>494.15829999999994</v>
      </c>
      <c r="W841">
        <f>YEAR(Tabla_1[[#This Row],[Fecha pedido]])</f>
        <v>2021</v>
      </c>
    </row>
    <row r="842" spans="1:23" x14ac:dyDescent="0.3">
      <c r="A842" t="s">
        <v>1054</v>
      </c>
      <c r="B842" t="s">
        <v>60</v>
      </c>
      <c r="C842" t="s">
        <v>159</v>
      </c>
      <c r="D842" t="s">
        <v>50</v>
      </c>
      <c r="E842" t="s">
        <v>19</v>
      </c>
      <c r="F842" t="s">
        <v>1120</v>
      </c>
      <c r="G842" s="14">
        <v>44726</v>
      </c>
      <c r="H842" s="20">
        <f>MONTH(Tabla_1[[#This Row],[Fecha pedido]])</f>
        <v>6</v>
      </c>
      <c r="I842">
        <v>701739966</v>
      </c>
      <c r="J842" s="1">
        <v>44758</v>
      </c>
      <c r="K842" s="5">
        <f>DATEDIF(Tabla_1[[#This Row],[Fecha pedido]],Tabla_1[[#This Row],[Fecha envío]],"D")</f>
        <v>32</v>
      </c>
      <c r="L842" s="3">
        <v>9305</v>
      </c>
      <c r="M842" s="4">
        <v>154.06</v>
      </c>
      <c r="N842" s="4">
        <v>90.93</v>
      </c>
      <c r="O842" s="12">
        <v>1433528.3</v>
      </c>
      <c r="P842" s="4">
        <f>Tabla_1[[#This Row],[Precio Unitario]]-Tabla_1[[#This Row],[Coste unitario]]</f>
        <v>63.129999999999995</v>
      </c>
      <c r="Q842" s="12">
        <f>Tabla_1[[#This Row],[Importe venta total]]/1000</f>
        <v>1433.5282999999999</v>
      </c>
      <c r="R842" s="4">
        <v>846103.65</v>
      </c>
      <c r="S842" s="12">
        <f>Tabla_1[[#This Row],[Importe Coste total]]/1000</f>
        <v>846.10365000000002</v>
      </c>
      <c r="T842" s="4">
        <f>Tabla_1[[#This Row],[Importe venta total]]-Tabla_1[[#This Row],[Importe Coste total]]</f>
        <v>587424.65</v>
      </c>
      <c r="U842" s="13">
        <f>Tabla_1[[#This Row],[Importe Coste Total (M)]]/Tabla_1[[#This Row],[Importe Ventas Totales (M)]]</f>
        <v>0.59022458782292619</v>
      </c>
      <c r="V842" s="12">
        <f>Tabla_1[[#This Row],[Beneficio Total]]/1000</f>
        <v>587.42465000000004</v>
      </c>
      <c r="W842">
        <f>YEAR(Tabla_1[[#This Row],[Fecha pedido]])</f>
        <v>2022</v>
      </c>
    </row>
    <row r="843" spans="1:23" x14ac:dyDescent="0.3">
      <c r="A843" t="s">
        <v>1055</v>
      </c>
      <c r="B843" t="s">
        <v>24</v>
      </c>
      <c r="C843" t="s">
        <v>479</v>
      </c>
      <c r="D843" t="s">
        <v>14</v>
      </c>
      <c r="E843" t="s">
        <v>15</v>
      </c>
      <c r="F843" t="s">
        <v>1118</v>
      </c>
      <c r="G843" s="14">
        <v>44523</v>
      </c>
      <c r="H843" s="20">
        <f>MONTH(Tabla_1[[#This Row],[Fecha pedido]])</f>
        <v>11</v>
      </c>
      <c r="I843">
        <v>923389995</v>
      </c>
      <c r="J843" s="1">
        <v>44570</v>
      </c>
      <c r="K843" s="5">
        <f>DATEDIF(Tabla_1[[#This Row],[Fecha pedido]],Tabla_1[[#This Row],[Fecha envío]],"D")</f>
        <v>47</v>
      </c>
      <c r="L843" s="3">
        <v>474</v>
      </c>
      <c r="M843" s="4">
        <v>152.58000000000001</v>
      </c>
      <c r="N843" s="4">
        <v>97.44</v>
      </c>
      <c r="O843" s="12">
        <v>72322.920000000013</v>
      </c>
      <c r="P843" s="4">
        <f>Tabla_1[[#This Row],[Precio Unitario]]-Tabla_1[[#This Row],[Coste unitario]]</f>
        <v>55.140000000000015</v>
      </c>
      <c r="Q843" s="12">
        <f>Tabla_1[[#This Row],[Importe venta total]]/1000</f>
        <v>72.322920000000011</v>
      </c>
      <c r="R843" s="4">
        <v>46186.559999999998</v>
      </c>
      <c r="S843" s="12">
        <f>Tabla_1[[#This Row],[Importe Coste total]]/1000</f>
        <v>46.18656</v>
      </c>
      <c r="T843" s="4">
        <f>Tabla_1[[#This Row],[Importe venta total]]-Tabla_1[[#This Row],[Importe Coste total]]</f>
        <v>26136.360000000015</v>
      </c>
      <c r="U843" s="13">
        <f>Tabla_1[[#This Row],[Importe Coste Total (M)]]/Tabla_1[[#This Row],[Importe Ventas Totales (M)]]</f>
        <v>0.63861580810066843</v>
      </c>
      <c r="V843" s="12">
        <f>Tabla_1[[#This Row],[Beneficio Total]]/1000</f>
        <v>26.136360000000014</v>
      </c>
      <c r="W843">
        <f>YEAR(Tabla_1[[#This Row],[Fecha pedido]])</f>
        <v>2021</v>
      </c>
    </row>
    <row r="844" spans="1:23" x14ac:dyDescent="0.3">
      <c r="A844" t="s">
        <v>1056</v>
      </c>
      <c r="B844" t="s">
        <v>24</v>
      </c>
      <c r="C844" t="s">
        <v>99</v>
      </c>
      <c r="D844" t="s">
        <v>70</v>
      </c>
      <c r="E844" t="s">
        <v>19</v>
      </c>
      <c r="F844" t="s">
        <v>1119</v>
      </c>
      <c r="G844" s="14">
        <v>44525</v>
      </c>
      <c r="H844" s="20">
        <f>MONTH(Tabla_1[[#This Row],[Fecha pedido]])</f>
        <v>11</v>
      </c>
      <c r="I844">
        <v>668508040</v>
      </c>
      <c r="J844" s="1">
        <v>44555</v>
      </c>
      <c r="K844" s="5">
        <f>DATEDIF(Tabla_1[[#This Row],[Fecha pedido]],Tabla_1[[#This Row],[Fecha envío]],"D")</f>
        <v>30</v>
      </c>
      <c r="L844" s="3">
        <v>5240</v>
      </c>
      <c r="M844" s="4">
        <v>109.28</v>
      </c>
      <c r="N844" s="4">
        <v>35.840000000000003</v>
      </c>
      <c r="O844" s="12">
        <v>572627.19999999995</v>
      </c>
      <c r="P844" s="4">
        <f>Tabla_1[[#This Row],[Precio Unitario]]-Tabla_1[[#This Row],[Coste unitario]]</f>
        <v>73.44</v>
      </c>
      <c r="Q844" s="12">
        <f>Tabla_1[[#This Row],[Importe venta total]]/1000</f>
        <v>572.6271999999999</v>
      </c>
      <c r="R844" s="4">
        <v>187801.60000000001</v>
      </c>
      <c r="S844" s="12">
        <f>Tabla_1[[#This Row],[Importe Coste total]]/1000</f>
        <v>187.80160000000001</v>
      </c>
      <c r="T844" s="4">
        <f>Tabla_1[[#This Row],[Importe venta total]]-Tabla_1[[#This Row],[Importe Coste total]]</f>
        <v>384825.59999999998</v>
      </c>
      <c r="U844" s="13">
        <f>Tabla_1[[#This Row],[Importe Coste Total (M)]]/Tabla_1[[#This Row],[Importe Ventas Totales (M)]]</f>
        <v>0.32796486090775995</v>
      </c>
      <c r="V844" s="12">
        <f>Tabla_1[[#This Row],[Beneficio Total]]/1000</f>
        <v>384.82559999999995</v>
      </c>
      <c r="W844">
        <f>YEAR(Tabla_1[[#This Row],[Fecha pedido]])</f>
        <v>2021</v>
      </c>
    </row>
    <row r="845" spans="1:23" x14ac:dyDescent="0.3">
      <c r="A845" t="s">
        <v>1057</v>
      </c>
      <c r="B845" t="s">
        <v>21</v>
      </c>
      <c r="C845" t="s">
        <v>55</v>
      </c>
      <c r="D845" t="s">
        <v>42</v>
      </c>
      <c r="E845" t="s">
        <v>15</v>
      </c>
      <c r="F845" t="s">
        <v>1118</v>
      </c>
      <c r="G845" s="14">
        <v>43888</v>
      </c>
      <c r="H845" s="20">
        <f>MONTH(Tabla_1[[#This Row],[Fecha pedido]])</f>
        <v>2</v>
      </c>
      <c r="I845">
        <v>300184953</v>
      </c>
      <c r="J845" s="1">
        <v>43890</v>
      </c>
      <c r="K845" s="5">
        <f>DATEDIF(Tabla_1[[#This Row],[Fecha pedido]],Tabla_1[[#This Row],[Fecha envío]],"D")</f>
        <v>2</v>
      </c>
      <c r="L845" s="3">
        <v>253</v>
      </c>
      <c r="M845" s="4">
        <v>651.21</v>
      </c>
      <c r="N845" s="4">
        <v>524.96</v>
      </c>
      <c r="O845" s="12">
        <v>164756.13</v>
      </c>
      <c r="P845" s="4">
        <f>Tabla_1[[#This Row],[Precio Unitario]]-Tabla_1[[#This Row],[Coste unitario]]</f>
        <v>126.25</v>
      </c>
      <c r="Q845" s="12">
        <f>Tabla_1[[#This Row],[Importe venta total]]/1000</f>
        <v>164.75613000000001</v>
      </c>
      <c r="R845" s="4">
        <v>132814.88</v>
      </c>
      <c r="S845" s="12">
        <f>Tabla_1[[#This Row],[Importe Coste total]]/1000</f>
        <v>132.81488000000002</v>
      </c>
      <c r="T845" s="4">
        <f>Tabla_1[[#This Row],[Importe venta total]]-Tabla_1[[#This Row],[Importe Coste total]]</f>
        <v>31941.25</v>
      </c>
      <c r="U845" s="13">
        <f>Tabla_1[[#This Row],[Importe Coste Total (M)]]/Tabla_1[[#This Row],[Importe Ventas Totales (M)]]</f>
        <v>0.80613012699436437</v>
      </c>
      <c r="V845" s="12">
        <f>Tabla_1[[#This Row],[Beneficio Total]]/1000</f>
        <v>31.94125</v>
      </c>
      <c r="W845">
        <f>YEAR(Tabla_1[[#This Row],[Fecha pedido]])</f>
        <v>2020</v>
      </c>
    </row>
    <row r="846" spans="1:23" x14ac:dyDescent="0.3">
      <c r="A846" t="s">
        <v>1058</v>
      </c>
      <c r="B846" t="s">
        <v>12</v>
      </c>
      <c r="C846" t="s">
        <v>370</v>
      </c>
      <c r="D846" t="s">
        <v>26</v>
      </c>
      <c r="E846" t="s">
        <v>19</v>
      </c>
      <c r="F846" t="s">
        <v>1119</v>
      </c>
      <c r="G846" s="14">
        <v>44199</v>
      </c>
      <c r="H846" s="20">
        <f>MONTH(Tabla_1[[#This Row],[Fecha pedido]])</f>
        <v>1</v>
      </c>
      <c r="I846">
        <v>418734729</v>
      </c>
      <c r="J846" s="1">
        <v>44202</v>
      </c>
      <c r="K846" s="5">
        <f>DATEDIF(Tabla_1[[#This Row],[Fecha pedido]],Tabla_1[[#This Row],[Fecha envío]],"D")</f>
        <v>3</v>
      </c>
      <c r="L846" s="3">
        <v>1766</v>
      </c>
      <c r="M846" s="4">
        <v>9.33</v>
      </c>
      <c r="N846" s="4">
        <v>6.92</v>
      </c>
      <c r="O846" s="12">
        <v>16476.78</v>
      </c>
      <c r="P846" s="4">
        <f>Tabla_1[[#This Row],[Precio Unitario]]-Tabla_1[[#This Row],[Coste unitario]]</f>
        <v>2.41</v>
      </c>
      <c r="Q846" s="12">
        <f>Tabla_1[[#This Row],[Importe venta total]]/1000</f>
        <v>16.476779999999998</v>
      </c>
      <c r="R846" s="4">
        <v>12220.72</v>
      </c>
      <c r="S846" s="12">
        <f>Tabla_1[[#This Row],[Importe Coste total]]/1000</f>
        <v>12.22072</v>
      </c>
      <c r="T846" s="4">
        <f>Tabla_1[[#This Row],[Importe venta total]]-Tabla_1[[#This Row],[Importe Coste total]]</f>
        <v>4256.0599999999995</v>
      </c>
      <c r="U846" s="13">
        <f>Tabla_1[[#This Row],[Importe Coste Total (M)]]/Tabla_1[[#This Row],[Importe Ventas Totales (M)]]</f>
        <v>0.74169346195069674</v>
      </c>
      <c r="V846" s="12">
        <f>Tabla_1[[#This Row],[Beneficio Total]]/1000</f>
        <v>4.2560599999999997</v>
      </c>
      <c r="W846">
        <f>YEAR(Tabla_1[[#This Row],[Fecha pedido]])</f>
        <v>2021</v>
      </c>
    </row>
    <row r="847" spans="1:23" x14ac:dyDescent="0.3">
      <c r="A847" t="s">
        <v>1059</v>
      </c>
      <c r="B847" t="s">
        <v>24</v>
      </c>
      <c r="C847" t="s">
        <v>259</v>
      </c>
      <c r="D847" t="s">
        <v>38</v>
      </c>
      <c r="E847" t="s">
        <v>19</v>
      </c>
      <c r="F847" t="s">
        <v>1120</v>
      </c>
      <c r="G847" s="14">
        <v>43932</v>
      </c>
      <c r="H847" s="20">
        <f>MONTH(Tabla_1[[#This Row],[Fecha pedido]])</f>
        <v>4</v>
      </c>
      <c r="I847">
        <v>922643697</v>
      </c>
      <c r="J847" s="1">
        <v>43958</v>
      </c>
      <c r="K847" s="5">
        <f>DATEDIF(Tabla_1[[#This Row],[Fecha pedido]],Tabla_1[[#This Row],[Fecha envío]],"D")</f>
        <v>26</v>
      </c>
      <c r="L847" s="3">
        <v>9628</v>
      </c>
      <c r="M847" s="4">
        <v>437.2</v>
      </c>
      <c r="N847" s="4">
        <v>263.33</v>
      </c>
      <c r="O847" s="12">
        <v>4209361.5999999996</v>
      </c>
      <c r="P847" s="4">
        <f>Tabla_1[[#This Row],[Precio Unitario]]-Tabla_1[[#This Row],[Coste unitario]]</f>
        <v>173.87</v>
      </c>
      <c r="Q847" s="12">
        <f>Tabla_1[[#This Row],[Importe venta total]]/1000</f>
        <v>4209.3615999999993</v>
      </c>
      <c r="R847" s="4">
        <v>2535341.2399999998</v>
      </c>
      <c r="S847" s="12">
        <f>Tabla_1[[#This Row],[Importe Coste total]]/1000</f>
        <v>2535.3412399999997</v>
      </c>
      <c r="T847" s="4">
        <f>Tabla_1[[#This Row],[Importe venta total]]-Tabla_1[[#This Row],[Importe Coste total]]</f>
        <v>1674020.3599999999</v>
      </c>
      <c r="U847" s="13">
        <f>Tabla_1[[#This Row],[Importe Coste Total (M)]]/Tabla_1[[#This Row],[Importe Ventas Totales (M)]]</f>
        <v>0.60231015553522416</v>
      </c>
      <c r="V847" s="12">
        <f>Tabla_1[[#This Row],[Beneficio Total]]/1000</f>
        <v>1674.02036</v>
      </c>
      <c r="W847">
        <f>YEAR(Tabla_1[[#This Row],[Fecha pedido]])</f>
        <v>2020</v>
      </c>
    </row>
    <row r="848" spans="1:23" x14ac:dyDescent="0.3">
      <c r="A848" t="s">
        <v>1060</v>
      </c>
      <c r="B848" t="s">
        <v>44</v>
      </c>
      <c r="C848" t="s">
        <v>45</v>
      </c>
      <c r="D848" t="s">
        <v>42</v>
      </c>
      <c r="E848" t="s">
        <v>15</v>
      </c>
      <c r="F848" t="s">
        <v>1118</v>
      </c>
      <c r="G848" s="14">
        <v>44316</v>
      </c>
      <c r="H848" s="20">
        <f>MONTH(Tabla_1[[#This Row],[Fecha pedido]])</f>
        <v>4</v>
      </c>
      <c r="I848">
        <v>880710685</v>
      </c>
      <c r="J848" s="1">
        <v>44366</v>
      </c>
      <c r="K848" s="5">
        <f>DATEDIF(Tabla_1[[#This Row],[Fecha pedido]],Tabla_1[[#This Row],[Fecha envío]],"D")</f>
        <v>50</v>
      </c>
      <c r="L848" s="3">
        <v>718</v>
      </c>
      <c r="M848" s="4">
        <v>651.21</v>
      </c>
      <c r="N848" s="4">
        <v>524.96</v>
      </c>
      <c r="O848" s="12">
        <v>467568.78</v>
      </c>
      <c r="P848" s="4">
        <f>Tabla_1[[#This Row],[Precio Unitario]]-Tabla_1[[#This Row],[Coste unitario]]</f>
        <v>126.25</v>
      </c>
      <c r="Q848" s="12">
        <f>Tabla_1[[#This Row],[Importe venta total]]/1000</f>
        <v>467.56878</v>
      </c>
      <c r="R848" s="4">
        <v>376921.28</v>
      </c>
      <c r="S848" s="12">
        <f>Tabla_1[[#This Row],[Importe Coste total]]/1000</f>
        <v>376.92128000000002</v>
      </c>
      <c r="T848" s="4">
        <f>Tabla_1[[#This Row],[Importe venta total]]-Tabla_1[[#This Row],[Importe Coste total]]</f>
        <v>90647.5</v>
      </c>
      <c r="U848" s="13">
        <f>Tabla_1[[#This Row],[Importe Coste Total (M)]]/Tabla_1[[#This Row],[Importe Ventas Totales (M)]]</f>
        <v>0.80613012699436437</v>
      </c>
      <c r="V848" s="12">
        <f>Tabla_1[[#This Row],[Beneficio Total]]/1000</f>
        <v>90.647499999999994</v>
      </c>
      <c r="W848">
        <f>YEAR(Tabla_1[[#This Row],[Fecha pedido]])</f>
        <v>2021</v>
      </c>
    </row>
    <row r="849" spans="1:23" x14ac:dyDescent="0.3">
      <c r="A849" t="s">
        <v>1061</v>
      </c>
      <c r="B849" t="s">
        <v>24</v>
      </c>
      <c r="C849" t="s">
        <v>281</v>
      </c>
      <c r="D849" t="s">
        <v>80</v>
      </c>
      <c r="E849" t="s">
        <v>19</v>
      </c>
      <c r="F849" t="s">
        <v>1119</v>
      </c>
      <c r="G849" s="14">
        <v>44640</v>
      </c>
      <c r="H849" s="20">
        <f>MONTH(Tabla_1[[#This Row],[Fecha pedido]])</f>
        <v>3</v>
      </c>
      <c r="I849">
        <v>782047021</v>
      </c>
      <c r="J849" s="1">
        <v>44657</v>
      </c>
      <c r="K849" s="5">
        <f>DATEDIF(Tabla_1[[#This Row],[Fecha pedido]],Tabla_1[[#This Row],[Fecha envío]],"D")</f>
        <v>17</v>
      </c>
      <c r="L849" s="3">
        <v>3947</v>
      </c>
      <c r="M849" s="4">
        <v>668.27</v>
      </c>
      <c r="N849" s="4">
        <v>502.54</v>
      </c>
      <c r="O849" s="12">
        <v>2637661.69</v>
      </c>
      <c r="P849" s="4">
        <f>Tabla_1[[#This Row],[Precio Unitario]]-Tabla_1[[#This Row],[Coste unitario]]</f>
        <v>165.72999999999996</v>
      </c>
      <c r="Q849" s="12">
        <f>Tabla_1[[#This Row],[Importe venta total]]/1000</f>
        <v>2637.6616899999999</v>
      </c>
      <c r="R849" s="4">
        <v>1983525.3800000001</v>
      </c>
      <c r="S849" s="12">
        <f>Tabla_1[[#This Row],[Importe Coste total]]/1000</f>
        <v>1983.52538</v>
      </c>
      <c r="T849" s="4">
        <f>Tabla_1[[#This Row],[Importe venta total]]-Tabla_1[[#This Row],[Importe Coste total]]</f>
        <v>654136.30999999982</v>
      </c>
      <c r="U849" s="13">
        <f>Tabla_1[[#This Row],[Importe Coste Total (M)]]/Tabla_1[[#This Row],[Importe Ventas Totales (M)]]</f>
        <v>0.75200143654510909</v>
      </c>
      <c r="V849" s="12">
        <f>Tabla_1[[#This Row],[Beneficio Total]]/1000</f>
        <v>654.13630999999987</v>
      </c>
      <c r="W849">
        <f>YEAR(Tabla_1[[#This Row],[Fecha pedido]])</f>
        <v>2022</v>
      </c>
    </row>
    <row r="850" spans="1:23" x14ac:dyDescent="0.3">
      <c r="A850" t="s">
        <v>1062</v>
      </c>
      <c r="B850" t="s">
        <v>12</v>
      </c>
      <c r="C850" t="s">
        <v>302</v>
      </c>
      <c r="D850" t="s">
        <v>30</v>
      </c>
      <c r="E850" t="s">
        <v>15</v>
      </c>
      <c r="F850" t="s">
        <v>1117</v>
      </c>
      <c r="G850" s="14">
        <v>44863</v>
      </c>
      <c r="H850" s="20">
        <f>MONTH(Tabla_1[[#This Row],[Fecha pedido]])</f>
        <v>10</v>
      </c>
      <c r="I850">
        <v>286076533</v>
      </c>
      <c r="J850" s="1">
        <v>44875</v>
      </c>
      <c r="K850" s="5">
        <f>DATEDIF(Tabla_1[[#This Row],[Fecha pedido]],Tabla_1[[#This Row],[Fecha envío]],"D")</f>
        <v>12</v>
      </c>
      <c r="L850" s="3">
        <v>5258</v>
      </c>
      <c r="M850" s="4">
        <v>255.28</v>
      </c>
      <c r="N850" s="4">
        <v>159.41999999999999</v>
      </c>
      <c r="O850" s="12">
        <v>1342262.24</v>
      </c>
      <c r="P850" s="4">
        <f>Tabla_1[[#This Row],[Precio Unitario]]-Tabla_1[[#This Row],[Coste unitario]]</f>
        <v>95.860000000000014</v>
      </c>
      <c r="Q850" s="12">
        <f>Tabla_1[[#This Row],[Importe venta total]]/1000</f>
        <v>1342.26224</v>
      </c>
      <c r="R850" s="4">
        <v>838230.36</v>
      </c>
      <c r="S850" s="12">
        <f>Tabla_1[[#This Row],[Importe Coste total]]/1000</f>
        <v>838.23036000000002</v>
      </c>
      <c r="T850" s="4">
        <f>Tabla_1[[#This Row],[Importe venta total]]-Tabla_1[[#This Row],[Importe Coste total]]</f>
        <v>504031.88</v>
      </c>
      <c r="U850" s="13">
        <f>Tabla_1[[#This Row],[Importe Coste Total (M)]]/Tabla_1[[#This Row],[Importe Ventas Totales (M)]]</f>
        <v>0.62449075524913822</v>
      </c>
      <c r="V850" s="12">
        <f>Tabla_1[[#This Row],[Beneficio Total]]/1000</f>
        <v>504.03188</v>
      </c>
      <c r="W850">
        <f>YEAR(Tabla_1[[#This Row],[Fecha pedido]])</f>
        <v>2022</v>
      </c>
    </row>
    <row r="851" spans="1:23" x14ac:dyDescent="0.3">
      <c r="A851" t="s">
        <v>1063</v>
      </c>
      <c r="B851" t="s">
        <v>12</v>
      </c>
      <c r="C851" t="s">
        <v>532</v>
      </c>
      <c r="D851" t="s">
        <v>18</v>
      </c>
      <c r="E851" t="s">
        <v>19</v>
      </c>
      <c r="F851" t="s">
        <v>1118</v>
      </c>
      <c r="G851" s="14">
        <v>44001</v>
      </c>
      <c r="H851" s="20">
        <f>MONTH(Tabla_1[[#This Row],[Fecha pedido]])</f>
        <v>6</v>
      </c>
      <c r="I851">
        <v>691472899</v>
      </c>
      <c r="J851" s="1">
        <v>44050</v>
      </c>
      <c r="K851" s="5">
        <f>DATEDIF(Tabla_1[[#This Row],[Fecha pedido]],Tabla_1[[#This Row],[Fecha envío]],"D")</f>
        <v>49</v>
      </c>
      <c r="L851" s="3">
        <v>1052</v>
      </c>
      <c r="M851" s="4">
        <v>421.89</v>
      </c>
      <c r="N851" s="4">
        <v>364.69</v>
      </c>
      <c r="O851" s="12">
        <v>443828.27999999997</v>
      </c>
      <c r="P851" s="4">
        <f>Tabla_1[[#This Row],[Precio Unitario]]-Tabla_1[[#This Row],[Coste unitario]]</f>
        <v>57.199999999999989</v>
      </c>
      <c r="Q851" s="12">
        <f>Tabla_1[[#This Row],[Importe venta total]]/1000</f>
        <v>443.82827999999995</v>
      </c>
      <c r="R851" s="4">
        <v>383653.88</v>
      </c>
      <c r="S851" s="12">
        <f>Tabla_1[[#This Row],[Importe Coste total]]/1000</f>
        <v>383.65388000000002</v>
      </c>
      <c r="T851" s="4">
        <f>Tabla_1[[#This Row],[Importe venta total]]-Tabla_1[[#This Row],[Importe Coste total]]</f>
        <v>60174.399999999965</v>
      </c>
      <c r="U851" s="13">
        <f>Tabla_1[[#This Row],[Importe Coste Total (M)]]/Tabla_1[[#This Row],[Importe Ventas Totales (M)]]</f>
        <v>0.864419635449999</v>
      </c>
      <c r="V851" s="12">
        <f>Tabla_1[[#This Row],[Beneficio Total]]/1000</f>
        <v>60.174399999999963</v>
      </c>
      <c r="W851">
        <f>YEAR(Tabla_1[[#This Row],[Fecha pedido]])</f>
        <v>2020</v>
      </c>
    </row>
    <row r="852" spans="1:23" x14ac:dyDescent="0.3">
      <c r="A852" t="s">
        <v>1064</v>
      </c>
      <c r="B852" t="s">
        <v>24</v>
      </c>
      <c r="C852" t="s">
        <v>25</v>
      </c>
      <c r="D852" t="s">
        <v>30</v>
      </c>
      <c r="E852" t="s">
        <v>19</v>
      </c>
      <c r="F852" t="s">
        <v>1118</v>
      </c>
      <c r="G852" s="14">
        <v>44610</v>
      </c>
      <c r="H852" s="20">
        <f>MONTH(Tabla_1[[#This Row],[Fecha pedido]])</f>
        <v>2</v>
      </c>
      <c r="I852">
        <v>813249909</v>
      </c>
      <c r="J852" s="1">
        <v>44630</v>
      </c>
      <c r="K852" s="5">
        <f>DATEDIF(Tabla_1[[#This Row],[Fecha pedido]],Tabla_1[[#This Row],[Fecha envío]],"D")</f>
        <v>20</v>
      </c>
      <c r="L852" s="3">
        <v>7575</v>
      </c>
      <c r="M852" s="4">
        <v>255.28</v>
      </c>
      <c r="N852" s="4">
        <v>159.41999999999999</v>
      </c>
      <c r="O852" s="12">
        <v>1933746</v>
      </c>
      <c r="P852" s="4">
        <f>Tabla_1[[#This Row],[Precio Unitario]]-Tabla_1[[#This Row],[Coste unitario]]</f>
        <v>95.860000000000014</v>
      </c>
      <c r="Q852" s="12">
        <f>Tabla_1[[#This Row],[Importe venta total]]/1000</f>
        <v>1933.7460000000001</v>
      </c>
      <c r="R852" s="4">
        <v>1207606.5</v>
      </c>
      <c r="S852" s="12">
        <f>Tabla_1[[#This Row],[Importe Coste total]]/1000</f>
        <v>1207.6065000000001</v>
      </c>
      <c r="T852" s="4">
        <f>Tabla_1[[#This Row],[Importe venta total]]-Tabla_1[[#This Row],[Importe Coste total]]</f>
        <v>726139.5</v>
      </c>
      <c r="U852" s="13">
        <f>Tabla_1[[#This Row],[Importe Coste Total (M)]]/Tabla_1[[#This Row],[Importe Ventas Totales (M)]]</f>
        <v>0.62449075524913822</v>
      </c>
      <c r="V852" s="12">
        <f>Tabla_1[[#This Row],[Beneficio Total]]/1000</f>
        <v>726.1395</v>
      </c>
      <c r="W852">
        <f>YEAR(Tabla_1[[#This Row],[Fecha pedido]])</f>
        <v>2022</v>
      </c>
    </row>
    <row r="853" spans="1:23" x14ac:dyDescent="0.3">
      <c r="A853" t="s">
        <v>1065</v>
      </c>
      <c r="B853" t="s">
        <v>28</v>
      </c>
      <c r="C853" t="s">
        <v>123</v>
      </c>
      <c r="D853" t="s">
        <v>18</v>
      </c>
      <c r="E853" t="s">
        <v>19</v>
      </c>
      <c r="F853" t="s">
        <v>1117</v>
      </c>
      <c r="G853" s="14">
        <v>43847</v>
      </c>
      <c r="H853" s="20">
        <f>MONTH(Tabla_1[[#This Row],[Fecha pedido]])</f>
        <v>1</v>
      </c>
      <c r="I853">
        <v>148330724</v>
      </c>
      <c r="J853" s="1">
        <v>43868</v>
      </c>
      <c r="K853" s="5">
        <f>DATEDIF(Tabla_1[[#This Row],[Fecha pedido]],Tabla_1[[#This Row],[Fecha envío]],"D")</f>
        <v>21</v>
      </c>
      <c r="L853" s="3">
        <v>3212</v>
      </c>
      <c r="M853" s="4">
        <v>421.89</v>
      </c>
      <c r="N853" s="4">
        <v>364.69</v>
      </c>
      <c r="O853" s="12">
        <v>1355110.68</v>
      </c>
      <c r="P853" s="4">
        <f>Tabla_1[[#This Row],[Precio Unitario]]-Tabla_1[[#This Row],[Coste unitario]]</f>
        <v>57.199999999999989</v>
      </c>
      <c r="Q853" s="12">
        <f>Tabla_1[[#This Row],[Importe venta total]]/1000</f>
        <v>1355.11068</v>
      </c>
      <c r="R853" s="4">
        <v>1171384.28</v>
      </c>
      <c r="S853" s="12">
        <f>Tabla_1[[#This Row],[Importe Coste total]]/1000</f>
        <v>1171.38428</v>
      </c>
      <c r="T853" s="4">
        <f>Tabla_1[[#This Row],[Importe venta total]]-Tabla_1[[#This Row],[Importe Coste total]]</f>
        <v>183726.39999999991</v>
      </c>
      <c r="U853" s="13">
        <f>Tabla_1[[#This Row],[Importe Coste Total (M)]]/Tabla_1[[#This Row],[Importe Ventas Totales (M)]]</f>
        <v>0.86441963544999878</v>
      </c>
      <c r="V853" s="12">
        <f>Tabla_1[[#This Row],[Beneficio Total]]/1000</f>
        <v>183.7263999999999</v>
      </c>
      <c r="W853">
        <f>YEAR(Tabla_1[[#This Row],[Fecha pedido]])</f>
        <v>2020</v>
      </c>
    </row>
    <row r="854" spans="1:23" x14ac:dyDescent="0.3">
      <c r="A854" t="s">
        <v>1066</v>
      </c>
      <c r="B854" t="s">
        <v>12</v>
      </c>
      <c r="C854" t="s">
        <v>209</v>
      </c>
      <c r="D854" t="s">
        <v>26</v>
      </c>
      <c r="E854" t="s">
        <v>19</v>
      </c>
      <c r="F854" t="s">
        <v>1119</v>
      </c>
      <c r="G854" s="14">
        <v>44527</v>
      </c>
      <c r="H854" s="20">
        <f>MONTH(Tabla_1[[#This Row],[Fecha pedido]])</f>
        <v>11</v>
      </c>
      <c r="I854">
        <v>353919684</v>
      </c>
      <c r="J854" s="1">
        <v>44562</v>
      </c>
      <c r="K854" s="5">
        <f>DATEDIF(Tabla_1[[#This Row],[Fecha pedido]],Tabla_1[[#This Row],[Fecha envío]],"D")</f>
        <v>35</v>
      </c>
      <c r="L854" s="3">
        <v>1554</v>
      </c>
      <c r="M854" s="4">
        <v>9.33</v>
      </c>
      <c r="N854" s="4">
        <v>6.92</v>
      </c>
      <c r="O854" s="12">
        <v>14498.82</v>
      </c>
      <c r="P854" s="4">
        <f>Tabla_1[[#This Row],[Precio Unitario]]-Tabla_1[[#This Row],[Coste unitario]]</f>
        <v>2.41</v>
      </c>
      <c r="Q854" s="12">
        <f>Tabla_1[[#This Row],[Importe venta total]]/1000</f>
        <v>14.49882</v>
      </c>
      <c r="R854" s="4">
        <v>10753.68</v>
      </c>
      <c r="S854" s="12">
        <f>Tabla_1[[#This Row],[Importe Coste total]]/1000</f>
        <v>10.753680000000001</v>
      </c>
      <c r="T854" s="4">
        <f>Tabla_1[[#This Row],[Importe venta total]]-Tabla_1[[#This Row],[Importe Coste total]]</f>
        <v>3745.1399999999994</v>
      </c>
      <c r="U854" s="13">
        <f>Tabla_1[[#This Row],[Importe Coste Total (M)]]/Tabla_1[[#This Row],[Importe Ventas Totales (M)]]</f>
        <v>0.74169346195069674</v>
      </c>
      <c r="V854" s="12">
        <f>Tabla_1[[#This Row],[Beneficio Total]]/1000</f>
        <v>3.7451399999999992</v>
      </c>
      <c r="W854">
        <f>YEAR(Tabla_1[[#This Row],[Fecha pedido]])</f>
        <v>2021</v>
      </c>
    </row>
    <row r="855" spans="1:23" x14ac:dyDescent="0.3">
      <c r="A855" t="s">
        <v>1067</v>
      </c>
      <c r="B855" t="s">
        <v>24</v>
      </c>
      <c r="C855" t="s">
        <v>141</v>
      </c>
      <c r="D855" t="s">
        <v>50</v>
      </c>
      <c r="E855" t="s">
        <v>15</v>
      </c>
      <c r="F855" t="s">
        <v>1119</v>
      </c>
      <c r="G855" s="14">
        <v>44584</v>
      </c>
      <c r="H855" s="20">
        <f>MONTH(Tabla_1[[#This Row],[Fecha pedido]])</f>
        <v>1</v>
      </c>
      <c r="I855">
        <v>349251353</v>
      </c>
      <c r="J855" s="1">
        <v>44595</v>
      </c>
      <c r="K855" s="5">
        <f>DATEDIF(Tabla_1[[#This Row],[Fecha pedido]],Tabla_1[[#This Row],[Fecha envío]],"D")</f>
        <v>11</v>
      </c>
      <c r="L855" s="3">
        <v>91</v>
      </c>
      <c r="M855" s="4">
        <v>154.06</v>
      </c>
      <c r="N855" s="4">
        <v>90.93</v>
      </c>
      <c r="O855" s="12">
        <v>14019.460000000001</v>
      </c>
      <c r="P855" s="4">
        <f>Tabla_1[[#This Row],[Precio Unitario]]-Tabla_1[[#This Row],[Coste unitario]]</f>
        <v>63.129999999999995</v>
      </c>
      <c r="Q855" s="12">
        <f>Tabla_1[[#This Row],[Importe venta total]]/1000</f>
        <v>14.01946</v>
      </c>
      <c r="R855" s="4">
        <v>8274.630000000001</v>
      </c>
      <c r="S855" s="12">
        <f>Tabla_1[[#This Row],[Importe Coste total]]/1000</f>
        <v>8.2746300000000002</v>
      </c>
      <c r="T855" s="4">
        <f>Tabla_1[[#This Row],[Importe venta total]]-Tabla_1[[#This Row],[Importe Coste total]]</f>
        <v>5744.83</v>
      </c>
      <c r="U855" s="13">
        <f>Tabla_1[[#This Row],[Importe Coste Total (M)]]/Tabla_1[[#This Row],[Importe Ventas Totales (M)]]</f>
        <v>0.59022458782292608</v>
      </c>
      <c r="V855" s="12">
        <f>Tabla_1[[#This Row],[Beneficio Total]]/1000</f>
        <v>5.7448300000000003</v>
      </c>
      <c r="W855">
        <f>YEAR(Tabla_1[[#This Row],[Fecha pedido]])</f>
        <v>2022</v>
      </c>
    </row>
    <row r="856" spans="1:23" x14ac:dyDescent="0.3">
      <c r="A856" t="s">
        <v>1068</v>
      </c>
      <c r="B856" t="s">
        <v>12</v>
      </c>
      <c r="C856" t="s">
        <v>673</v>
      </c>
      <c r="D856" t="s">
        <v>33</v>
      </c>
      <c r="E856" t="s">
        <v>19</v>
      </c>
      <c r="F856" t="s">
        <v>1120</v>
      </c>
      <c r="G856" s="14">
        <v>44286</v>
      </c>
      <c r="H856" s="20">
        <f>MONTH(Tabla_1[[#This Row],[Fecha pedido]])</f>
        <v>3</v>
      </c>
      <c r="I856">
        <v>203154218</v>
      </c>
      <c r="J856" s="1">
        <v>44299</v>
      </c>
      <c r="K856" s="5">
        <f>DATEDIF(Tabla_1[[#This Row],[Fecha pedido]],Tabla_1[[#This Row],[Fecha envío]],"D")</f>
        <v>13</v>
      </c>
      <c r="L856" s="3">
        <v>6702</v>
      </c>
      <c r="M856" s="4">
        <v>47.45</v>
      </c>
      <c r="N856" s="4">
        <v>31.79</v>
      </c>
      <c r="O856" s="12">
        <v>318009.90000000002</v>
      </c>
      <c r="P856" s="4">
        <f>Tabla_1[[#This Row],[Precio Unitario]]-Tabla_1[[#This Row],[Coste unitario]]</f>
        <v>15.660000000000004</v>
      </c>
      <c r="Q856" s="12">
        <f>Tabla_1[[#This Row],[Importe venta total]]/1000</f>
        <v>318.00990000000002</v>
      </c>
      <c r="R856" s="4">
        <v>213056.58</v>
      </c>
      <c r="S856" s="12">
        <f>Tabla_1[[#This Row],[Importe Coste total]]/1000</f>
        <v>213.05658</v>
      </c>
      <c r="T856" s="4">
        <f>Tabla_1[[#This Row],[Importe venta total]]-Tabla_1[[#This Row],[Importe Coste total]]</f>
        <v>104953.32000000004</v>
      </c>
      <c r="U856" s="13">
        <f>Tabla_1[[#This Row],[Importe Coste Total (M)]]/Tabla_1[[#This Row],[Importe Ventas Totales (M)]]</f>
        <v>0.66996838777660694</v>
      </c>
      <c r="V856" s="12">
        <f>Tabla_1[[#This Row],[Beneficio Total]]/1000</f>
        <v>104.95332000000003</v>
      </c>
      <c r="W856">
        <f>YEAR(Tabla_1[[#This Row],[Fecha pedido]])</f>
        <v>2021</v>
      </c>
    </row>
    <row r="857" spans="1:23" x14ac:dyDescent="0.3">
      <c r="A857" t="s">
        <v>1069</v>
      </c>
      <c r="B857" t="s">
        <v>28</v>
      </c>
      <c r="C857" t="s">
        <v>318</v>
      </c>
      <c r="D857" t="s">
        <v>33</v>
      </c>
      <c r="E857" t="s">
        <v>15</v>
      </c>
      <c r="F857" t="s">
        <v>1119</v>
      </c>
      <c r="G857" s="14">
        <v>44750</v>
      </c>
      <c r="H857" s="20">
        <f>MONTH(Tabla_1[[#This Row],[Fecha pedido]])</f>
        <v>7</v>
      </c>
      <c r="I857">
        <v>121176040</v>
      </c>
      <c r="J857" s="1">
        <v>44765</v>
      </c>
      <c r="K857" s="5">
        <f>DATEDIF(Tabla_1[[#This Row],[Fecha pedido]],Tabla_1[[#This Row],[Fecha envío]],"D")</f>
        <v>15</v>
      </c>
      <c r="L857" s="3">
        <v>7538</v>
      </c>
      <c r="M857" s="4">
        <v>47.45</v>
      </c>
      <c r="N857" s="4">
        <v>31.79</v>
      </c>
      <c r="O857" s="12">
        <v>357678.10000000003</v>
      </c>
      <c r="P857" s="4">
        <f>Tabla_1[[#This Row],[Precio Unitario]]-Tabla_1[[#This Row],[Coste unitario]]</f>
        <v>15.660000000000004</v>
      </c>
      <c r="Q857" s="12">
        <f>Tabla_1[[#This Row],[Importe venta total]]/1000</f>
        <v>357.67810000000003</v>
      </c>
      <c r="R857" s="4">
        <v>239633.02</v>
      </c>
      <c r="S857" s="12">
        <f>Tabla_1[[#This Row],[Importe Coste total]]/1000</f>
        <v>239.63301999999999</v>
      </c>
      <c r="T857" s="4">
        <f>Tabla_1[[#This Row],[Importe venta total]]-Tabla_1[[#This Row],[Importe Coste total]]</f>
        <v>118045.08000000005</v>
      </c>
      <c r="U857" s="13">
        <f>Tabla_1[[#This Row],[Importe Coste Total (M)]]/Tabla_1[[#This Row],[Importe Ventas Totales (M)]]</f>
        <v>0.66996838777660683</v>
      </c>
      <c r="V857" s="12">
        <f>Tabla_1[[#This Row],[Beneficio Total]]/1000</f>
        <v>118.04508000000004</v>
      </c>
      <c r="W857">
        <f>YEAR(Tabla_1[[#This Row],[Fecha pedido]])</f>
        <v>2022</v>
      </c>
    </row>
    <row r="858" spans="1:23" x14ac:dyDescent="0.3">
      <c r="A858" t="s">
        <v>1070</v>
      </c>
      <c r="B858" t="s">
        <v>24</v>
      </c>
      <c r="C858" t="s">
        <v>99</v>
      </c>
      <c r="D858" t="s">
        <v>30</v>
      </c>
      <c r="E858" t="s">
        <v>19</v>
      </c>
      <c r="F858" t="s">
        <v>1119</v>
      </c>
      <c r="G858" s="14">
        <v>43897</v>
      </c>
      <c r="H858" s="20">
        <f>MONTH(Tabla_1[[#This Row],[Fecha pedido]])</f>
        <v>3</v>
      </c>
      <c r="I858">
        <v>536178147</v>
      </c>
      <c r="J858" s="1">
        <v>43917</v>
      </c>
      <c r="K858" s="5">
        <f>DATEDIF(Tabla_1[[#This Row],[Fecha pedido]],Tabla_1[[#This Row],[Fecha envío]],"D")</f>
        <v>20</v>
      </c>
      <c r="L858" s="3">
        <v>5884</v>
      </c>
      <c r="M858" s="4">
        <v>255.28</v>
      </c>
      <c r="N858" s="4">
        <v>159.41999999999999</v>
      </c>
      <c r="O858" s="12">
        <v>1502067.52</v>
      </c>
      <c r="P858" s="4">
        <f>Tabla_1[[#This Row],[Precio Unitario]]-Tabla_1[[#This Row],[Coste unitario]]</f>
        <v>95.860000000000014</v>
      </c>
      <c r="Q858" s="12">
        <f>Tabla_1[[#This Row],[Importe venta total]]/1000</f>
        <v>1502.0675200000001</v>
      </c>
      <c r="R858" s="4">
        <v>938027.27999999991</v>
      </c>
      <c r="S858" s="12">
        <f>Tabla_1[[#This Row],[Importe Coste total]]/1000</f>
        <v>938.02727999999991</v>
      </c>
      <c r="T858" s="4">
        <f>Tabla_1[[#This Row],[Importe venta total]]-Tabla_1[[#This Row],[Importe Coste total]]</f>
        <v>564040.24000000011</v>
      </c>
      <c r="U858" s="13">
        <f>Tabla_1[[#This Row],[Importe Coste Total (M)]]/Tabla_1[[#This Row],[Importe Ventas Totales (M)]]</f>
        <v>0.62449075524913811</v>
      </c>
      <c r="V858" s="12">
        <f>Tabla_1[[#This Row],[Beneficio Total]]/1000</f>
        <v>564.04024000000015</v>
      </c>
      <c r="W858">
        <f>YEAR(Tabla_1[[#This Row],[Fecha pedido]])</f>
        <v>2020</v>
      </c>
    </row>
    <row r="859" spans="1:23" x14ac:dyDescent="0.3">
      <c r="A859" t="s">
        <v>1071</v>
      </c>
      <c r="B859" t="s">
        <v>21</v>
      </c>
      <c r="C859" t="s">
        <v>41</v>
      </c>
      <c r="D859" t="s">
        <v>50</v>
      </c>
      <c r="E859" t="s">
        <v>19</v>
      </c>
      <c r="F859" t="s">
        <v>1118</v>
      </c>
      <c r="G859" s="14">
        <v>44490</v>
      </c>
      <c r="H859" s="20">
        <f>MONTH(Tabla_1[[#This Row],[Fecha pedido]])</f>
        <v>10</v>
      </c>
      <c r="I859">
        <v>151334369</v>
      </c>
      <c r="J859" s="1">
        <v>44507</v>
      </c>
      <c r="K859" s="5">
        <f>DATEDIF(Tabla_1[[#This Row],[Fecha pedido]],Tabla_1[[#This Row],[Fecha envío]],"D")</f>
        <v>17</v>
      </c>
      <c r="L859" s="3">
        <v>2058</v>
      </c>
      <c r="M859" s="4">
        <v>154.06</v>
      </c>
      <c r="N859" s="4">
        <v>90.93</v>
      </c>
      <c r="O859" s="12">
        <v>317055.48</v>
      </c>
      <c r="P859" s="4">
        <f>Tabla_1[[#This Row],[Precio Unitario]]-Tabla_1[[#This Row],[Coste unitario]]</f>
        <v>63.129999999999995</v>
      </c>
      <c r="Q859" s="12">
        <f>Tabla_1[[#This Row],[Importe venta total]]/1000</f>
        <v>317.05547999999999</v>
      </c>
      <c r="R859" s="4">
        <v>187133.94</v>
      </c>
      <c r="S859" s="12">
        <f>Tabla_1[[#This Row],[Importe Coste total]]/1000</f>
        <v>187.13394</v>
      </c>
      <c r="T859" s="4">
        <f>Tabla_1[[#This Row],[Importe venta total]]-Tabla_1[[#This Row],[Importe Coste total]]</f>
        <v>129921.53999999998</v>
      </c>
      <c r="U859" s="13">
        <f>Tabla_1[[#This Row],[Importe Coste Total (M)]]/Tabla_1[[#This Row],[Importe Ventas Totales (M)]]</f>
        <v>0.59022458782292619</v>
      </c>
      <c r="V859" s="12">
        <f>Tabla_1[[#This Row],[Beneficio Total]]/1000</f>
        <v>129.92153999999999</v>
      </c>
      <c r="W859">
        <f>YEAR(Tabla_1[[#This Row],[Fecha pedido]])</f>
        <v>2021</v>
      </c>
    </row>
    <row r="860" spans="1:23" x14ac:dyDescent="0.3">
      <c r="A860" t="s">
        <v>1072</v>
      </c>
      <c r="B860" t="s">
        <v>60</v>
      </c>
      <c r="C860" t="s">
        <v>410</v>
      </c>
      <c r="D860" t="s">
        <v>40</v>
      </c>
      <c r="E860" t="s">
        <v>19</v>
      </c>
      <c r="F860" t="s">
        <v>1119</v>
      </c>
      <c r="G860" s="14">
        <v>44219</v>
      </c>
      <c r="H860" s="20">
        <f>MONTH(Tabla_1[[#This Row],[Fecha pedido]])</f>
        <v>1</v>
      </c>
      <c r="I860">
        <v>890131032</v>
      </c>
      <c r="J860" s="1">
        <v>44232</v>
      </c>
      <c r="K860" s="5">
        <f>DATEDIF(Tabla_1[[#This Row],[Fecha pedido]],Tabla_1[[#This Row],[Fecha envío]],"D")</f>
        <v>13</v>
      </c>
      <c r="L860" s="3">
        <v>8408</v>
      </c>
      <c r="M860" s="4">
        <v>81.73</v>
      </c>
      <c r="N860" s="4">
        <v>56.67</v>
      </c>
      <c r="O860" s="12">
        <v>687185.84000000008</v>
      </c>
      <c r="P860" s="4">
        <f>Tabla_1[[#This Row],[Precio Unitario]]-Tabla_1[[#This Row],[Coste unitario]]</f>
        <v>25.060000000000002</v>
      </c>
      <c r="Q860" s="12">
        <f>Tabla_1[[#This Row],[Importe venta total]]/1000</f>
        <v>687.1858400000001</v>
      </c>
      <c r="R860" s="4">
        <v>476481.36</v>
      </c>
      <c r="S860" s="12">
        <f>Tabla_1[[#This Row],[Importe Coste total]]/1000</f>
        <v>476.48136</v>
      </c>
      <c r="T860" s="4">
        <f>Tabla_1[[#This Row],[Importe venta total]]-Tabla_1[[#This Row],[Importe Coste total]]</f>
        <v>210704.4800000001</v>
      </c>
      <c r="U860" s="13">
        <f>Tabla_1[[#This Row],[Importe Coste Total (M)]]/Tabla_1[[#This Row],[Importe Ventas Totales (M)]]</f>
        <v>0.69338064358252771</v>
      </c>
      <c r="V860" s="12">
        <f>Tabla_1[[#This Row],[Beneficio Total]]/1000</f>
        <v>210.7044800000001</v>
      </c>
      <c r="W860">
        <f>YEAR(Tabla_1[[#This Row],[Fecha pedido]])</f>
        <v>2021</v>
      </c>
    </row>
    <row r="861" spans="1:23" x14ac:dyDescent="0.3">
      <c r="A861" t="s">
        <v>1073</v>
      </c>
      <c r="B861" t="s">
        <v>28</v>
      </c>
      <c r="C861" t="s">
        <v>111</v>
      </c>
      <c r="D861" t="s">
        <v>80</v>
      </c>
      <c r="E861" t="s">
        <v>19</v>
      </c>
      <c r="F861" t="s">
        <v>1118</v>
      </c>
      <c r="G861" s="14">
        <v>44575</v>
      </c>
      <c r="H861" s="20">
        <f>MONTH(Tabla_1[[#This Row],[Fecha pedido]])</f>
        <v>1</v>
      </c>
      <c r="I861">
        <v>246366965</v>
      </c>
      <c r="J861" s="1">
        <v>44625</v>
      </c>
      <c r="K861" s="5">
        <f>DATEDIF(Tabla_1[[#This Row],[Fecha pedido]],Tabla_1[[#This Row],[Fecha envío]],"D")</f>
        <v>50</v>
      </c>
      <c r="L861" s="3">
        <v>4315</v>
      </c>
      <c r="M861" s="4">
        <v>668.27</v>
      </c>
      <c r="N861" s="4">
        <v>502.54</v>
      </c>
      <c r="O861" s="12">
        <v>2883585.05</v>
      </c>
      <c r="P861" s="4">
        <f>Tabla_1[[#This Row],[Precio Unitario]]-Tabla_1[[#This Row],[Coste unitario]]</f>
        <v>165.72999999999996</v>
      </c>
      <c r="Q861" s="12">
        <f>Tabla_1[[#This Row],[Importe venta total]]/1000</f>
        <v>2883.5850499999997</v>
      </c>
      <c r="R861" s="4">
        <v>2168460.1</v>
      </c>
      <c r="S861" s="12">
        <f>Tabla_1[[#This Row],[Importe Coste total]]/1000</f>
        <v>2168.4601000000002</v>
      </c>
      <c r="T861" s="4">
        <f>Tabla_1[[#This Row],[Importe venta total]]-Tabla_1[[#This Row],[Importe Coste total]]</f>
        <v>715124.94999999972</v>
      </c>
      <c r="U861" s="13">
        <f>Tabla_1[[#This Row],[Importe Coste Total (M)]]/Tabla_1[[#This Row],[Importe Ventas Totales (M)]]</f>
        <v>0.7520014365451092</v>
      </c>
      <c r="V861" s="12">
        <f>Tabla_1[[#This Row],[Beneficio Total]]/1000</f>
        <v>715.12494999999967</v>
      </c>
      <c r="W861">
        <f>YEAR(Tabla_1[[#This Row],[Fecha pedido]])</f>
        <v>2022</v>
      </c>
    </row>
    <row r="862" spans="1:23" x14ac:dyDescent="0.3">
      <c r="A862" t="s">
        <v>1074</v>
      </c>
      <c r="B862" t="s">
        <v>60</v>
      </c>
      <c r="C862" t="s">
        <v>91</v>
      </c>
      <c r="D862" t="s">
        <v>23</v>
      </c>
      <c r="E862" t="s">
        <v>19</v>
      </c>
      <c r="F862" t="s">
        <v>1119</v>
      </c>
      <c r="G862" s="14">
        <v>44064</v>
      </c>
      <c r="H862" s="20">
        <f>MONTH(Tabla_1[[#This Row],[Fecha pedido]])</f>
        <v>8</v>
      </c>
      <c r="I862">
        <v>734153497</v>
      </c>
      <c r="J862" s="1">
        <v>44096</v>
      </c>
      <c r="K862" s="5">
        <f>DATEDIF(Tabla_1[[#This Row],[Fecha pedido]],Tabla_1[[#This Row],[Fecha envío]],"D")</f>
        <v>32</v>
      </c>
      <c r="L862" s="3">
        <v>1189</v>
      </c>
      <c r="M862" s="4">
        <v>205.7</v>
      </c>
      <c r="N862" s="4">
        <v>117.11</v>
      </c>
      <c r="O862" s="12">
        <v>244577.3</v>
      </c>
      <c r="P862" s="4">
        <f>Tabla_1[[#This Row],[Precio Unitario]]-Tabla_1[[#This Row],[Coste unitario]]</f>
        <v>88.589999999999989</v>
      </c>
      <c r="Q862" s="12">
        <f>Tabla_1[[#This Row],[Importe venta total]]/1000</f>
        <v>244.57729999999998</v>
      </c>
      <c r="R862" s="4">
        <v>139243.79</v>
      </c>
      <c r="S862" s="12">
        <f>Tabla_1[[#This Row],[Importe Coste total]]/1000</f>
        <v>139.24379000000002</v>
      </c>
      <c r="T862" s="4">
        <f>Tabla_1[[#This Row],[Importe venta total]]-Tabla_1[[#This Row],[Importe Coste total]]</f>
        <v>105333.50999999998</v>
      </c>
      <c r="U862" s="13">
        <f>Tabla_1[[#This Row],[Importe Coste Total (M)]]/Tabla_1[[#This Row],[Importe Ventas Totales (M)]]</f>
        <v>0.56932425862907154</v>
      </c>
      <c r="V862" s="12">
        <f>Tabla_1[[#This Row],[Beneficio Total]]/1000</f>
        <v>105.33350999999998</v>
      </c>
      <c r="W862">
        <f>YEAR(Tabla_1[[#This Row],[Fecha pedido]])</f>
        <v>2020</v>
      </c>
    </row>
    <row r="863" spans="1:23" x14ac:dyDescent="0.3">
      <c r="A863" t="s">
        <v>1075</v>
      </c>
      <c r="B863" t="s">
        <v>12</v>
      </c>
      <c r="C863" t="s">
        <v>354</v>
      </c>
      <c r="D863" t="s">
        <v>40</v>
      </c>
      <c r="E863" t="s">
        <v>15</v>
      </c>
      <c r="F863" t="s">
        <v>1120</v>
      </c>
      <c r="G863" s="14">
        <v>43948</v>
      </c>
      <c r="H863" s="20">
        <f>MONTH(Tabla_1[[#This Row],[Fecha pedido]])</f>
        <v>4</v>
      </c>
      <c r="I863">
        <v>437914454</v>
      </c>
      <c r="J863" s="1">
        <v>43953</v>
      </c>
      <c r="K863" s="5">
        <f>DATEDIF(Tabla_1[[#This Row],[Fecha pedido]],Tabla_1[[#This Row],[Fecha envío]],"D")</f>
        <v>5</v>
      </c>
      <c r="L863" s="3">
        <v>7473</v>
      </c>
      <c r="M863" s="4">
        <v>81.73</v>
      </c>
      <c r="N863" s="4">
        <v>56.67</v>
      </c>
      <c r="O863" s="12">
        <v>610768.29</v>
      </c>
      <c r="P863" s="4">
        <f>Tabla_1[[#This Row],[Precio Unitario]]-Tabla_1[[#This Row],[Coste unitario]]</f>
        <v>25.060000000000002</v>
      </c>
      <c r="Q863" s="12">
        <f>Tabla_1[[#This Row],[Importe venta total]]/1000</f>
        <v>610.76829000000009</v>
      </c>
      <c r="R863" s="4">
        <v>423494.91000000003</v>
      </c>
      <c r="S863" s="12">
        <f>Tabla_1[[#This Row],[Importe Coste total]]/1000</f>
        <v>423.49491</v>
      </c>
      <c r="T863" s="4">
        <f>Tabla_1[[#This Row],[Importe venta total]]-Tabla_1[[#This Row],[Importe Coste total]]</f>
        <v>187273.38</v>
      </c>
      <c r="U863" s="13">
        <f>Tabla_1[[#This Row],[Importe Coste Total (M)]]/Tabla_1[[#This Row],[Importe Ventas Totales (M)]]</f>
        <v>0.69338064358252771</v>
      </c>
      <c r="V863" s="12">
        <f>Tabla_1[[#This Row],[Beneficio Total]]/1000</f>
        <v>187.27338</v>
      </c>
      <c r="W863">
        <f>YEAR(Tabla_1[[#This Row],[Fecha pedido]])</f>
        <v>2020</v>
      </c>
    </row>
    <row r="864" spans="1:23" x14ac:dyDescent="0.3">
      <c r="A864" t="s">
        <v>1076</v>
      </c>
      <c r="B864" t="s">
        <v>21</v>
      </c>
      <c r="C864" t="s">
        <v>399</v>
      </c>
      <c r="D864" t="s">
        <v>80</v>
      </c>
      <c r="E864" t="s">
        <v>15</v>
      </c>
      <c r="F864" t="s">
        <v>1118</v>
      </c>
      <c r="G864" s="14">
        <v>44593</v>
      </c>
      <c r="H864" s="20">
        <f>MONTH(Tabla_1[[#This Row],[Fecha pedido]])</f>
        <v>2</v>
      </c>
      <c r="I864">
        <v>662386167</v>
      </c>
      <c r="J864" s="1">
        <v>44621</v>
      </c>
      <c r="K864" s="5">
        <f>DATEDIF(Tabla_1[[#This Row],[Fecha pedido]],Tabla_1[[#This Row],[Fecha envío]],"D")</f>
        <v>28</v>
      </c>
      <c r="L864" s="3">
        <v>3641</v>
      </c>
      <c r="M864" s="4">
        <v>668.27</v>
      </c>
      <c r="N864" s="4">
        <v>502.54</v>
      </c>
      <c r="O864" s="12">
        <v>2433171.0699999998</v>
      </c>
      <c r="P864" s="4">
        <f>Tabla_1[[#This Row],[Precio Unitario]]-Tabla_1[[#This Row],[Coste unitario]]</f>
        <v>165.72999999999996</v>
      </c>
      <c r="Q864" s="12">
        <f>Tabla_1[[#This Row],[Importe venta total]]/1000</f>
        <v>2433.1710699999999</v>
      </c>
      <c r="R864" s="4">
        <v>1829748.1400000001</v>
      </c>
      <c r="S864" s="12">
        <f>Tabla_1[[#This Row],[Importe Coste total]]/1000</f>
        <v>1829.7481400000001</v>
      </c>
      <c r="T864" s="4">
        <f>Tabla_1[[#This Row],[Importe venta total]]-Tabla_1[[#This Row],[Importe Coste total]]</f>
        <v>603422.9299999997</v>
      </c>
      <c r="U864" s="13">
        <f>Tabla_1[[#This Row],[Importe Coste Total (M)]]/Tabla_1[[#This Row],[Importe Ventas Totales (M)]]</f>
        <v>0.75200143654510909</v>
      </c>
      <c r="V864" s="12">
        <f>Tabla_1[[#This Row],[Beneficio Total]]/1000</f>
        <v>603.42292999999972</v>
      </c>
      <c r="W864">
        <f>YEAR(Tabla_1[[#This Row],[Fecha pedido]])</f>
        <v>2022</v>
      </c>
    </row>
    <row r="865" spans="1:23" x14ac:dyDescent="0.3">
      <c r="A865" t="s">
        <v>1077</v>
      </c>
      <c r="B865" t="s">
        <v>24</v>
      </c>
      <c r="C865" t="s">
        <v>53</v>
      </c>
      <c r="D865" t="s">
        <v>70</v>
      </c>
      <c r="E865" t="s">
        <v>19</v>
      </c>
      <c r="F865" t="s">
        <v>1120</v>
      </c>
      <c r="G865" s="14">
        <v>43902</v>
      </c>
      <c r="H865" s="20">
        <f>MONTH(Tabla_1[[#This Row],[Fecha pedido]])</f>
        <v>3</v>
      </c>
      <c r="I865">
        <v>982617461</v>
      </c>
      <c r="J865" s="1">
        <v>43946</v>
      </c>
      <c r="K865" s="5">
        <f>DATEDIF(Tabla_1[[#This Row],[Fecha pedido]],Tabla_1[[#This Row],[Fecha envío]],"D")</f>
        <v>44</v>
      </c>
      <c r="L865" s="3">
        <v>7198</v>
      </c>
      <c r="M865" s="4">
        <v>109.28</v>
      </c>
      <c r="N865" s="4">
        <v>35.840000000000003</v>
      </c>
      <c r="O865" s="12">
        <v>786597.44000000006</v>
      </c>
      <c r="P865" s="4">
        <f>Tabla_1[[#This Row],[Precio Unitario]]-Tabla_1[[#This Row],[Coste unitario]]</f>
        <v>73.44</v>
      </c>
      <c r="Q865" s="12">
        <f>Tabla_1[[#This Row],[Importe venta total]]/1000</f>
        <v>786.59744000000001</v>
      </c>
      <c r="R865" s="4">
        <v>257976.32000000004</v>
      </c>
      <c r="S865" s="12">
        <f>Tabla_1[[#This Row],[Importe Coste total]]/1000</f>
        <v>257.97632000000004</v>
      </c>
      <c r="T865" s="4">
        <f>Tabla_1[[#This Row],[Importe venta total]]-Tabla_1[[#This Row],[Importe Coste total]]</f>
        <v>528621.12</v>
      </c>
      <c r="U865" s="13">
        <f>Tabla_1[[#This Row],[Importe Coste Total (M)]]/Tabla_1[[#This Row],[Importe Ventas Totales (M)]]</f>
        <v>0.32796486090775995</v>
      </c>
      <c r="V865" s="12">
        <f>Tabla_1[[#This Row],[Beneficio Total]]/1000</f>
        <v>528.62112000000002</v>
      </c>
      <c r="W865">
        <f>YEAR(Tabla_1[[#This Row],[Fecha pedido]])</f>
        <v>2020</v>
      </c>
    </row>
    <row r="866" spans="1:23" x14ac:dyDescent="0.3">
      <c r="A866" t="s">
        <v>1078</v>
      </c>
      <c r="B866" t="s">
        <v>12</v>
      </c>
      <c r="C866" t="s">
        <v>216</v>
      </c>
      <c r="D866" t="s">
        <v>38</v>
      </c>
      <c r="E866" t="s">
        <v>19</v>
      </c>
      <c r="F866" t="s">
        <v>1117</v>
      </c>
      <c r="G866" s="14">
        <v>44099</v>
      </c>
      <c r="H866" s="20">
        <f>MONTH(Tabla_1[[#This Row],[Fecha pedido]])</f>
        <v>9</v>
      </c>
      <c r="I866">
        <v>593969666</v>
      </c>
      <c r="J866" s="1">
        <v>44112</v>
      </c>
      <c r="K866" s="5">
        <f>DATEDIF(Tabla_1[[#This Row],[Fecha pedido]],Tabla_1[[#This Row],[Fecha envío]],"D")</f>
        <v>13</v>
      </c>
      <c r="L866" s="3">
        <v>7678</v>
      </c>
      <c r="M866" s="4">
        <v>437.2</v>
      </c>
      <c r="N866" s="4">
        <v>263.33</v>
      </c>
      <c r="O866" s="12">
        <v>3356821.6</v>
      </c>
      <c r="P866" s="4">
        <f>Tabla_1[[#This Row],[Precio Unitario]]-Tabla_1[[#This Row],[Coste unitario]]</f>
        <v>173.87</v>
      </c>
      <c r="Q866" s="12">
        <f>Tabla_1[[#This Row],[Importe venta total]]/1000</f>
        <v>3356.8216000000002</v>
      </c>
      <c r="R866" s="4">
        <v>2021847.74</v>
      </c>
      <c r="S866" s="12">
        <f>Tabla_1[[#This Row],[Importe Coste total]]/1000</f>
        <v>2021.8477399999999</v>
      </c>
      <c r="T866" s="4">
        <f>Tabla_1[[#This Row],[Importe venta total]]-Tabla_1[[#This Row],[Importe Coste total]]</f>
        <v>1334973.8600000001</v>
      </c>
      <c r="U866" s="13">
        <f>Tabla_1[[#This Row],[Importe Coste Total (M)]]/Tabla_1[[#This Row],[Importe Ventas Totales (M)]]</f>
        <v>0.60231015553522405</v>
      </c>
      <c r="V866" s="12">
        <f>Tabla_1[[#This Row],[Beneficio Total]]/1000</f>
        <v>1334.9738600000001</v>
      </c>
      <c r="W866">
        <f>YEAR(Tabla_1[[#This Row],[Fecha pedido]])</f>
        <v>2020</v>
      </c>
    </row>
    <row r="867" spans="1:23" x14ac:dyDescent="0.3">
      <c r="A867" t="s">
        <v>1079</v>
      </c>
      <c r="B867" t="s">
        <v>21</v>
      </c>
      <c r="C867" t="s">
        <v>330</v>
      </c>
      <c r="D867" t="s">
        <v>50</v>
      </c>
      <c r="E867" t="s">
        <v>19</v>
      </c>
      <c r="F867" t="s">
        <v>1118</v>
      </c>
      <c r="G867" s="14">
        <v>43903</v>
      </c>
      <c r="H867" s="20">
        <f>MONTH(Tabla_1[[#This Row],[Fecha pedido]])</f>
        <v>3</v>
      </c>
      <c r="I867">
        <v>562116611</v>
      </c>
      <c r="J867" s="1">
        <v>43937</v>
      </c>
      <c r="K867" s="5">
        <f>DATEDIF(Tabla_1[[#This Row],[Fecha pedido]],Tabla_1[[#This Row],[Fecha envío]],"D")</f>
        <v>34</v>
      </c>
      <c r="L867" s="3">
        <v>1651</v>
      </c>
      <c r="M867" s="4">
        <v>154.06</v>
      </c>
      <c r="N867" s="4">
        <v>90.93</v>
      </c>
      <c r="O867" s="12">
        <v>254353.06</v>
      </c>
      <c r="P867" s="4">
        <f>Tabla_1[[#This Row],[Precio Unitario]]-Tabla_1[[#This Row],[Coste unitario]]</f>
        <v>63.129999999999995</v>
      </c>
      <c r="Q867" s="12">
        <f>Tabla_1[[#This Row],[Importe venta total]]/1000</f>
        <v>254.35306</v>
      </c>
      <c r="R867" s="4">
        <v>150125.43000000002</v>
      </c>
      <c r="S867" s="12">
        <f>Tabla_1[[#This Row],[Importe Coste total]]/1000</f>
        <v>150.12543000000002</v>
      </c>
      <c r="T867" s="4">
        <f>Tabla_1[[#This Row],[Importe venta total]]-Tabla_1[[#This Row],[Importe Coste total]]</f>
        <v>104227.62999999998</v>
      </c>
      <c r="U867" s="13">
        <f>Tabla_1[[#This Row],[Importe Coste Total (M)]]/Tabla_1[[#This Row],[Importe Ventas Totales (M)]]</f>
        <v>0.59022458782292619</v>
      </c>
      <c r="V867" s="12">
        <f>Tabla_1[[#This Row],[Beneficio Total]]/1000</f>
        <v>104.22762999999998</v>
      </c>
      <c r="W867">
        <f>YEAR(Tabla_1[[#This Row],[Fecha pedido]])</f>
        <v>2020</v>
      </c>
    </row>
    <row r="868" spans="1:23" x14ac:dyDescent="0.3">
      <c r="A868" t="s">
        <v>1080</v>
      </c>
      <c r="B868" t="s">
        <v>12</v>
      </c>
      <c r="C868" t="s">
        <v>161</v>
      </c>
      <c r="D868" t="s">
        <v>50</v>
      </c>
      <c r="E868" t="s">
        <v>15</v>
      </c>
      <c r="F868" t="s">
        <v>1120</v>
      </c>
      <c r="G868" s="14">
        <v>44266</v>
      </c>
      <c r="H868" s="20">
        <f>MONTH(Tabla_1[[#This Row],[Fecha pedido]])</f>
        <v>3</v>
      </c>
      <c r="I868">
        <v>673044621</v>
      </c>
      <c r="J868" s="1">
        <v>44281</v>
      </c>
      <c r="K868" s="5">
        <f>DATEDIF(Tabla_1[[#This Row],[Fecha pedido]],Tabla_1[[#This Row],[Fecha envío]],"D")</f>
        <v>15</v>
      </c>
      <c r="L868" s="3">
        <v>7715</v>
      </c>
      <c r="M868" s="4">
        <v>154.06</v>
      </c>
      <c r="N868" s="4">
        <v>90.93</v>
      </c>
      <c r="O868" s="12">
        <v>1188572.8999999999</v>
      </c>
      <c r="P868" s="4">
        <f>Tabla_1[[#This Row],[Precio Unitario]]-Tabla_1[[#This Row],[Coste unitario]]</f>
        <v>63.129999999999995</v>
      </c>
      <c r="Q868" s="12">
        <f>Tabla_1[[#This Row],[Importe venta total]]/1000</f>
        <v>1188.5728999999999</v>
      </c>
      <c r="R868" s="4">
        <v>701524.95000000007</v>
      </c>
      <c r="S868" s="12">
        <f>Tabla_1[[#This Row],[Importe Coste total]]/1000</f>
        <v>701.5249500000001</v>
      </c>
      <c r="T868" s="4">
        <f>Tabla_1[[#This Row],[Importe venta total]]-Tabla_1[[#This Row],[Importe Coste total]]</f>
        <v>487047.94999999984</v>
      </c>
      <c r="U868" s="13">
        <f>Tabla_1[[#This Row],[Importe Coste Total (M)]]/Tabla_1[[#This Row],[Importe Ventas Totales (M)]]</f>
        <v>0.59022458782292631</v>
      </c>
      <c r="V868" s="12">
        <f>Tabla_1[[#This Row],[Beneficio Total]]/1000</f>
        <v>487.04794999999984</v>
      </c>
      <c r="W868">
        <f>YEAR(Tabla_1[[#This Row],[Fecha pedido]])</f>
        <v>2021</v>
      </c>
    </row>
    <row r="869" spans="1:23" x14ac:dyDescent="0.3">
      <c r="A869" t="s">
        <v>1081</v>
      </c>
      <c r="B869" t="s">
        <v>28</v>
      </c>
      <c r="C869" t="s">
        <v>214</v>
      </c>
      <c r="D869" t="s">
        <v>42</v>
      </c>
      <c r="E869" t="s">
        <v>15</v>
      </c>
      <c r="F869" t="s">
        <v>1118</v>
      </c>
      <c r="G869" s="14">
        <v>44722</v>
      </c>
      <c r="H869" s="20">
        <f>MONTH(Tabla_1[[#This Row],[Fecha pedido]])</f>
        <v>6</v>
      </c>
      <c r="I869">
        <v>783052527</v>
      </c>
      <c r="J869" s="1">
        <v>44729</v>
      </c>
      <c r="K869" s="5">
        <f>DATEDIF(Tabla_1[[#This Row],[Fecha pedido]],Tabla_1[[#This Row],[Fecha envío]],"D")</f>
        <v>7</v>
      </c>
      <c r="L869" s="3">
        <v>1499</v>
      </c>
      <c r="M869" s="4">
        <v>651.21</v>
      </c>
      <c r="N869" s="4">
        <v>524.96</v>
      </c>
      <c r="O869" s="12">
        <v>976163.79</v>
      </c>
      <c r="P869" s="4">
        <f>Tabla_1[[#This Row],[Precio Unitario]]-Tabla_1[[#This Row],[Coste unitario]]</f>
        <v>126.25</v>
      </c>
      <c r="Q869" s="12">
        <f>Tabla_1[[#This Row],[Importe venta total]]/1000</f>
        <v>976.16379000000006</v>
      </c>
      <c r="R869" s="4">
        <v>786915.04</v>
      </c>
      <c r="S869" s="12">
        <f>Tabla_1[[#This Row],[Importe Coste total]]/1000</f>
        <v>786.91504000000009</v>
      </c>
      <c r="T869" s="4">
        <f>Tabla_1[[#This Row],[Importe venta total]]-Tabla_1[[#This Row],[Importe Coste total]]</f>
        <v>189248.75</v>
      </c>
      <c r="U869" s="13">
        <f>Tabla_1[[#This Row],[Importe Coste Total (M)]]/Tabla_1[[#This Row],[Importe Ventas Totales (M)]]</f>
        <v>0.80613012699436437</v>
      </c>
      <c r="V869" s="12">
        <f>Tabla_1[[#This Row],[Beneficio Total]]/1000</f>
        <v>189.24875</v>
      </c>
      <c r="W869">
        <f>YEAR(Tabla_1[[#This Row],[Fecha pedido]])</f>
        <v>2022</v>
      </c>
    </row>
    <row r="870" spans="1:23" x14ac:dyDescent="0.3">
      <c r="A870" t="s">
        <v>1082</v>
      </c>
      <c r="B870" t="s">
        <v>24</v>
      </c>
      <c r="C870" t="s">
        <v>65</v>
      </c>
      <c r="D870" t="s">
        <v>80</v>
      </c>
      <c r="E870" t="s">
        <v>15</v>
      </c>
      <c r="F870" t="s">
        <v>1119</v>
      </c>
      <c r="G870" s="14">
        <v>44259</v>
      </c>
      <c r="H870" s="20">
        <f>MONTH(Tabla_1[[#This Row],[Fecha pedido]])</f>
        <v>3</v>
      </c>
      <c r="I870">
        <v>777065837</v>
      </c>
      <c r="J870" s="1">
        <v>44267</v>
      </c>
      <c r="K870" s="5">
        <f>DATEDIF(Tabla_1[[#This Row],[Fecha pedido]],Tabla_1[[#This Row],[Fecha envío]],"D")</f>
        <v>8</v>
      </c>
      <c r="L870" s="3">
        <v>9904</v>
      </c>
      <c r="M870" s="4">
        <v>668.27</v>
      </c>
      <c r="N870" s="4">
        <v>502.54</v>
      </c>
      <c r="O870" s="12">
        <v>6618546.0800000001</v>
      </c>
      <c r="P870" s="4">
        <f>Tabla_1[[#This Row],[Precio Unitario]]-Tabla_1[[#This Row],[Coste unitario]]</f>
        <v>165.72999999999996</v>
      </c>
      <c r="Q870" s="12">
        <f>Tabla_1[[#This Row],[Importe venta total]]/1000</f>
        <v>6618.5460800000001</v>
      </c>
      <c r="R870" s="4">
        <v>4977156.16</v>
      </c>
      <c r="S870" s="12">
        <f>Tabla_1[[#This Row],[Importe Coste total]]/1000</f>
        <v>4977.1561600000005</v>
      </c>
      <c r="T870" s="4">
        <f>Tabla_1[[#This Row],[Importe venta total]]-Tabla_1[[#This Row],[Importe Coste total]]</f>
        <v>1641389.92</v>
      </c>
      <c r="U870" s="13">
        <f>Tabla_1[[#This Row],[Importe Coste Total (M)]]/Tabla_1[[#This Row],[Importe Ventas Totales (M)]]</f>
        <v>0.75200143654510909</v>
      </c>
      <c r="V870" s="12">
        <f>Tabla_1[[#This Row],[Beneficio Total]]/1000</f>
        <v>1641.3899199999998</v>
      </c>
      <c r="W870">
        <f>YEAR(Tabla_1[[#This Row],[Fecha pedido]])</f>
        <v>2021</v>
      </c>
    </row>
    <row r="871" spans="1:23" x14ac:dyDescent="0.3">
      <c r="A871" t="s">
        <v>1083</v>
      </c>
      <c r="B871" t="s">
        <v>21</v>
      </c>
      <c r="C871" t="s">
        <v>185</v>
      </c>
      <c r="D871" t="s">
        <v>14</v>
      </c>
      <c r="E871" t="s">
        <v>15</v>
      </c>
      <c r="F871" t="s">
        <v>1119</v>
      </c>
      <c r="G871" s="14">
        <v>44184</v>
      </c>
      <c r="H871" s="20">
        <f>MONTH(Tabla_1[[#This Row],[Fecha pedido]])</f>
        <v>12</v>
      </c>
      <c r="I871">
        <v>275231397</v>
      </c>
      <c r="J871" s="1">
        <v>44217</v>
      </c>
      <c r="K871" s="5">
        <f>DATEDIF(Tabla_1[[#This Row],[Fecha pedido]],Tabla_1[[#This Row],[Fecha envío]],"D")</f>
        <v>33</v>
      </c>
      <c r="L871" s="3">
        <v>5941</v>
      </c>
      <c r="M871" s="4">
        <v>152.58000000000001</v>
      </c>
      <c r="N871" s="4">
        <v>97.44</v>
      </c>
      <c r="O871" s="12">
        <v>906477.78</v>
      </c>
      <c r="P871" s="4">
        <f>Tabla_1[[#This Row],[Precio Unitario]]-Tabla_1[[#This Row],[Coste unitario]]</f>
        <v>55.140000000000015</v>
      </c>
      <c r="Q871" s="12">
        <f>Tabla_1[[#This Row],[Importe venta total]]/1000</f>
        <v>906.47778000000005</v>
      </c>
      <c r="R871" s="4">
        <v>578891.04</v>
      </c>
      <c r="S871" s="12">
        <f>Tabla_1[[#This Row],[Importe Coste total]]/1000</f>
        <v>578.89104000000009</v>
      </c>
      <c r="T871" s="4">
        <f>Tabla_1[[#This Row],[Importe venta total]]-Tabla_1[[#This Row],[Importe Coste total]]</f>
        <v>327586.74</v>
      </c>
      <c r="U871" s="13">
        <f>Tabla_1[[#This Row],[Importe Coste Total (M)]]/Tabla_1[[#This Row],[Importe Ventas Totales (M)]]</f>
        <v>0.63861580810066854</v>
      </c>
      <c r="V871" s="12">
        <f>Tabla_1[[#This Row],[Beneficio Total]]/1000</f>
        <v>327.58673999999996</v>
      </c>
      <c r="W871">
        <f>YEAR(Tabla_1[[#This Row],[Fecha pedido]])</f>
        <v>2020</v>
      </c>
    </row>
    <row r="872" spans="1:23" x14ac:dyDescent="0.3">
      <c r="A872" t="s">
        <v>1084</v>
      </c>
      <c r="B872" t="s">
        <v>12</v>
      </c>
      <c r="C872" t="s">
        <v>302</v>
      </c>
      <c r="D872" t="s">
        <v>70</v>
      </c>
      <c r="E872" t="s">
        <v>15</v>
      </c>
      <c r="F872" t="s">
        <v>1120</v>
      </c>
      <c r="G872" s="14">
        <v>44849</v>
      </c>
      <c r="H872" s="20">
        <f>MONTH(Tabla_1[[#This Row],[Fecha pedido]])</f>
        <v>10</v>
      </c>
      <c r="I872">
        <v>800797164</v>
      </c>
      <c r="J872" s="1">
        <v>44896</v>
      </c>
      <c r="K872" s="5">
        <f>DATEDIF(Tabla_1[[#This Row],[Fecha pedido]],Tabla_1[[#This Row],[Fecha envío]],"D")</f>
        <v>47</v>
      </c>
      <c r="L872" s="3">
        <v>2531</v>
      </c>
      <c r="M872" s="4">
        <v>109.28</v>
      </c>
      <c r="N872" s="4">
        <v>35.840000000000003</v>
      </c>
      <c r="O872" s="12">
        <v>276587.68</v>
      </c>
      <c r="P872" s="4">
        <f>Tabla_1[[#This Row],[Precio Unitario]]-Tabla_1[[#This Row],[Coste unitario]]</f>
        <v>73.44</v>
      </c>
      <c r="Q872" s="12">
        <f>Tabla_1[[#This Row],[Importe venta total]]/1000</f>
        <v>276.58767999999998</v>
      </c>
      <c r="R872" s="4">
        <v>90711.040000000008</v>
      </c>
      <c r="S872" s="12">
        <f>Tabla_1[[#This Row],[Importe Coste total]]/1000</f>
        <v>90.711040000000011</v>
      </c>
      <c r="T872" s="4">
        <f>Tabla_1[[#This Row],[Importe venta total]]-Tabla_1[[#This Row],[Importe Coste total]]</f>
        <v>185876.63999999998</v>
      </c>
      <c r="U872" s="13">
        <f>Tabla_1[[#This Row],[Importe Coste Total (M)]]/Tabla_1[[#This Row],[Importe Ventas Totales (M)]]</f>
        <v>0.32796486090775995</v>
      </c>
      <c r="V872" s="12">
        <f>Tabla_1[[#This Row],[Beneficio Total]]/1000</f>
        <v>185.87663999999998</v>
      </c>
      <c r="W872">
        <f>YEAR(Tabla_1[[#This Row],[Fecha pedido]])</f>
        <v>2022</v>
      </c>
    </row>
    <row r="873" spans="1:23" x14ac:dyDescent="0.3">
      <c r="A873" t="s">
        <v>1085</v>
      </c>
      <c r="B873" t="s">
        <v>28</v>
      </c>
      <c r="C873" t="s">
        <v>214</v>
      </c>
      <c r="D873" t="s">
        <v>38</v>
      </c>
      <c r="E873" t="s">
        <v>19</v>
      </c>
      <c r="F873" t="s">
        <v>1118</v>
      </c>
      <c r="G873" s="14">
        <v>44433</v>
      </c>
      <c r="H873" s="20">
        <f>MONTH(Tabla_1[[#This Row],[Fecha pedido]])</f>
        <v>8</v>
      </c>
      <c r="I873">
        <v>311624467</v>
      </c>
      <c r="J873" s="1">
        <v>44447</v>
      </c>
      <c r="K873" s="5">
        <f>DATEDIF(Tabla_1[[#This Row],[Fecha pedido]],Tabla_1[[#This Row],[Fecha envío]],"D")</f>
        <v>14</v>
      </c>
      <c r="L873" s="3">
        <v>5460</v>
      </c>
      <c r="M873" s="4">
        <v>437.2</v>
      </c>
      <c r="N873" s="4">
        <v>263.33</v>
      </c>
      <c r="O873" s="12">
        <v>2387112</v>
      </c>
      <c r="P873" s="4">
        <f>Tabla_1[[#This Row],[Precio Unitario]]-Tabla_1[[#This Row],[Coste unitario]]</f>
        <v>173.87</v>
      </c>
      <c r="Q873" s="12">
        <f>Tabla_1[[#This Row],[Importe venta total]]/1000</f>
        <v>2387.1120000000001</v>
      </c>
      <c r="R873" s="4">
        <v>1437781.7999999998</v>
      </c>
      <c r="S873" s="12">
        <f>Tabla_1[[#This Row],[Importe Coste total]]/1000</f>
        <v>1437.7817999999997</v>
      </c>
      <c r="T873" s="4">
        <f>Tabla_1[[#This Row],[Importe venta total]]-Tabla_1[[#This Row],[Importe Coste total]]</f>
        <v>949330.20000000019</v>
      </c>
      <c r="U873" s="13">
        <f>Tabla_1[[#This Row],[Importe Coste Total (M)]]/Tabla_1[[#This Row],[Importe Ventas Totales (M)]]</f>
        <v>0.60231015553522405</v>
      </c>
      <c r="V873" s="12">
        <f>Tabla_1[[#This Row],[Beneficio Total]]/1000</f>
        <v>949.33020000000022</v>
      </c>
      <c r="W873">
        <f>YEAR(Tabla_1[[#This Row],[Fecha pedido]])</f>
        <v>2021</v>
      </c>
    </row>
    <row r="874" spans="1:23" x14ac:dyDescent="0.3">
      <c r="A874" t="s">
        <v>1086</v>
      </c>
      <c r="B874" t="s">
        <v>21</v>
      </c>
      <c r="C874" t="s">
        <v>41</v>
      </c>
      <c r="D874" t="s">
        <v>50</v>
      </c>
      <c r="E874" t="s">
        <v>15</v>
      </c>
      <c r="F874" t="s">
        <v>1118</v>
      </c>
      <c r="G874" s="14">
        <v>44249</v>
      </c>
      <c r="H874" s="20">
        <f>MONTH(Tabla_1[[#This Row],[Fecha pedido]])</f>
        <v>2</v>
      </c>
      <c r="I874">
        <v>622071492</v>
      </c>
      <c r="J874" s="1">
        <v>44289</v>
      </c>
      <c r="K874" s="5">
        <f>DATEDIF(Tabla_1[[#This Row],[Fecha pedido]],Tabla_1[[#This Row],[Fecha envío]],"D")</f>
        <v>40</v>
      </c>
      <c r="L874" s="3">
        <v>3633</v>
      </c>
      <c r="M874" s="4">
        <v>154.06</v>
      </c>
      <c r="N874" s="4">
        <v>90.93</v>
      </c>
      <c r="O874" s="12">
        <v>559699.98</v>
      </c>
      <c r="P874" s="4">
        <f>Tabla_1[[#This Row],[Precio Unitario]]-Tabla_1[[#This Row],[Coste unitario]]</f>
        <v>63.129999999999995</v>
      </c>
      <c r="Q874" s="12">
        <f>Tabla_1[[#This Row],[Importe venta total]]/1000</f>
        <v>559.69997999999998</v>
      </c>
      <c r="R874" s="4">
        <v>330348.69</v>
      </c>
      <c r="S874" s="12">
        <f>Tabla_1[[#This Row],[Importe Coste total]]/1000</f>
        <v>330.34868999999998</v>
      </c>
      <c r="T874" s="4">
        <f>Tabla_1[[#This Row],[Importe venta total]]-Tabla_1[[#This Row],[Importe Coste total]]</f>
        <v>229351.28999999998</v>
      </c>
      <c r="U874" s="13">
        <f>Tabla_1[[#This Row],[Importe Coste Total (M)]]/Tabla_1[[#This Row],[Importe Ventas Totales (M)]]</f>
        <v>0.59022458782292608</v>
      </c>
      <c r="V874" s="12">
        <f>Tabla_1[[#This Row],[Beneficio Total]]/1000</f>
        <v>229.35128999999998</v>
      </c>
      <c r="W874">
        <f>YEAR(Tabla_1[[#This Row],[Fecha pedido]])</f>
        <v>2021</v>
      </c>
    </row>
    <row r="875" spans="1:23" x14ac:dyDescent="0.3">
      <c r="A875" t="s">
        <v>1087</v>
      </c>
      <c r="B875" t="s">
        <v>24</v>
      </c>
      <c r="C875" t="s">
        <v>337</v>
      </c>
      <c r="D875" t="s">
        <v>38</v>
      </c>
      <c r="E875" t="s">
        <v>15</v>
      </c>
      <c r="F875" t="s">
        <v>1120</v>
      </c>
      <c r="G875" s="14">
        <v>44185</v>
      </c>
      <c r="H875" s="20">
        <f>MONTH(Tabla_1[[#This Row],[Fecha pedido]])</f>
        <v>12</v>
      </c>
      <c r="I875">
        <v>388976371</v>
      </c>
      <c r="J875" s="1">
        <v>44205</v>
      </c>
      <c r="K875" s="5">
        <f>DATEDIF(Tabla_1[[#This Row],[Fecha pedido]],Tabla_1[[#This Row],[Fecha envío]],"D")</f>
        <v>20</v>
      </c>
      <c r="L875" s="3">
        <v>5607</v>
      </c>
      <c r="M875" s="4">
        <v>437.2</v>
      </c>
      <c r="N875" s="4">
        <v>263.33</v>
      </c>
      <c r="O875" s="12">
        <v>2451380.4</v>
      </c>
      <c r="P875" s="4">
        <f>Tabla_1[[#This Row],[Precio Unitario]]-Tabla_1[[#This Row],[Coste unitario]]</f>
        <v>173.87</v>
      </c>
      <c r="Q875" s="12">
        <f>Tabla_1[[#This Row],[Importe venta total]]/1000</f>
        <v>2451.3804</v>
      </c>
      <c r="R875" s="4">
        <v>1476491.3099999998</v>
      </c>
      <c r="S875" s="12">
        <f>Tabla_1[[#This Row],[Importe Coste total]]/1000</f>
        <v>1476.4913099999999</v>
      </c>
      <c r="T875" s="4">
        <f>Tabla_1[[#This Row],[Importe venta total]]-Tabla_1[[#This Row],[Importe Coste total]]</f>
        <v>974889.09000000008</v>
      </c>
      <c r="U875" s="13">
        <f>Tabla_1[[#This Row],[Importe Coste Total (M)]]/Tabla_1[[#This Row],[Importe Ventas Totales (M)]]</f>
        <v>0.60231015553522416</v>
      </c>
      <c r="V875" s="12">
        <f>Tabla_1[[#This Row],[Beneficio Total]]/1000</f>
        <v>974.88909000000012</v>
      </c>
      <c r="W875">
        <f>YEAR(Tabla_1[[#This Row],[Fecha pedido]])</f>
        <v>2020</v>
      </c>
    </row>
    <row r="876" spans="1:23" x14ac:dyDescent="0.3">
      <c r="A876" t="s">
        <v>1088</v>
      </c>
      <c r="B876" t="s">
        <v>28</v>
      </c>
      <c r="C876" t="s">
        <v>57</v>
      </c>
      <c r="D876" t="s">
        <v>40</v>
      </c>
      <c r="E876" t="s">
        <v>19</v>
      </c>
      <c r="F876" t="s">
        <v>1117</v>
      </c>
      <c r="G876" s="14">
        <v>44535</v>
      </c>
      <c r="H876" s="20">
        <f>MONTH(Tabla_1[[#This Row],[Fecha pedido]])</f>
        <v>12</v>
      </c>
      <c r="I876">
        <v>675713098</v>
      </c>
      <c r="J876" s="1">
        <v>44584</v>
      </c>
      <c r="K876" s="5">
        <f>DATEDIF(Tabla_1[[#This Row],[Fecha pedido]],Tabla_1[[#This Row],[Fecha envío]],"D")</f>
        <v>49</v>
      </c>
      <c r="L876" s="3">
        <v>7376</v>
      </c>
      <c r="M876" s="4">
        <v>81.73</v>
      </c>
      <c r="N876" s="4">
        <v>56.67</v>
      </c>
      <c r="O876" s="12">
        <v>602840.48</v>
      </c>
      <c r="P876" s="4">
        <f>Tabla_1[[#This Row],[Precio Unitario]]-Tabla_1[[#This Row],[Coste unitario]]</f>
        <v>25.060000000000002</v>
      </c>
      <c r="Q876" s="12">
        <f>Tabla_1[[#This Row],[Importe venta total]]/1000</f>
        <v>602.84047999999996</v>
      </c>
      <c r="R876" s="4">
        <v>417997.92</v>
      </c>
      <c r="S876" s="12">
        <f>Tabla_1[[#This Row],[Importe Coste total]]/1000</f>
        <v>417.99791999999997</v>
      </c>
      <c r="T876" s="4">
        <f>Tabla_1[[#This Row],[Importe venta total]]-Tabla_1[[#This Row],[Importe Coste total]]</f>
        <v>184842.56</v>
      </c>
      <c r="U876" s="13">
        <f>Tabla_1[[#This Row],[Importe Coste Total (M)]]/Tabla_1[[#This Row],[Importe Ventas Totales (M)]]</f>
        <v>0.69338064358252782</v>
      </c>
      <c r="V876" s="12">
        <f>Tabla_1[[#This Row],[Beneficio Total]]/1000</f>
        <v>184.84255999999999</v>
      </c>
      <c r="W876">
        <f>YEAR(Tabla_1[[#This Row],[Fecha pedido]])</f>
        <v>2021</v>
      </c>
    </row>
    <row r="877" spans="1:23" x14ac:dyDescent="0.3">
      <c r="A877" t="s">
        <v>1089</v>
      </c>
      <c r="B877" t="s">
        <v>24</v>
      </c>
      <c r="C877" t="s">
        <v>125</v>
      </c>
      <c r="D877" t="s">
        <v>26</v>
      </c>
      <c r="E877" t="s">
        <v>19</v>
      </c>
      <c r="F877" t="s">
        <v>1120</v>
      </c>
      <c r="G877" s="14">
        <v>44733</v>
      </c>
      <c r="H877" s="20">
        <f>MONTH(Tabla_1[[#This Row],[Fecha pedido]])</f>
        <v>6</v>
      </c>
      <c r="I877">
        <v>691705501</v>
      </c>
      <c r="J877" s="1">
        <v>44766</v>
      </c>
      <c r="K877" s="5">
        <f>DATEDIF(Tabla_1[[#This Row],[Fecha pedido]],Tabla_1[[#This Row],[Fecha envío]],"D")</f>
        <v>33</v>
      </c>
      <c r="L877" s="3">
        <v>9884</v>
      </c>
      <c r="M877" s="4">
        <v>9.33</v>
      </c>
      <c r="N877" s="4">
        <v>6.92</v>
      </c>
      <c r="O877" s="12">
        <v>92217.72</v>
      </c>
      <c r="P877" s="4">
        <f>Tabla_1[[#This Row],[Precio Unitario]]-Tabla_1[[#This Row],[Coste unitario]]</f>
        <v>2.41</v>
      </c>
      <c r="Q877" s="12">
        <f>Tabla_1[[#This Row],[Importe venta total]]/1000</f>
        <v>92.21772</v>
      </c>
      <c r="R877" s="4">
        <v>68397.279999999999</v>
      </c>
      <c r="S877" s="12">
        <f>Tabla_1[[#This Row],[Importe Coste total]]/1000</f>
        <v>68.397279999999995</v>
      </c>
      <c r="T877" s="4">
        <f>Tabla_1[[#This Row],[Importe venta total]]-Tabla_1[[#This Row],[Importe Coste total]]</f>
        <v>23820.440000000002</v>
      </c>
      <c r="U877" s="13">
        <f>Tabla_1[[#This Row],[Importe Coste Total (M)]]/Tabla_1[[#This Row],[Importe Ventas Totales (M)]]</f>
        <v>0.74169346195069663</v>
      </c>
      <c r="V877" s="12">
        <f>Tabla_1[[#This Row],[Beneficio Total]]/1000</f>
        <v>23.820440000000001</v>
      </c>
      <c r="W877">
        <f>YEAR(Tabla_1[[#This Row],[Fecha pedido]])</f>
        <v>2022</v>
      </c>
    </row>
    <row r="878" spans="1:23" x14ac:dyDescent="0.3">
      <c r="A878" t="s">
        <v>1090</v>
      </c>
      <c r="B878" t="s">
        <v>24</v>
      </c>
      <c r="C878" t="s">
        <v>368</v>
      </c>
      <c r="D878" t="s">
        <v>38</v>
      </c>
      <c r="E878" t="s">
        <v>19</v>
      </c>
      <c r="F878" t="s">
        <v>1120</v>
      </c>
      <c r="G878" s="14">
        <v>44364</v>
      </c>
      <c r="H878" s="20">
        <f>MONTH(Tabla_1[[#This Row],[Fecha pedido]])</f>
        <v>6</v>
      </c>
      <c r="I878">
        <v>166689908</v>
      </c>
      <c r="J878" s="1">
        <v>44406</v>
      </c>
      <c r="K878" s="5">
        <f>DATEDIF(Tabla_1[[#This Row],[Fecha pedido]],Tabla_1[[#This Row],[Fecha envío]],"D")</f>
        <v>42</v>
      </c>
      <c r="L878" s="3">
        <v>6103</v>
      </c>
      <c r="M878" s="4">
        <v>437.2</v>
      </c>
      <c r="N878" s="4">
        <v>263.33</v>
      </c>
      <c r="O878" s="12">
        <v>2668231.6</v>
      </c>
      <c r="P878" s="4">
        <f>Tabla_1[[#This Row],[Precio Unitario]]-Tabla_1[[#This Row],[Coste unitario]]</f>
        <v>173.87</v>
      </c>
      <c r="Q878" s="12">
        <f>Tabla_1[[#This Row],[Importe venta total]]/1000</f>
        <v>2668.2316000000001</v>
      </c>
      <c r="R878" s="4">
        <v>1607102.99</v>
      </c>
      <c r="S878" s="12">
        <f>Tabla_1[[#This Row],[Importe Coste total]]/1000</f>
        <v>1607.1029900000001</v>
      </c>
      <c r="T878" s="4">
        <f>Tabla_1[[#This Row],[Importe venta total]]-Tabla_1[[#This Row],[Importe Coste total]]</f>
        <v>1061128.6100000001</v>
      </c>
      <c r="U878" s="13">
        <f>Tabla_1[[#This Row],[Importe Coste Total (M)]]/Tabla_1[[#This Row],[Importe Ventas Totales (M)]]</f>
        <v>0.60231015553522416</v>
      </c>
      <c r="V878" s="12">
        <f>Tabla_1[[#This Row],[Beneficio Total]]/1000</f>
        <v>1061.1286100000002</v>
      </c>
      <c r="W878">
        <f>YEAR(Tabla_1[[#This Row],[Fecha pedido]])</f>
        <v>2021</v>
      </c>
    </row>
    <row r="879" spans="1:23" x14ac:dyDescent="0.3">
      <c r="A879" t="s">
        <v>1091</v>
      </c>
      <c r="B879" t="s">
        <v>24</v>
      </c>
      <c r="C879" t="s">
        <v>49</v>
      </c>
      <c r="D879" t="s">
        <v>80</v>
      </c>
      <c r="E879" t="s">
        <v>15</v>
      </c>
      <c r="F879" t="s">
        <v>1118</v>
      </c>
      <c r="G879" s="14">
        <v>44721</v>
      </c>
      <c r="H879" s="20">
        <f>MONTH(Tabla_1[[#This Row],[Fecha pedido]])</f>
        <v>6</v>
      </c>
      <c r="I879">
        <v>700715148</v>
      </c>
      <c r="J879" s="1">
        <v>44756</v>
      </c>
      <c r="K879" s="5">
        <f>DATEDIF(Tabla_1[[#This Row],[Fecha pedido]],Tabla_1[[#This Row],[Fecha envío]],"D")</f>
        <v>35</v>
      </c>
      <c r="L879" s="3">
        <v>6039</v>
      </c>
      <c r="M879" s="4">
        <v>668.27</v>
      </c>
      <c r="N879" s="4">
        <v>502.54</v>
      </c>
      <c r="O879" s="12">
        <v>4035682.53</v>
      </c>
      <c r="P879" s="4">
        <f>Tabla_1[[#This Row],[Precio Unitario]]-Tabla_1[[#This Row],[Coste unitario]]</f>
        <v>165.72999999999996</v>
      </c>
      <c r="Q879" s="12">
        <f>Tabla_1[[#This Row],[Importe venta total]]/1000</f>
        <v>4035.6825299999996</v>
      </c>
      <c r="R879" s="4">
        <v>3034839.06</v>
      </c>
      <c r="S879" s="12">
        <f>Tabla_1[[#This Row],[Importe Coste total]]/1000</f>
        <v>3034.8390600000002</v>
      </c>
      <c r="T879" s="4">
        <f>Tabla_1[[#This Row],[Importe venta total]]-Tabla_1[[#This Row],[Importe Coste total]]</f>
        <v>1000843.4699999997</v>
      </c>
      <c r="U879" s="13">
        <f>Tabla_1[[#This Row],[Importe Coste Total (M)]]/Tabla_1[[#This Row],[Importe Ventas Totales (M)]]</f>
        <v>0.7520014365451092</v>
      </c>
      <c r="V879" s="12">
        <f>Tabla_1[[#This Row],[Beneficio Total]]/1000</f>
        <v>1000.8434699999997</v>
      </c>
      <c r="W879">
        <f>YEAR(Tabla_1[[#This Row],[Fecha pedido]])</f>
        <v>2022</v>
      </c>
    </row>
    <row r="880" spans="1:23" x14ac:dyDescent="0.3">
      <c r="A880" t="s">
        <v>1092</v>
      </c>
      <c r="B880" t="s">
        <v>21</v>
      </c>
      <c r="C880" t="s">
        <v>106</v>
      </c>
      <c r="D880" t="s">
        <v>14</v>
      </c>
      <c r="E880" t="s">
        <v>15</v>
      </c>
      <c r="F880" t="s">
        <v>1117</v>
      </c>
      <c r="G880" s="14">
        <v>44657</v>
      </c>
      <c r="H880" s="20">
        <f>MONTH(Tabla_1[[#This Row],[Fecha pedido]])</f>
        <v>4</v>
      </c>
      <c r="I880">
        <v>897645938</v>
      </c>
      <c r="J880" s="1">
        <v>44704</v>
      </c>
      <c r="K880" s="5">
        <f>DATEDIF(Tabla_1[[#This Row],[Fecha pedido]],Tabla_1[[#This Row],[Fecha envío]],"D")</f>
        <v>47</v>
      </c>
      <c r="L880" s="3">
        <v>2236</v>
      </c>
      <c r="M880" s="4">
        <v>152.58000000000001</v>
      </c>
      <c r="N880" s="4">
        <v>97.44</v>
      </c>
      <c r="O880" s="12">
        <v>341168.88</v>
      </c>
      <c r="P880" s="4">
        <f>Tabla_1[[#This Row],[Precio Unitario]]-Tabla_1[[#This Row],[Coste unitario]]</f>
        <v>55.140000000000015</v>
      </c>
      <c r="Q880" s="12">
        <f>Tabla_1[[#This Row],[Importe venta total]]/1000</f>
        <v>341.16888</v>
      </c>
      <c r="R880" s="4">
        <v>217875.84</v>
      </c>
      <c r="S880" s="12">
        <f>Tabla_1[[#This Row],[Importe Coste total]]/1000</f>
        <v>217.87583999999998</v>
      </c>
      <c r="T880" s="4">
        <f>Tabla_1[[#This Row],[Importe venta total]]-Tabla_1[[#This Row],[Importe Coste total]]</f>
        <v>123293.04000000001</v>
      </c>
      <c r="U880" s="13">
        <f>Tabla_1[[#This Row],[Importe Coste Total (M)]]/Tabla_1[[#This Row],[Importe Ventas Totales (M)]]</f>
        <v>0.63861580810066843</v>
      </c>
      <c r="V880" s="12">
        <f>Tabla_1[[#This Row],[Beneficio Total]]/1000</f>
        <v>123.29304</v>
      </c>
      <c r="W880">
        <f>YEAR(Tabla_1[[#This Row],[Fecha pedido]])</f>
        <v>2022</v>
      </c>
    </row>
    <row r="881" spans="1:23" x14ac:dyDescent="0.3">
      <c r="A881" t="s">
        <v>1093</v>
      </c>
      <c r="B881" t="s">
        <v>24</v>
      </c>
      <c r="C881" t="s">
        <v>765</v>
      </c>
      <c r="D881" t="s">
        <v>42</v>
      </c>
      <c r="E881" t="s">
        <v>15</v>
      </c>
      <c r="F881" t="s">
        <v>1118</v>
      </c>
      <c r="G881" s="14">
        <v>44429</v>
      </c>
      <c r="H881" s="20">
        <f>MONTH(Tabla_1[[#This Row],[Fecha pedido]])</f>
        <v>8</v>
      </c>
      <c r="I881">
        <v>962211644</v>
      </c>
      <c r="J881" s="1">
        <v>44478</v>
      </c>
      <c r="K881" s="5">
        <f>DATEDIF(Tabla_1[[#This Row],[Fecha pedido]],Tabla_1[[#This Row],[Fecha envío]],"D")</f>
        <v>49</v>
      </c>
      <c r="L881" s="3">
        <v>8663</v>
      </c>
      <c r="M881" s="4">
        <v>651.21</v>
      </c>
      <c r="N881" s="4">
        <v>524.96</v>
      </c>
      <c r="O881" s="12">
        <v>5641432.2300000004</v>
      </c>
      <c r="P881" s="4">
        <f>Tabla_1[[#This Row],[Precio Unitario]]-Tabla_1[[#This Row],[Coste unitario]]</f>
        <v>126.25</v>
      </c>
      <c r="Q881" s="12">
        <f>Tabla_1[[#This Row],[Importe venta total]]/1000</f>
        <v>5641.4322300000003</v>
      </c>
      <c r="R881" s="4">
        <v>4547728.4800000004</v>
      </c>
      <c r="S881" s="12">
        <f>Tabla_1[[#This Row],[Importe Coste total]]/1000</f>
        <v>4547.7284800000007</v>
      </c>
      <c r="T881" s="4">
        <f>Tabla_1[[#This Row],[Importe venta total]]-Tabla_1[[#This Row],[Importe Coste total]]</f>
        <v>1093703.75</v>
      </c>
      <c r="U881" s="13">
        <f>Tabla_1[[#This Row],[Importe Coste Total (M)]]/Tabla_1[[#This Row],[Importe Ventas Totales (M)]]</f>
        <v>0.80613012699436437</v>
      </c>
      <c r="V881" s="12">
        <f>Tabla_1[[#This Row],[Beneficio Total]]/1000</f>
        <v>1093.7037499999999</v>
      </c>
      <c r="W881">
        <f>YEAR(Tabla_1[[#This Row],[Fecha pedido]])</f>
        <v>2021</v>
      </c>
    </row>
    <row r="882" spans="1:23" x14ac:dyDescent="0.3">
      <c r="A882" t="s">
        <v>1094</v>
      </c>
      <c r="B882" t="s">
        <v>60</v>
      </c>
      <c r="C882" t="s">
        <v>686</v>
      </c>
      <c r="D882" t="s">
        <v>80</v>
      </c>
      <c r="E882" t="s">
        <v>15</v>
      </c>
      <c r="F882" t="s">
        <v>1119</v>
      </c>
      <c r="G882" s="14">
        <v>44269</v>
      </c>
      <c r="H882" s="20">
        <f>MONTH(Tabla_1[[#This Row],[Fecha pedido]])</f>
        <v>3</v>
      </c>
      <c r="I882">
        <v>189138495</v>
      </c>
      <c r="J882" s="1">
        <v>44269</v>
      </c>
      <c r="K882" s="5">
        <f>DATEDIF(Tabla_1[[#This Row],[Fecha pedido]],Tabla_1[[#This Row],[Fecha envío]],"D")</f>
        <v>0</v>
      </c>
      <c r="L882" s="3">
        <v>9139</v>
      </c>
      <c r="M882" s="4">
        <v>668.27</v>
      </c>
      <c r="N882" s="4">
        <v>502.54</v>
      </c>
      <c r="O882" s="12">
        <v>6107319.5300000003</v>
      </c>
      <c r="P882" s="4">
        <f>Tabla_1[[#This Row],[Precio Unitario]]-Tabla_1[[#This Row],[Coste unitario]]</f>
        <v>165.72999999999996</v>
      </c>
      <c r="Q882" s="12">
        <f>Tabla_1[[#This Row],[Importe venta total]]/1000</f>
        <v>6107.3195300000007</v>
      </c>
      <c r="R882" s="4">
        <v>4592713.0600000005</v>
      </c>
      <c r="S882" s="12">
        <f>Tabla_1[[#This Row],[Importe Coste total]]/1000</f>
        <v>4592.713060000001</v>
      </c>
      <c r="T882" s="4">
        <f>Tabla_1[[#This Row],[Importe venta total]]-Tabla_1[[#This Row],[Importe Coste total]]</f>
        <v>1514606.4699999997</v>
      </c>
      <c r="U882" s="13">
        <f>Tabla_1[[#This Row],[Importe Coste Total (M)]]/Tabla_1[[#This Row],[Importe Ventas Totales (M)]]</f>
        <v>0.75200143654510909</v>
      </c>
      <c r="V882" s="12">
        <f>Tabla_1[[#This Row],[Beneficio Total]]/1000</f>
        <v>1514.6064699999997</v>
      </c>
      <c r="W882">
        <f>YEAR(Tabla_1[[#This Row],[Fecha pedido]])</f>
        <v>2021</v>
      </c>
    </row>
    <row r="883" spans="1:23" x14ac:dyDescent="0.3">
      <c r="A883" t="s">
        <v>1095</v>
      </c>
      <c r="B883" t="s">
        <v>60</v>
      </c>
      <c r="C883" t="s">
        <v>117</v>
      </c>
      <c r="D883" t="s">
        <v>26</v>
      </c>
      <c r="E883" t="s">
        <v>19</v>
      </c>
      <c r="F883" t="s">
        <v>1119</v>
      </c>
      <c r="G883" s="14">
        <v>44119</v>
      </c>
      <c r="H883" s="20">
        <f>MONTH(Tabla_1[[#This Row],[Fecha pedido]])</f>
        <v>10</v>
      </c>
      <c r="I883">
        <v>980037820</v>
      </c>
      <c r="J883" s="1">
        <v>44145</v>
      </c>
      <c r="K883" s="5">
        <f>DATEDIF(Tabla_1[[#This Row],[Fecha pedido]],Tabla_1[[#This Row],[Fecha envío]],"D")</f>
        <v>26</v>
      </c>
      <c r="L883" s="3">
        <v>3824</v>
      </c>
      <c r="M883" s="4">
        <v>9.33</v>
      </c>
      <c r="N883" s="4">
        <v>6.92</v>
      </c>
      <c r="O883" s="12">
        <v>35677.919999999998</v>
      </c>
      <c r="P883" s="4">
        <f>Tabla_1[[#This Row],[Precio Unitario]]-Tabla_1[[#This Row],[Coste unitario]]</f>
        <v>2.41</v>
      </c>
      <c r="Q883" s="12">
        <f>Tabla_1[[#This Row],[Importe venta total]]/1000</f>
        <v>35.67792</v>
      </c>
      <c r="R883" s="4">
        <v>26462.079999999998</v>
      </c>
      <c r="S883" s="12">
        <f>Tabla_1[[#This Row],[Importe Coste total]]/1000</f>
        <v>26.462079999999997</v>
      </c>
      <c r="T883" s="4">
        <f>Tabla_1[[#This Row],[Importe venta total]]-Tabla_1[[#This Row],[Importe Coste total]]</f>
        <v>9215.84</v>
      </c>
      <c r="U883" s="13">
        <f>Tabla_1[[#This Row],[Importe Coste Total (M)]]/Tabla_1[[#This Row],[Importe Ventas Totales (M)]]</f>
        <v>0.74169346195069663</v>
      </c>
      <c r="V883" s="12">
        <f>Tabla_1[[#This Row],[Beneficio Total]]/1000</f>
        <v>9.21584</v>
      </c>
      <c r="W883">
        <f>YEAR(Tabla_1[[#This Row],[Fecha pedido]])</f>
        <v>2020</v>
      </c>
    </row>
    <row r="884" spans="1:23" x14ac:dyDescent="0.3">
      <c r="A884" t="s">
        <v>1096</v>
      </c>
      <c r="B884" t="s">
        <v>60</v>
      </c>
      <c r="C884" t="s">
        <v>69</v>
      </c>
      <c r="D884" t="s">
        <v>30</v>
      </c>
      <c r="E884" t="s">
        <v>19</v>
      </c>
      <c r="F884" t="s">
        <v>1118</v>
      </c>
      <c r="G884" s="14">
        <v>44589</v>
      </c>
      <c r="H884" s="20">
        <f>MONTH(Tabla_1[[#This Row],[Fecha pedido]])</f>
        <v>1</v>
      </c>
      <c r="I884">
        <v>406833446</v>
      </c>
      <c r="J884" s="1">
        <v>44629</v>
      </c>
      <c r="K884" s="5">
        <f>DATEDIF(Tabla_1[[#This Row],[Fecha pedido]],Tabla_1[[#This Row],[Fecha envío]],"D")</f>
        <v>40</v>
      </c>
      <c r="L884" s="3">
        <v>9912</v>
      </c>
      <c r="M884" s="4">
        <v>255.28</v>
      </c>
      <c r="N884" s="4">
        <v>159.41999999999999</v>
      </c>
      <c r="O884" s="12">
        <v>2530335.36</v>
      </c>
      <c r="P884" s="4">
        <f>Tabla_1[[#This Row],[Precio Unitario]]-Tabla_1[[#This Row],[Coste unitario]]</f>
        <v>95.860000000000014</v>
      </c>
      <c r="Q884" s="12">
        <f>Tabla_1[[#This Row],[Importe venta total]]/1000</f>
        <v>2530.33536</v>
      </c>
      <c r="R884" s="4">
        <v>1580171.0399999998</v>
      </c>
      <c r="S884" s="12">
        <f>Tabla_1[[#This Row],[Importe Coste total]]/1000</f>
        <v>1580.1710399999997</v>
      </c>
      <c r="T884" s="4">
        <f>Tabla_1[[#This Row],[Importe venta total]]-Tabla_1[[#This Row],[Importe Coste total]]</f>
        <v>950164.32000000007</v>
      </c>
      <c r="U884" s="13">
        <f>Tabla_1[[#This Row],[Importe Coste Total (M)]]/Tabla_1[[#This Row],[Importe Ventas Totales (M)]]</f>
        <v>0.62449075524913811</v>
      </c>
      <c r="V884" s="12">
        <f>Tabla_1[[#This Row],[Beneficio Total]]/1000</f>
        <v>950.16432000000009</v>
      </c>
      <c r="W884">
        <f>YEAR(Tabla_1[[#This Row],[Fecha pedido]])</f>
        <v>2022</v>
      </c>
    </row>
    <row r="885" spans="1:23" x14ac:dyDescent="0.3">
      <c r="A885" t="s">
        <v>1097</v>
      </c>
      <c r="B885" t="s">
        <v>12</v>
      </c>
      <c r="C885" t="s">
        <v>370</v>
      </c>
      <c r="D885" t="s">
        <v>18</v>
      </c>
      <c r="E885" t="s">
        <v>15</v>
      </c>
      <c r="F885" t="s">
        <v>1119</v>
      </c>
      <c r="G885" s="14">
        <v>44348</v>
      </c>
      <c r="H885" s="20">
        <f>MONTH(Tabla_1[[#This Row],[Fecha pedido]])</f>
        <v>6</v>
      </c>
      <c r="I885">
        <v>561761701</v>
      </c>
      <c r="J885" s="1">
        <v>44365</v>
      </c>
      <c r="K885" s="5">
        <f>DATEDIF(Tabla_1[[#This Row],[Fecha pedido]],Tabla_1[[#This Row],[Fecha envío]],"D")</f>
        <v>17</v>
      </c>
      <c r="L885" s="3">
        <v>6626</v>
      </c>
      <c r="M885" s="4">
        <v>421.89</v>
      </c>
      <c r="N885" s="4">
        <v>364.69</v>
      </c>
      <c r="O885" s="12">
        <v>2795443.14</v>
      </c>
      <c r="P885" s="4">
        <f>Tabla_1[[#This Row],[Precio Unitario]]-Tabla_1[[#This Row],[Coste unitario]]</f>
        <v>57.199999999999989</v>
      </c>
      <c r="Q885" s="12">
        <f>Tabla_1[[#This Row],[Importe venta total]]/1000</f>
        <v>2795.4431400000003</v>
      </c>
      <c r="R885" s="4">
        <v>2416435.94</v>
      </c>
      <c r="S885" s="12">
        <f>Tabla_1[[#This Row],[Importe Coste total]]/1000</f>
        <v>2416.4359399999998</v>
      </c>
      <c r="T885" s="4">
        <f>Tabla_1[[#This Row],[Importe venta total]]-Tabla_1[[#This Row],[Importe Coste total]]</f>
        <v>379007.20000000019</v>
      </c>
      <c r="U885" s="13">
        <f>Tabla_1[[#This Row],[Importe Coste Total (M)]]/Tabla_1[[#This Row],[Importe Ventas Totales (M)]]</f>
        <v>0.86441963544999867</v>
      </c>
      <c r="V885" s="12">
        <f>Tabla_1[[#This Row],[Beneficio Total]]/1000</f>
        <v>379.00720000000018</v>
      </c>
      <c r="W885">
        <f>YEAR(Tabla_1[[#This Row],[Fecha pedido]])</f>
        <v>2021</v>
      </c>
    </row>
    <row r="886" spans="1:23" x14ac:dyDescent="0.3">
      <c r="A886" t="s">
        <v>1098</v>
      </c>
      <c r="B886" t="s">
        <v>21</v>
      </c>
      <c r="C886" t="s">
        <v>185</v>
      </c>
      <c r="D886" t="s">
        <v>50</v>
      </c>
      <c r="E886" t="s">
        <v>15</v>
      </c>
      <c r="F886" t="s">
        <v>1117</v>
      </c>
      <c r="G886" s="14">
        <v>44822</v>
      </c>
      <c r="H886" s="20">
        <f>MONTH(Tabla_1[[#This Row],[Fecha pedido]])</f>
        <v>9</v>
      </c>
      <c r="I886">
        <v>907371413</v>
      </c>
      <c r="J886" s="1">
        <v>44845</v>
      </c>
      <c r="K886" s="5">
        <f>DATEDIF(Tabla_1[[#This Row],[Fecha pedido]],Tabla_1[[#This Row],[Fecha envío]],"D")</f>
        <v>23</v>
      </c>
      <c r="L886" s="3">
        <v>220</v>
      </c>
      <c r="M886" s="4">
        <v>154.06</v>
      </c>
      <c r="N886" s="4">
        <v>90.93</v>
      </c>
      <c r="O886" s="12">
        <v>33893.199999999997</v>
      </c>
      <c r="P886" s="4">
        <f>Tabla_1[[#This Row],[Precio Unitario]]-Tabla_1[[#This Row],[Coste unitario]]</f>
        <v>63.129999999999995</v>
      </c>
      <c r="Q886" s="12">
        <f>Tabla_1[[#This Row],[Importe venta total]]/1000</f>
        <v>33.8932</v>
      </c>
      <c r="R886" s="4">
        <v>20004.600000000002</v>
      </c>
      <c r="S886" s="12">
        <f>Tabla_1[[#This Row],[Importe Coste total]]/1000</f>
        <v>20.004600000000003</v>
      </c>
      <c r="T886" s="4">
        <f>Tabla_1[[#This Row],[Importe venta total]]-Tabla_1[[#This Row],[Importe Coste total]]</f>
        <v>13888.599999999995</v>
      </c>
      <c r="U886" s="13">
        <f>Tabla_1[[#This Row],[Importe Coste Total (M)]]/Tabla_1[[#This Row],[Importe Ventas Totales (M)]]</f>
        <v>0.59022458782292619</v>
      </c>
      <c r="V886" s="12">
        <f>Tabla_1[[#This Row],[Beneficio Total]]/1000</f>
        <v>13.888599999999995</v>
      </c>
      <c r="W886">
        <f>YEAR(Tabla_1[[#This Row],[Fecha pedido]])</f>
        <v>2022</v>
      </c>
    </row>
    <row r="887" spans="1:23" x14ac:dyDescent="0.3">
      <c r="A887" t="s">
        <v>1099</v>
      </c>
      <c r="B887" t="s">
        <v>12</v>
      </c>
      <c r="C887" t="s">
        <v>129</v>
      </c>
      <c r="D887" t="s">
        <v>33</v>
      </c>
      <c r="E887" t="s">
        <v>19</v>
      </c>
      <c r="F887" t="s">
        <v>1120</v>
      </c>
      <c r="G887" s="14">
        <v>44450</v>
      </c>
      <c r="H887" s="20">
        <f>MONTH(Tabla_1[[#This Row],[Fecha pedido]])</f>
        <v>9</v>
      </c>
      <c r="I887">
        <v>526523911</v>
      </c>
      <c r="J887" s="1">
        <v>44485</v>
      </c>
      <c r="K887" s="5">
        <f>DATEDIF(Tabla_1[[#This Row],[Fecha pedido]],Tabla_1[[#This Row],[Fecha envío]],"D")</f>
        <v>35</v>
      </c>
      <c r="L887" s="3">
        <v>8981</v>
      </c>
      <c r="M887" s="4">
        <v>47.45</v>
      </c>
      <c r="N887" s="4">
        <v>31.79</v>
      </c>
      <c r="O887" s="12">
        <v>426148.45</v>
      </c>
      <c r="P887" s="4">
        <f>Tabla_1[[#This Row],[Precio Unitario]]-Tabla_1[[#This Row],[Coste unitario]]</f>
        <v>15.660000000000004</v>
      </c>
      <c r="Q887" s="12">
        <f>Tabla_1[[#This Row],[Importe venta total]]/1000</f>
        <v>426.14845000000003</v>
      </c>
      <c r="R887" s="4">
        <v>285505.99</v>
      </c>
      <c r="S887" s="12">
        <f>Tabla_1[[#This Row],[Importe Coste total]]/1000</f>
        <v>285.50599</v>
      </c>
      <c r="T887" s="4">
        <f>Tabla_1[[#This Row],[Importe venta total]]-Tabla_1[[#This Row],[Importe Coste total]]</f>
        <v>140642.46000000002</v>
      </c>
      <c r="U887" s="13">
        <f>Tabla_1[[#This Row],[Importe Coste Total (M)]]/Tabla_1[[#This Row],[Importe Ventas Totales (M)]]</f>
        <v>0.66996838777660694</v>
      </c>
      <c r="V887" s="12">
        <f>Tabla_1[[#This Row],[Beneficio Total]]/1000</f>
        <v>140.64246000000003</v>
      </c>
      <c r="W887">
        <f>YEAR(Tabla_1[[#This Row],[Fecha pedido]])</f>
        <v>2021</v>
      </c>
    </row>
    <row r="888" spans="1:23" x14ac:dyDescent="0.3">
      <c r="A888" t="s">
        <v>1100</v>
      </c>
      <c r="B888" t="s">
        <v>12</v>
      </c>
      <c r="C888" t="s">
        <v>191</v>
      </c>
      <c r="D888" t="s">
        <v>33</v>
      </c>
      <c r="E888" t="s">
        <v>19</v>
      </c>
      <c r="F888" t="s">
        <v>1118</v>
      </c>
      <c r="G888" s="14">
        <v>44432</v>
      </c>
      <c r="H888" s="20">
        <f>MONTH(Tabla_1[[#This Row],[Fecha pedido]])</f>
        <v>8</v>
      </c>
      <c r="I888">
        <v>372393023</v>
      </c>
      <c r="J888" s="1">
        <v>44451</v>
      </c>
      <c r="K888" s="5">
        <f>DATEDIF(Tabla_1[[#This Row],[Fecha pedido]],Tabla_1[[#This Row],[Fecha envío]],"D")</f>
        <v>19</v>
      </c>
      <c r="L888" s="3">
        <v>8226</v>
      </c>
      <c r="M888" s="4">
        <v>47.45</v>
      </c>
      <c r="N888" s="4">
        <v>31.79</v>
      </c>
      <c r="O888" s="12">
        <v>390323.7</v>
      </c>
      <c r="P888" s="4">
        <f>Tabla_1[[#This Row],[Precio Unitario]]-Tabla_1[[#This Row],[Coste unitario]]</f>
        <v>15.660000000000004</v>
      </c>
      <c r="Q888" s="12">
        <f>Tabla_1[[#This Row],[Importe venta total]]/1000</f>
        <v>390.32370000000003</v>
      </c>
      <c r="R888" s="4">
        <v>261504.53999999998</v>
      </c>
      <c r="S888" s="12">
        <f>Tabla_1[[#This Row],[Importe Coste total]]/1000</f>
        <v>261.50453999999996</v>
      </c>
      <c r="T888" s="4">
        <f>Tabla_1[[#This Row],[Importe venta total]]-Tabla_1[[#This Row],[Importe Coste total]]</f>
        <v>128819.16000000003</v>
      </c>
      <c r="U888" s="13">
        <f>Tabla_1[[#This Row],[Importe Coste Total (M)]]/Tabla_1[[#This Row],[Importe Ventas Totales (M)]]</f>
        <v>0.66996838777660683</v>
      </c>
      <c r="V888" s="12">
        <f>Tabla_1[[#This Row],[Beneficio Total]]/1000</f>
        <v>128.81916000000004</v>
      </c>
      <c r="W888">
        <f>YEAR(Tabla_1[[#This Row],[Fecha pedido]])</f>
        <v>2021</v>
      </c>
    </row>
    <row r="889" spans="1:23" x14ac:dyDescent="0.3">
      <c r="A889" t="s">
        <v>1101</v>
      </c>
      <c r="B889" t="s">
        <v>21</v>
      </c>
      <c r="C889" t="s">
        <v>41</v>
      </c>
      <c r="D889" t="s">
        <v>14</v>
      </c>
      <c r="E889" t="s">
        <v>15</v>
      </c>
      <c r="F889" t="s">
        <v>1117</v>
      </c>
      <c r="G889" s="14">
        <v>44191</v>
      </c>
      <c r="H889" s="20">
        <f>MONTH(Tabla_1[[#This Row],[Fecha pedido]])</f>
        <v>12</v>
      </c>
      <c r="I889">
        <v>408538901</v>
      </c>
      <c r="J889" s="1">
        <v>44201</v>
      </c>
      <c r="K889" s="5">
        <f>DATEDIF(Tabla_1[[#This Row],[Fecha pedido]],Tabla_1[[#This Row],[Fecha envío]],"D")</f>
        <v>10</v>
      </c>
      <c r="L889" s="3">
        <v>4594</v>
      </c>
      <c r="M889" s="4">
        <v>152.58000000000001</v>
      </c>
      <c r="N889" s="4">
        <v>97.44</v>
      </c>
      <c r="O889" s="12">
        <v>700952.52</v>
      </c>
      <c r="P889" s="4">
        <f>Tabla_1[[#This Row],[Precio Unitario]]-Tabla_1[[#This Row],[Coste unitario]]</f>
        <v>55.140000000000015</v>
      </c>
      <c r="Q889" s="12">
        <f>Tabla_1[[#This Row],[Importe venta total]]/1000</f>
        <v>700.95252000000005</v>
      </c>
      <c r="R889" s="4">
        <v>447639.36</v>
      </c>
      <c r="S889" s="12">
        <f>Tabla_1[[#This Row],[Importe Coste total]]/1000</f>
        <v>447.63936000000001</v>
      </c>
      <c r="T889" s="4">
        <f>Tabla_1[[#This Row],[Importe venta total]]-Tabla_1[[#This Row],[Importe Coste total]]</f>
        <v>253313.16000000003</v>
      </c>
      <c r="U889" s="13">
        <f>Tabla_1[[#This Row],[Importe Coste Total (M)]]/Tabla_1[[#This Row],[Importe Ventas Totales (M)]]</f>
        <v>0.63861580810066843</v>
      </c>
      <c r="V889" s="12">
        <f>Tabla_1[[#This Row],[Beneficio Total]]/1000</f>
        <v>253.31316000000004</v>
      </c>
      <c r="W889">
        <f>YEAR(Tabla_1[[#This Row],[Fecha pedido]])</f>
        <v>2020</v>
      </c>
    </row>
    <row r="890" spans="1:23" x14ac:dyDescent="0.3">
      <c r="A890" t="s">
        <v>1102</v>
      </c>
      <c r="B890" t="s">
        <v>24</v>
      </c>
      <c r="C890" t="s">
        <v>77</v>
      </c>
      <c r="D890" t="s">
        <v>38</v>
      </c>
      <c r="E890" t="s">
        <v>19</v>
      </c>
      <c r="F890" t="s">
        <v>1119</v>
      </c>
      <c r="G890" s="14">
        <v>43966</v>
      </c>
      <c r="H890" s="20">
        <f>MONTH(Tabla_1[[#This Row],[Fecha pedido]])</f>
        <v>5</v>
      </c>
      <c r="I890">
        <v>606725823</v>
      </c>
      <c r="J890" s="1">
        <v>43982</v>
      </c>
      <c r="K890" s="5">
        <f>DATEDIF(Tabla_1[[#This Row],[Fecha pedido]],Tabla_1[[#This Row],[Fecha envío]],"D")</f>
        <v>16</v>
      </c>
      <c r="L890" s="3">
        <v>2509</v>
      </c>
      <c r="M890" s="4">
        <v>437.2</v>
      </c>
      <c r="N890" s="4">
        <v>263.33</v>
      </c>
      <c r="O890" s="12">
        <v>1096934.8</v>
      </c>
      <c r="P890" s="4">
        <f>Tabla_1[[#This Row],[Precio Unitario]]-Tabla_1[[#This Row],[Coste unitario]]</f>
        <v>173.87</v>
      </c>
      <c r="Q890" s="12">
        <f>Tabla_1[[#This Row],[Importe venta total]]/1000</f>
        <v>1096.9348</v>
      </c>
      <c r="R890" s="4">
        <v>660694.97</v>
      </c>
      <c r="S890" s="12">
        <f>Tabla_1[[#This Row],[Importe Coste total]]/1000</f>
        <v>660.69497000000001</v>
      </c>
      <c r="T890" s="4">
        <f>Tabla_1[[#This Row],[Importe venta total]]-Tabla_1[[#This Row],[Importe Coste total]]</f>
        <v>436239.83000000007</v>
      </c>
      <c r="U890" s="13">
        <f>Tabla_1[[#This Row],[Importe Coste Total (M)]]/Tabla_1[[#This Row],[Importe Ventas Totales (M)]]</f>
        <v>0.60231015553522416</v>
      </c>
      <c r="V890" s="12">
        <f>Tabla_1[[#This Row],[Beneficio Total]]/1000</f>
        <v>436.2398300000001</v>
      </c>
      <c r="W890">
        <f>YEAR(Tabla_1[[#This Row],[Fecha pedido]])</f>
        <v>2020</v>
      </c>
    </row>
    <row r="891" spans="1:23" x14ac:dyDescent="0.3">
      <c r="A891" t="s">
        <v>1103</v>
      </c>
      <c r="B891" t="s">
        <v>12</v>
      </c>
      <c r="C891" t="s">
        <v>131</v>
      </c>
      <c r="D891" t="s">
        <v>70</v>
      </c>
      <c r="E891" t="s">
        <v>15</v>
      </c>
      <c r="F891" t="s">
        <v>1117</v>
      </c>
      <c r="G891" s="14">
        <v>44087</v>
      </c>
      <c r="H891" s="20">
        <f>MONTH(Tabla_1[[#This Row],[Fecha pedido]])</f>
        <v>9</v>
      </c>
      <c r="I891">
        <v>147449672</v>
      </c>
      <c r="J891" s="1">
        <v>44130</v>
      </c>
      <c r="K891" s="5">
        <f>DATEDIF(Tabla_1[[#This Row],[Fecha pedido]],Tabla_1[[#This Row],[Fecha envío]],"D")</f>
        <v>43</v>
      </c>
      <c r="L891" s="3">
        <v>2489</v>
      </c>
      <c r="M891" s="4">
        <v>109.28</v>
      </c>
      <c r="N891" s="4">
        <v>35.840000000000003</v>
      </c>
      <c r="O891" s="12">
        <v>271997.92</v>
      </c>
      <c r="P891" s="4">
        <f>Tabla_1[[#This Row],[Precio Unitario]]-Tabla_1[[#This Row],[Coste unitario]]</f>
        <v>73.44</v>
      </c>
      <c r="Q891" s="12">
        <f>Tabla_1[[#This Row],[Importe venta total]]/1000</f>
        <v>271.99791999999997</v>
      </c>
      <c r="R891" s="4">
        <v>89205.760000000009</v>
      </c>
      <c r="S891" s="12">
        <f>Tabla_1[[#This Row],[Importe Coste total]]/1000</f>
        <v>89.205760000000012</v>
      </c>
      <c r="T891" s="4">
        <f>Tabla_1[[#This Row],[Importe venta total]]-Tabla_1[[#This Row],[Importe Coste total]]</f>
        <v>182792.15999999997</v>
      </c>
      <c r="U891" s="13">
        <f>Tabla_1[[#This Row],[Importe Coste Total (M)]]/Tabla_1[[#This Row],[Importe Ventas Totales (M)]]</f>
        <v>0.32796486090775995</v>
      </c>
      <c r="V891" s="12">
        <f>Tabla_1[[#This Row],[Beneficio Total]]/1000</f>
        <v>182.79215999999997</v>
      </c>
      <c r="W891">
        <f>YEAR(Tabla_1[[#This Row],[Fecha pedido]])</f>
        <v>2020</v>
      </c>
    </row>
    <row r="892" spans="1:23" x14ac:dyDescent="0.3">
      <c r="A892" t="s">
        <v>1104</v>
      </c>
      <c r="B892" t="s">
        <v>12</v>
      </c>
      <c r="C892" t="s">
        <v>150</v>
      </c>
      <c r="D892" t="s">
        <v>18</v>
      </c>
      <c r="E892" t="s">
        <v>19</v>
      </c>
      <c r="F892" t="s">
        <v>1120</v>
      </c>
      <c r="G892" s="14">
        <v>44399</v>
      </c>
      <c r="H892" s="20">
        <f>MONTH(Tabla_1[[#This Row],[Fecha pedido]])</f>
        <v>7</v>
      </c>
      <c r="I892">
        <v>785446774</v>
      </c>
      <c r="J892" s="1">
        <v>44419</v>
      </c>
      <c r="K892" s="5">
        <f>DATEDIF(Tabla_1[[#This Row],[Fecha pedido]],Tabla_1[[#This Row],[Fecha envío]],"D")</f>
        <v>20</v>
      </c>
      <c r="L892" s="3">
        <v>10</v>
      </c>
      <c r="M892" s="4">
        <v>421.89</v>
      </c>
      <c r="N892" s="4">
        <v>364.69</v>
      </c>
      <c r="O892" s="12">
        <v>4218.8999999999996</v>
      </c>
      <c r="P892" s="4">
        <f>Tabla_1[[#This Row],[Precio Unitario]]-Tabla_1[[#This Row],[Coste unitario]]</f>
        <v>57.199999999999989</v>
      </c>
      <c r="Q892" s="12">
        <f>Tabla_1[[#This Row],[Importe venta total]]/1000</f>
        <v>4.2188999999999997</v>
      </c>
      <c r="R892" s="4">
        <v>3646.9</v>
      </c>
      <c r="S892" s="12">
        <f>Tabla_1[[#This Row],[Importe Coste total]]/1000</f>
        <v>3.6469</v>
      </c>
      <c r="T892" s="4">
        <f>Tabla_1[[#This Row],[Importe venta total]]-Tabla_1[[#This Row],[Importe Coste total]]</f>
        <v>571.99999999999955</v>
      </c>
      <c r="U892" s="13">
        <f>Tabla_1[[#This Row],[Importe Coste Total (M)]]/Tabla_1[[#This Row],[Importe Ventas Totales (M)]]</f>
        <v>0.86441963544999889</v>
      </c>
      <c r="V892" s="12">
        <f>Tabla_1[[#This Row],[Beneficio Total]]/1000</f>
        <v>0.57199999999999951</v>
      </c>
      <c r="W892">
        <f>YEAR(Tabla_1[[#This Row],[Fecha pedido]])</f>
        <v>2021</v>
      </c>
    </row>
    <row r="893" spans="1:23" x14ac:dyDescent="0.3">
      <c r="A893" t="s">
        <v>1105</v>
      </c>
      <c r="B893" t="s">
        <v>12</v>
      </c>
      <c r="C893" t="s">
        <v>165</v>
      </c>
      <c r="D893" t="s">
        <v>50</v>
      </c>
      <c r="E893" t="s">
        <v>15</v>
      </c>
      <c r="F893" t="s">
        <v>1119</v>
      </c>
      <c r="G893" s="14">
        <v>44369</v>
      </c>
      <c r="H893" s="20">
        <f>MONTH(Tabla_1[[#This Row],[Fecha pedido]])</f>
        <v>6</v>
      </c>
      <c r="I893">
        <v>745765960</v>
      </c>
      <c r="J893" s="1">
        <v>44391</v>
      </c>
      <c r="K893" s="5">
        <f>DATEDIF(Tabla_1[[#This Row],[Fecha pedido]],Tabla_1[[#This Row],[Fecha envío]],"D")</f>
        <v>22</v>
      </c>
      <c r="L893" s="3">
        <v>7575</v>
      </c>
      <c r="M893" s="4">
        <v>154.06</v>
      </c>
      <c r="N893" s="4">
        <v>90.93</v>
      </c>
      <c r="O893" s="12">
        <v>1167004.5</v>
      </c>
      <c r="P893" s="4">
        <f>Tabla_1[[#This Row],[Precio Unitario]]-Tabla_1[[#This Row],[Coste unitario]]</f>
        <v>63.129999999999995</v>
      </c>
      <c r="Q893" s="12">
        <f>Tabla_1[[#This Row],[Importe venta total]]/1000</f>
        <v>1167.0045</v>
      </c>
      <c r="R893" s="4">
        <v>688794.75</v>
      </c>
      <c r="S893" s="12">
        <f>Tabla_1[[#This Row],[Importe Coste total]]/1000</f>
        <v>688.79475000000002</v>
      </c>
      <c r="T893" s="4">
        <f>Tabla_1[[#This Row],[Importe venta total]]-Tabla_1[[#This Row],[Importe Coste total]]</f>
        <v>478209.75</v>
      </c>
      <c r="U893" s="13">
        <f>Tabla_1[[#This Row],[Importe Coste Total (M)]]/Tabla_1[[#This Row],[Importe Ventas Totales (M)]]</f>
        <v>0.59022458782292619</v>
      </c>
      <c r="V893" s="12">
        <f>Tabla_1[[#This Row],[Beneficio Total]]/1000</f>
        <v>478.20974999999999</v>
      </c>
      <c r="W893">
        <f>YEAR(Tabla_1[[#This Row],[Fecha pedido]])</f>
        <v>2021</v>
      </c>
    </row>
    <row r="894" spans="1:23" x14ac:dyDescent="0.3">
      <c r="A894" t="s">
        <v>1106</v>
      </c>
      <c r="B894" t="s">
        <v>60</v>
      </c>
      <c r="C894" t="s">
        <v>97</v>
      </c>
      <c r="D894" t="s">
        <v>38</v>
      </c>
      <c r="E894" t="s">
        <v>19</v>
      </c>
      <c r="F894" t="s">
        <v>1117</v>
      </c>
      <c r="G894" s="14">
        <v>44656</v>
      </c>
      <c r="H894" s="20">
        <f>MONTH(Tabla_1[[#This Row],[Fecha pedido]])</f>
        <v>4</v>
      </c>
      <c r="I894">
        <v>573768556</v>
      </c>
      <c r="J894" s="1">
        <v>44686</v>
      </c>
      <c r="K894" s="5">
        <f>DATEDIF(Tabla_1[[#This Row],[Fecha pedido]],Tabla_1[[#This Row],[Fecha envío]],"D")</f>
        <v>30</v>
      </c>
      <c r="L894" s="3">
        <v>9721</v>
      </c>
      <c r="M894" s="4">
        <v>437.2</v>
      </c>
      <c r="N894" s="4">
        <v>263.33</v>
      </c>
      <c r="O894" s="12">
        <v>4250021.2</v>
      </c>
      <c r="P894" s="4">
        <f>Tabla_1[[#This Row],[Precio Unitario]]-Tabla_1[[#This Row],[Coste unitario]]</f>
        <v>173.87</v>
      </c>
      <c r="Q894" s="12">
        <f>Tabla_1[[#This Row],[Importe venta total]]/1000</f>
        <v>4250.0212000000001</v>
      </c>
      <c r="R894" s="4">
        <v>2559830.9299999997</v>
      </c>
      <c r="S894" s="12">
        <f>Tabla_1[[#This Row],[Importe Coste total]]/1000</f>
        <v>2559.8309299999996</v>
      </c>
      <c r="T894" s="4">
        <f>Tabla_1[[#This Row],[Importe venta total]]-Tabla_1[[#This Row],[Importe Coste total]]</f>
        <v>1690190.2700000005</v>
      </c>
      <c r="U894" s="13">
        <f>Tabla_1[[#This Row],[Importe Coste Total (M)]]/Tabla_1[[#This Row],[Importe Ventas Totales (M)]]</f>
        <v>0.60231015553522405</v>
      </c>
      <c r="V894" s="12">
        <f>Tabla_1[[#This Row],[Beneficio Total]]/1000</f>
        <v>1690.1902700000005</v>
      </c>
      <c r="W894">
        <f>YEAR(Tabla_1[[#This Row],[Fecha pedido]])</f>
        <v>2022</v>
      </c>
    </row>
    <row r="895" spans="1:23" x14ac:dyDescent="0.3">
      <c r="A895" t="s">
        <v>1107</v>
      </c>
      <c r="B895" t="s">
        <v>24</v>
      </c>
      <c r="C895" t="s">
        <v>65</v>
      </c>
      <c r="D895" t="s">
        <v>14</v>
      </c>
      <c r="E895" t="s">
        <v>15</v>
      </c>
      <c r="F895" t="s">
        <v>1119</v>
      </c>
      <c r="G895" s="14">
        <v>44502</v>
      </c>
      <c r="H895" s="20">
        <f>MONTH(Tabla_1[[#This Row],[Fecha pedido]])</f>
        <v>11</v>
      </c>
      <c r="I895">
        <v>885128390</v>
      </c>
      <c r="J895" s="1">
        <v>44520</v>
      </c>
      <c r="K895" s="5">
        <f>DATEDIF(Tabla_1[[#This Row],[Fecha pedido]],Tabla_1[[#This Row],[Fecha envío]],"D")</f>
        <v>18</v>
      </c>
      <c r="L895" s="3">
        <v>8015</v>
      </c>
      <c r="M895" s="4">
        <v>152.58000000000001</v>
      </c>
      <c r="N895" s="4">
        <v>97.44</v>
      </c>
      <c r="O895" s="12">
        <v>1222928.7000000002</v>
      </c>
      <c r="P895" s="4">
        <f>Tabla_1[[#This Row],[Precio Unitario]]-Tabla_1[[#This Row],[Coste unitario]]</f>
        <v>55.140000000000015</v>
      </c>
      <c r="Q895" s="12">
        <f>Tabla_1[[#This Row],[Importe venta total]]/1000</f>
        <v>1222.9287000000002</v>
      </c>
      <c r="R895" s="4">
        <v>780981.6</v>
      </c>
      <c r="S895" s="12">
        <f>Tabla_1[[#This Row],[Importe Coste total]]/1000</f>
        <v>780.98159999999996</v>
      </c>
      <c r="T895" s="4">
        <f>Tabla_1[[#This Row],[Importe venta total]]-Tabla_1[[#This Row],[Importe Coste total]]</f>
        <v>441947.10000000021</v>
      </c>
      <c r="U895" s="13">
        <f>Tabla_1[[#This Row],[Importe Coste Total (M)]]/Tabla_1[[#This Row],[Importe Ventas Totales (M)]]</f>
        <v>0.63861580810066843</v>
      </c>
      <c r="V895" s="12">
        <f>Tabla_1[[#This Row],[Beneficio Total]]/1000</f>
        <v>441.94710000000021</v>
      </c>
      <c r="W895">
        <f>YEAR(Tabla_1[[#This Row],[Fecha pedido]])</f>
        <v>2021</v>
      </c>
    </row>
    <row r="896" spans="1:23" x14ac:dyDescent="0.3">
      <c r="A896" t="s">
        <v>1108</v>
      </c>
      <c r="B896" t="s">
        <v>12</v>
      </c>
      <c r="C896" t="s">
        <v>79</v>
      </c>
      <c r="D896" t="s">
        <v>33</v>
      </c>
      <c r="E896" t="s">
        <v>19</v>
      </c>
      <c r="F896" t="s">
        <v>1119</v>
      </c>
      <c r="G896" s="14">
        <v>44335</v>
      </c>
      <c r="H896" s="20">
        <f>MONTH(Tabla_1[[#This Row],[Fecha pedido]])</f>
        <v>5</v>
      </c>
      <c r="I896">
        <v>115831792</v>
      </c>
      <c r="J896" s="1">
        <v>44356</v>
      </c>
      <c r="K896" s="5">
        <f>DATEDIF(Tabla_1[[#This Row],[Fecha pedido]],Tabla_1[[#This Row],[Fecha envío]],"D")</f>
        <v>21</v>
      </c>
      <c r="L896" s="3">
        <v>6056</v>
      </c>
      <c r="M896" s="4">
        <v>47.45</v>
      </c>
      <c r="N896" s="4">
        <v>31.79</v>
      </c>
      <c r="O896" s="12">
        <v>287357.2</v>
      </c>
      <c r="P896" s="4">
        <f>Tabla_1[[#This Row],[Precio Unitario]]-Tabla_1[[#This Row],[Coste unitario]]</f>
        <v>15.660000000000004</v>
      </c>
      <c r="Q896" s="12">
        <f>Tabla_1[[#This Row],[Importe venta total]]/1000</f>
        <v>287.35720000000003</v>
      </c>
      <c r="R896" s="4">
        <v>192520.24</v>
      </c>
      <c r="S896" s="12">
        <f>Tabla_1[[#This Row],[Importe Coste total]]/1000</f>
        <v>192.52024</v>
      </c>
      <c r="T896" s="4">
        <f>Tabla_1[[#This Row],[Importe venta total]]-Tabla_1[[#This Row],[Importe Coste total]]</f>
        <v>94836.960000000021</v>
      </c>
      <c r="U896" s="13">
        <f>Tabla_1[[#This Row],[Importe Coste Total (M)]]/Tabla_1[[#This Row],[Importe Ventas Totales (M)]]</f>
        <v>0.66996838777660683</v>
      </c>
      <c r="V896" s="12">
        <f>Tabla_1[[#This Row],[Beneficio Total]]/1000</f>
        <v>94.836960000000019</v>
      </c>
      <c r="W896">
        <f>YEAR(Tabla_1[[#This Row],[Fecha pedido]])</f>
        <v>2021</v>
      </c>
    </row>
    <row r="897" spans="1:23" x14ac:dyDescent="0.3">
      <c r="A897" t="s">
        <v>1109</v>
      </c>
      <c r="B897" t="s">
        <v>44</v>
      </c>
      <c r="C897" t="s">
        <v>379</v>
      </c>
      <c r="D897" t="s">
        <v>26</v>
      </c>
      <c r="E897" t="s">
        <v>15</v>
      </c>
      <c r="F897" t="s">
        <v>1120</v>
      </c>
      <c r="G897" s="14">
        <v>44212</v>
      </c>
      <c r="H897" s="20">
        <f>MONTH(Tabla_1[[#This Row],[Fecha pedido]])</f>
        <v>1</v>
      </c>
      <c r="I897">
        <v>372177588</v>
      </c>
      <c r="J897" s="1">
        <v>44226</v>
      </c>
      <c r="K897" s="5">
        <f>DATEDIF(Tabla_1[[#This Row],[Fecha pedido]],Tabla_1[[#This Row],[Fecha envío]],"D")</f>
        <v>14</v>
      </c>
      <c r="L897" s="3">
        <v>4474</v>
      </c>
      <c r="M897" s="4">
        <v>9.33</v>
      </c>
      <c r="N897" s="4">
        <v>6.92</v>
      </c>
      <c r="O897" s="12">
        <v>41742.42</v>
      </c>
      <c r="P897" s="4">
        <f>Tabla_1[[#This Row],[Precio Unitario]]-Tabla_1[[#This Row],[Coste unitario]]</f>
        <v>2.41</v>
      </c>
      <c r="Q897" s="12">
        <f>Tabla_1[[#This Row],[Importe venta total]]/1000</f>
        <v>41.742419999999996</v>
      </c>
      <c r="R897" s="4">
        <v>30960.079999999998</v>
      </c>
      <c r="S897" s="12">
        <f>Tabla_1[[#This Row],[Importe Coste total]]/1000</f>
        <v>30.960079999999998</v>
      </c>
      <c r="T897" s="4">
        <f>Tabla_1[[#This Row],[Importe venta total]]-Tabla_1[[#This Row],[Importe Coste total]]</f>
        <v>10782.34</v>
      </c>
      <c r="U897" s="13">
        <f>Tabla_1[[#This Row],[Importe Coste Total (M)]]/Tabla_1[[#This Row],[Importe Ventas Totales (M)]]</f>
        <v>0.74169346195069674</v>
      </c>
      <c r="V897" s="12">
        <f>Tabla_1[[#This Row],[Beneficio Total]]/1000</f>
        <v>10.78234</v>
      </c>
      <c r="W897">
        <f>YEAR(Tabla_1[[#This Row],[Fecha pedido]])</f>
        <v>2021</v>
      </c>
    </row>
    <row r="898" spans="1:23" x14ac:dyDescent="0.3">
      <c r="A898" t="s">
        <v>1110</v>
      </c>
      <c r="B898" t="s">
        <v>12</v>
      </c>
      <c r="C898" t="s">
        <v>587</v>
      </c>
      <c r="D898" t="s">
        <v>38</v>
      </c>
      <c r="E898" t="s">
        <v>15</v>
      </c>
      <c r="F898" t="s">
        <v>1119</v>
      </c>
      <c r="G898" s="14">
        <v>44336</v>
      </c>
      <c r="H898" s="20">
        <f>MONTH(Tabla_1[[#This Row],[Fecha pedido]])</f>
        <v>5</v>
      </c>
      <c r="I898">
        <v>680777108</v>
      </c>
      <c r="J898" s="1">
        <v>44369</v>
      </c>
      <c r="K898" s="5">
        <f>DATEDIF(Tabla_1[[#This Row],[Fecha pedido]],Tabla_1[[#This Row],[Fecha envío]],"D")</f>
        <v>33</v>
      </c>
      <c r="L898" s="3">
        <v>5930</v>
      </c>
      <c r="M898" s="4">
        <v>437.2</v>
      </c>
      <c r="N898" s="4">
        <v>263.33</v>
      </c>
      <c r="O898" s="12">
        <v>2592596</v>
      </c>
      <c r="P898" s="4">
        <f>Tabla_1[[#This Row],[Precio Unitario]]-Tabla_1[[#This Row],[Coste unitario]]</f>
        <v>173.87</v>
      </c>
      <c r="Q898" s="12">
        <f>Tabla_1[[#This Row],[Importe venta total]]/1000</f>
        <v>2592.596</v>
      </c>
      <c r="R898" s="4">
        <v>1561546.9</v>
      </c>
      <c r="S898" s="12">
        <f>Tabla_1[[#This Row],[Importe Coste total]]/1000</f>
        <v>1561.5468999999998</v>
      </c>
      <c r="T898" s="4">
        <f>Tabla_1[[#This Row],[Importe venta total]]-Tabla_1[[#This Row],[Importe Coste total]]</f>
        <v>1031049.1000000001</v>
      </c>
      <c r="U898" s="13">
        <f>Tabla_1[[#This Row],[Importe Coste Total (M)]]/Tabla_1[[#This Row],[Importe Ventas Totales (M)]]</f>
        <v>0.60231015553522405</v>
      </c>
      <c r="V898" s="12">
        <f>Tabla_1[[#This Row],[Beneficio Total]]/1000</f>
        <v>1031.0491000000002</v>
      </c>
      <c r="W898">
        <f>YEAR(Tabla_1[[#This Row],[Fecha pedido]])</f>
        <v>2021</v>
      </c>
    </row>
    <row r="899" spans="1:23" x14ac:dyDescent="0.3">
      <c r="A899" t="s">
        <v>1111</v>
      </c>
      <c r="B899" t="s">
        <v>28</v>
      </c>
      <c r="C899" t="s">
        <v>511</v>
      </c>
      <c r="D899" t="s">
        <v>26</v>
      </c>
      <c r="E899" t="s">
        <v>15</v>
      </c>
      <c r="F899" t="s">
        <v>1118</v>
      </c>
      <c r="G899" s="14">
        <v>44533</v>
      </c>
      <c r="H899" s="20">
        <f>MONTH(Tabla_1[[#This Row],[Fecha pedido]])</f>
        <v>12</v>
      </c>
      <c r="I899">
        <v>138554179</v>
      </c>
      <c r="J899" s="1">
        <v>44536</v>
      </c>
      <c r="K899" s="5">
        <f>DATEDIF(Tabla_1[[#This Row],[Fecha pedido]],Tabla_1[[#This Row],[Fecha envío]],"D")</f>
        <v>3</v>
      </c>
      <c r="L899" s="3">
        <v>115</v>
      </c>
      <c r="M899" s="4">
        <v>9.33</v>
      </c>
      <c r="N899" s="4">
        <v>6.92</v>
      </c>
      <c r="O899" s="12">
        <v>1072.95</v>
      </c>
      <c r="P899" s="4">
        <f>Tabla_1[[#This Row],[Precio Unitario]]-Tabla_1[[#This Row],[Coste unitario]]</f>
        <v>2.41</v>
      </c>
      <c r="Q899" s="12">
        <f>Tabla_1[[#This Row],[Importe venta total]]/1000</f>
        <v>1.0729500000000001</v>
      </c>
      <c r="R899" s="4">
        <v>795.8</v>
      </c>
      <c r="S899" s="12">
        <f>Tabla_1[[#This Row],[Importe Coste total]]/1000</f>
        <v>0.79579999999999995</v>
      </c>
      <c r="T899" s="4">
        <f>Tabla_1[[#This Row],[Importe venta total]]-Tabla_1[[#This Row],[Importe Coste total]]</f>
        <v>277.15000000000009</v>
      </c>
      <c r="U899" s="13">
        <f>Tabla_1[[#This Row],[Importe Coste Total (M)]]/Tabla_1[[#This Row],[Importe Ventas Totales (M)]]</f>
        <v>0.74169346195069663</v>
      </c>
      <c r="V899" s="12">
        <f>Tabla_1[[#This Row],[Beneficio Total]]/1000</f>
        <v>0.27715000000000012</v>
      </c>
      <c r="W899">
        <f>YEAR(Tabla_1[[#This Row],[Fecha pedido]])</f>
        <v>2021</v>
      </c>
    </row>
    <row r="900" spans="1:23" x14ac:dyDescent="0.3">
      <c r="A900" t="s">
        <v>1112</v>
      </c>
      <c r="B900" t="s">
        <v>24</v>
      </c>
      <c r="C900" t="s">
        <v>240</v>
      </c>
      <c r="D900" t="s">
        <v>33</v>
      </c>
      <c r="E900" t="s">
        <v>19</v>
      </c>
      <c r="F900" t="s">
        <v>1118</v>
      </c>
      <c r="G900" s="14">
        <v>44777</v>
      </c>
      <c r="H900" s="20">
        <f>MONTH(Tabla_1[[#This Row],[Fecha pedido]])</f>
        <v>8</v>
      </c>
      <c r="I900">
        <v>162745130</v>
      </c>
      <c r="J900" s="1">
        <v>44792</v>
      </c>
      <c r="K900" s="5">
        <f>DATEDIF(Tabla_1[[#This Row],[Fecha pedido]],Tabla_1[[#This Row],[Fecha envío]],"D")</f>
        <v>15</v>
      </c>
      <c r="L900" s="3">
        <v>8755</v>
      </c>
      <c r="M900" s="4">
        <v>47.45</v>
      </c>
      <c r="N900" s="4">
        <v>31.79</v>
      </c>
      <c r="O900" s="12">
        <v>415424.75</v>
      </c>
      <c r="P900" s="4">
        <f>Tabla_1[[#This Row],[Precio Unitario]]-Tabla_1[[#This Row],[Coste unitario]]</f>
        <v>15.660000000000004</v>
      </c>
      <c r="Q900" s="12">
        <f>Tabla_1[[#This Row],[Importe venta total]]/1000</f>
        <v>415.42475000000002</v>
      </c>
      <c r="R900" s="4">
        <v>278321.45</v>
      </c>
      <c r="S900" s="12">
        <f>Tabla_1[[#This Row],[Importe Coste total]]/1000</f>
        <v>278.32145000000003</v>
      </c>
      <c r="T900" s="4">
        <f>Tabla_1[[#This Row],[Importe venta total]]-Tabla_1[[#This Row],[Importe Coste total]]</f>
        <v>137103.29999999999</v>
      </c>
      <c r="U900" s="13">
        <f>Tabla_1[[#This Row],[Importe Coste Total (M)]]/Tabla_1[[#This Row],[Importe Ventas Totales (M)]]</f>
        <v>0.66996838777660694</v>
      </c>
      <c r="V900" s="12">
        <f>Tabla_1[[#This Row],[Beneficio Total]]/1000</f>
        <v>137.10329999999999</v>
      </c>
      <c r="W900">
        <f>YEAR(Tabla_1[[#This Row],[Fecha pedido]])</f>
        <v>2022</v>
      </c>
    </row>
    <row r="901" spans="1:23" x14ac:dyDescent="0.3">
      <c r="A901" t="s">
        <v>1113</v>
      </c>
      <c r="B901" t="s">
        <v>60</v>
      </c>
      <c r="C901" t="s">
        <v>159</v>
      </c>
      <c r="D901" t="s">
        <v>40</v>
      </c>
      <c r="E901" t="s">
        <v>15</v>
      </c>
      <c r="F901" t="s">
        <v>1117</v>
      </c>
      <c r="G901" s="14">
        <v>44668</v>
      </c>
      <c r="H901" s="20">
        <f>MONTH(Tabla_1[[#This Row],[Fecha pedido]])</f>
        <v>4</v>
      </c>
      <c r="I901">
        <v>440898787</v>
      </c>
      <c r="J901" s="1">
        <v>44713</v>
      </c>
      <c r="K901" s="5">
        <f>DATEDIF(Tabla_1[[#This Row],[Fecha pedido]],Tabla_1[[#This Row],[Fecha envío]],"D")</f>
        <v>45</v>
      </c>
      <c r="L901" s="3">
        <v>604</v>
      </c>
      <c r="M901" s="4">
        <v>81.73</v>
      </c>
      <c r="N901" s="4">
        <v>56.67</v>
      </c>
      <c r="O901" s="12">
        <v>49364.920000000006</v>
      </c>
      <c r="P901" s="4">
        <f>Tabla_1[[#This Row],[Precio Unitario]]-Tabla_1[[#This Row],[Coste unitario]]</f>
        <v>25.060000000000002</v>
      </c>
      <c r="Q901" s="12">
        <f>Tabla_1[[#This Row],[Importe venta total]]/1000</f>
        <v>49.364920000000005</v>
      </c>
      <c r="R901" s="4">
        <v>34228.68</v>
      </c>
      <c r="S901" s="12">
        <f>Tabla_1[[#This Row],[Importe Coste total]]/1000</f>
        <v>34.228679999999997</v>
      </c>
      <c r="T901" s="4">
        <f>Tabla_1[[#This Row],[Importe venta total]]-Tabla_1[[#This Row],[Importe Coste total]]</f>
        <v>15136.240000000005</v>
      </c>
      <c r="U901" s="13">
        <f>Tabla_1[[#This Row],[Importe Coste Total (M)]]/Tabla_1[[#This Row],[Importe Ventas Totales (M)]]</f>
        <v>0.69338064358252771</v>
      </c>
      <c r="V901" s="12">
        <f>Tabla_1[[#This Row],[Beneficio Total]]/1000</f>
        <v>15.136240000000004</v>
      </c>
      <c r="W901">
        <f>YEAR(Tabla_1[[#This Row],[Fecha pedido]])</f>
        <v>2022</v>
      </c>
    </row>
    <row r="902" spans="1:23" x14ac:dyDescent="0.3">
      <c r="A902" t="s">
        <v>1114</v>
      </c>
      <c r="B902" t="s">
        <v>60</v>
      </c>
      <c r="C902" t="s">
        <v>410</v>
      </c>
      <c r="D902" t="s">
        <v>26</v>
      </c>
      <c r="E902" t="s">
        <v>19</v>
      </c>
      <c r="F902" t="s">
        <v>1120</v>
      </c>
      <c r="G902" s="14">
        <v>43950</v>
      </c>
      <c r="H902" s="20">
        <f>MONTH(Tabla_1[[#This Row],[Fecha pedido]])</f>
        <v>4</v>
      </c>
      <c r="I902">
        <v>280876481</v>
      </c>
      <c r="J902" s="1">
        <v>43982</v>
      </c>
      <c r="K902" s="5">
        <f>DATEDIF(Tabla_1[[#This Row],[Fecha pedido]],Tabla_1[[#This Row],[Fecha envío]],"D")</f>
        <v>32</v>
      </c>
      <c r="L902" s="3">
        <v>6447</v>
      </c>
      <c r="M902" s="4">
        <v>9.33</v>
      </c>
      <c r="N902" s="4">
        <v>6.92</v>
      </c>
      <c r="O902" s="12">
        <v>60150.51</v>
      </c>
      <c r="P902" s="4">
        <f>Tabla_1[[#This Row],[Precio Unitario]]-Tabla_1[[#This Row],[Coste unitario]]</f>
        <v>2.41</v>
      </c>
      <c r="Q902" s="12">
        <f>Tabla_1[[#This Row],[Importe venta total]]/1000</f>
        <v>60.150510000000004</v>
      </c>
      <c r="R902" s="4">
        <v>44613.24</v>
      </c>
      <c r="S902" s="12">
        <f>Tabla_1[[#This Row],[Importe Coste total]]/1000</f>
        <v>44.613239999999998</v>
      </c>
      <c r="T902" s="4">
        <f>Tabla_1[[#This Row],[Importe venta total]]-Tabla_1[[#This Row],[Importe Coste total]]</f>
        <v>15537.270000000004</v>
      </c>
      <c r="U902" s="13">
        <f>Tabla_1[[#This Row],[Importe Coste Total (M)]]/Tabla_1[[#This Row],[Importe Ventas Totales (M)]]</f>
        <v>0.74169346195069663</v>
      </c>
      <c r="V902" s="12">
        <f>Tabla_1[[#This Row],[Beneficio Total]]/1000</f>
        <v>15.537270000000005</v>
      </c>
      <c r="W902">
        <f>YEAR(Tabla_1[[#This Row],[Fecha pedido]])</f>
        <v>2020</v>
      </c>
    </row>
    <row r="903" spans="1:23" x14ac:dyDescent="0.3">
      <c r="A903" t="s">
        <v>1115</v>
      </c>
      <c r="B903" t="s">
        <v>12</v>
      </c>
      <c r="C903" t="s">
        <v>772</v>
      </c>
      <c r="D903" t="s">
        <v>50</v>
      </c>
      <c r="E903" t="s">
        <v>19</v>
      </c>
      <c r="F903" t="s">
        <v>1119</v>
      </c>
      <c r="G903" s="14">
        <v>44083</v>
      </c>
      <c r="H903" s="20">
        <f>MONTH(Tabla_1[[#This Row],[Fecha pedido]])</f>
        <v>9</v>
      </c>
      <c r="I903">
        <v>860852038</v>
      </c>
      <c r="J903" s="1">
        <v>44089</v>
      </c>
      <c r="K903" s="5">
        <f>DATEDIF(Tabla_1[[#This Row],[Fecha pedido]],Tabla_1[[#This Row],[Fecha envío]],"D")</f>
        <v>6</v>
      </c>
      <c r="L903" s="3">
        <v>4103</v>
      </c>
      <c r="M903" s="4">
        <v>154.06</v>
      </c>
      <c r="N903" s="4">
        <v>90.93</v>
      </c>
      <c r="O903" s="12">
        <v>632108.18000000005</v>
      </c>
      <c r="P903" s="4">
        <f>Tabla_1[[#This Row],[Precio Unitario]]-Tabla_1[[#This Row],[Coste unitario]]</f>
        <v>63.129999999999995</v>
      </c>
      <c r="Q903" s="12">
        <f>Tabla_1[[#This Row],[Importe venta total]]/1000</f>
        <v>632.10818000000006</v>
      </c>
      <c r="R903" s="4">
        <v>373085.79000000004</v>
      </c>
      <c r="S903" s="12">
        <f>Tabla_1[[#This Row],[Importe Coste total]]/1000</f>
        <v>373.08579000000003</v>
      </c>
      <c r="T903" s="4">
        <f>Tabla_1[[#This Row],[Importe venta total]]-Tabla_1[[#This Row],[Importe Coste total]]</f>
        <v>259022.39</v>
      </c>
      <c r="U903" s="13">
        <f>Tabla_1[[#This Row],[Importe Coste Total (M)]]/Tabla_1[[#This Row],[Importe Ventas Totales (M)]]</f>
        <v>0.59022458782292608</v>
      </c>
      <c r="V903" s="12">
        <f>Tabla_1[[#This Row],[Beneficio Total]]/1000</f>
        <v>259.02239000000003</v>
      </c>
      <c r="W903">
        <f>YEAR(Tabla_1[[#This Row],[Fecha pedido]])</f>
        <v>2020</v>
      </c>
    </row>
    <row r="904" spans="1:23" x14ac:dyDescent="0.3">
      <c r="A904" t="s">
        <v>1116</v>
      </c>
      <c r="B904" t="s">
        <v>24</v>
      </c>
      <c r="C904" t="s">
        <v>125</v>
      </c>
      <c r="D904" t="s">
        <v>70</v>
      </c>
      <c r="E904" t="s">
        <v>15</v>
      </c>
      <c r="F904" t="s">
        <v>1117</v>
      </c>
      <c r="G904" s="14">
        <v>44583</v>
      </c>
      <c r="H904" s="20">
        <f>MONTH(Tabla_1[[#This Row],[Fecha pedido]])</f>
        <v>1</v>
      </c>
      <c r="I904">
        <v>279311788</v>
      </c>
      <c r="J904" s="1">
        <v>44593</v>
      </c>
      <c r="K904" s="5">
        <f>DATEDIF(Tabla_1[[#This Row],[Fecha pedido]],Tabla_1[[#This Row],[Fecha envío]],"D")</f>
        <v>10</v>
      </c>
      <c r="L904" s="3">
        <v>3420</v>
      </c>
      <c r="M904" s="4">
        <v>109.28</v>
      </c>
      <c r="N904" s="4">
        <v>35.840000000000003</v>
      </c>
      <c r="O904" s="12">
        <v>373737.6</v>
      </c>
      <c r="P904" s="4">
        <f>Tabla_1[[#This Row],[Precio Unitario]]-Tabla_1[[#This Row],[Coste unitario]]</f>
        <v>73.44</v>
      </c>
      <c r="Q904" s="12">
        <f>Tabla_1[[#This Row],[Importe venta total]]/1000</f>
        <v>373.73759999999999</v>
      </c>
      <c r="R904" s="4">
        <v>122572.80000000002</v>
      </c>
      <c r="S904" s="12">
        <f>Tabla_1[[#This Row],[Importe Coste total]]/1000</f>
        <v>122.57280000000002</v>
      </c>
      <c r="T904" s="4">
        <f>Tabla_1[[#This Row],[Importe venta total]]-Tabla_1[[#This Row],[Importe Coste total]]</f>
        <v>251164.79999999996</v>
      </c>
      <c r="U904" s="13">
        <f>Tabla_1[[#This Row],[Importe Coste Total (M)]]/Tabla_1[[#This Row],[Importe Ventas Totales (M)]]</f>
        <v>0.32796486090775995</v>
      </c>
      <c r="V904" s="12">
        <f>Tabla_1[[#This Row],[Beneficio Total]]/1000</f>
        <v>251.16479999999996</v>
      </c>
      <c r="W904">
        <f>YEAR(Tabla_1[[#This Row],[Fecha pedido]])</f>
        <v>2022</v>
      </c>
    </row>
  </sheetData>
  <conditionalFormatting sqref="A1:A1048576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D68E-15EA-4328-9CB5-D11618AD2457}">
  <dimension ref="A1:W294"/>
  <sheetViews>
    <sheetView topLeftCell="D97" zoomScale="81" zoomScaleNormal="81" workbookViewId="0">
      <selection activeCell="D102" sqref="D102"/>
    </sheetView>
  </sheetViews>
  <sheetFormatPr baseColWidth="10" defaultRowHeight="14.4" x14ac:dyDescent="0.3"/>
  <cols>
    <col min="1" max="1" width="17.44140625" bestFit="1" customWidth="1"/>
    <col min="2" max="2" width="18.33203125" bestFit="1" customWidth="1"/>
    <col min="3" max="3" width="32.44140625" bestFit="1" customWidth="1"/>
    <col min="4" max="4" width="17.44140625" bestFit="1" customWidth="1"/>
    <col min="5" max="5" width="20.109375" bestFit="1" customWidth="1"/>
    <col min="6" max="6" width="25.33203125" bestFit="1" customWidth="1"/>
    <col min="7" max="7" width="9" bestFit="1" customWidth="1"/>
    <col min="8" max="8" width="12.88671875" bestFit="1" customWidth="1"/>
    <col min="9" max="9" width="21.6640625" bestFit="1" customWidth="1"/>
    <col min="10" max="10" width="25.33203125" bestFit="1" customWidth="1"/>
    <col min="11" max="11" width="22.109375" bestFit="1" customWidth="1"/>
    <col min="12" max="12" width="11.5546875" bestFit="1" customWidth="1"/>
    <col min="13" max="13" width="12" bestFit="1" customWidth="1"/>
    <col min="14" max="14" width="17.44140625" bestFit="1" customWidth="1"/>
    <col min="15" max="15" width="34.21875" bestFit="1" customWidth="1"/>
    <col min="16" max="16" width="15.88671875" bestFit="1" customWidth="1"/>
    <col min="17" max="17" width="10" bestFit="1" customWidth="1"/>
    <col min="18" max="18" width="6.109375" bestFit="1" customWidth="1"/>
    <col min="19" max="19" width="17.109375" bestFit="1" customWidth="1"/>
    <col min="20" max="20" width="5.33203125" bestFit="1" customWidth="1"/>
    <col min="21" max="21" width="6.77734375" bestFit="1" customWidth="1"/>
    <col min="22" max="22" width="8.6640625" bestFit="1" customWidth="1"/>
    <col min="23" max="23" width="12" bestFit="1" customWidth="1"/>
    <col min="24" max="24" width="5.33203125" bestFit="1" customWidth="1"/>
    <col min="25" max="25" width="6.77734375" bestFit="1" customWidth="1"/>
    <col min="26" max="26" width="8.6640625" bestFit="1" customWidth="1"/>
    <col min="27" max="27" width="12" bestFit="1" customWidth="1"/>
    <col min="28" max="28" width="9.5546875" bestFit="1" customWidth="1"/>
    <col min="29" max="120" width="10.5546875" bestFit="1" customWidth="1"/>
    <col min="437" max="469" width="13.109375" bestFit="1" customWidth="1"/>
    <col min="470" max="470" width="11.33203125" bestFit="1" customWidth="1"/>
    <col min="471" max="471" width="8.44140625" bestFit="1" customWidth="1"/>
    <col min="472" max="472" width="8" bestFit="1" customWidth="1"/>
    <col min="473" max="495" width="9.5546875" bestFit="1" customWidth="1"/>
    <col min="496" max="582" width="10.5546875" bestFit="1" customWidth="1"/>
    <col min="870" max="905" width="13.109375" bestFit="1" customWidth="1"/>
    <col min="906" max="906" width="11.109375" bestFit="1" customWidth="1"/>
    <col min="907" max="907" width="11.88671875" bestFit="1" customWidth="1"/>
  </cols>
  <sheetData>
    <row r="1" spans="1:13" x14ac:dyDescent="0.3">
      <c r="A1" s="21" t="s">
        <v>1137</v>
      </c>
      <c r="B1" s="21"/>
    </row>
    <row r="3" spans="1:13" x14ac:dyDescent="0.3">
      <c r="A3" t="s">
        <v>1127</v>
      </c>
      <c r="B3" t="s">
        <v>1132</v>
      </c>
    </row>
    <row r="4" spans="1:13" x14ac:dyDescent="0.3">
      <c r="A4">
        <v>903</v>
      </c>
      <c r="B4">
        <v>903</v>
      </c>
    </row>
    <row r="5" spans="1:13" x14ac:dyDescent="0.3">
      <c r="A5">
        <f>GETPIVOTDATA("Clientes ID",$A$3)</f>
        <v>903</v>
      </c>
      <c r="B5">
        <f>GETPIVOTDATA("Cuenta de ID Pedido",$A$3)</f>
        <v>903</v>
      </c>
    </row>
    <row r="8" spans="1:13" x14ac:dyDescent="0.3">
      <c r="A8" s="21" t="s">
        <v>1136</v>
      </c>
      <c r="B8" s="21"/>
      <c r="E8" s="21" t="s">
        <v>1145</v>
      </c>
      <c r="F8" s="21"/>
      <c r="J8" s="21" t="s">
        <v>1138</v>
      </c>
      <c r="K8" s="21"/>
      <c r="L8" s="21"/>
    </row>
    <row r="10" spans="1:13" x14ac:dyDescent="0.3">
      <c r="A10" s="10" t="s">
        <v>1162</v>
      </c>
      <c r="B10" t="s">
        <v>1163</v>
      </c>
      <c r="E10" s="18" t="s">
        <v>1133</v>
      </c>
      <c r="F10" s="10" t="s">
        <v>1161</v>
      </c>
      <c r="J10" s="10" t="s">
        <v>1151</v>
      </c>
      <c r="K10" s="10" t="s">
        <v>1134</v>
      </c>
    </row>
    <row r="11" spans="1:13" x14ac:dyDescent="0.3">
      <c r="A11" s="11" t="s">
        <v>30</v>
      </c>
      <c r="B11">
        <v>66</v>
      </c>
      <c r="E11" s="18" t="s">
        <v>1159</v>
      </c>
      <c r="F11" s="19" t="s">
        <v>15</v>
      </c>
      <c r="G11" s="19" t="s">
        <v>19</v>
      </c>
      <c r="H11" s="19" t="s">
        <v>1131</v>
      </c>
      <c r="J11" s="10" t="s">
        <v>1130</v>
      </c>
      <c r="K11" t="s">
        <v>15</v>
      </c>
      <c r="L11" t="s">
        <v>19</v>
      </c>
      <c r="M11" t="s">
        <v>1131</v>
      </c>
    </row>
    <row r="12" spans="1:13" x14ac:dyDescent="0.3">
      <c r="A12" s="11" t="s">
        <v>33</v>
      </c>
      <c r="B12">
        <v>77</v>
      </c>
      <c r="E12" s="11" t="s">
        <v>30</v>
      </c>
      <c r="F12">
        <v>27</v>
      </c>
      <c r="G12">
        <v>39</v>
      </c>
      <c r="H12">
        <v>66</v>
      </c>
      <c r="J12" s="11" t="s">
        <v>30</v>
      </c>
      <c r="K12" s="4">
        <v>15467.969600000002</v>
      </c>
      <c r="L12" s="4">
        <v>20968.03296</v>
      </c>
      <c r="M12" s="4">
        <v>36436.002560000001</v>
      </c>
    </row>
    <row r="13" spans="1:13" x14ac:dyDescent="0.3">
      <c r="A13" s="11" t="s">
        <v>18</v>
      </c>
      <c r="B13">
        <v>74</v>
      </c>
      <c r="E13" s="11" t="s">
        <v>33</v>
      </c>
      <c r="F13">
        <v>34</v>
      </c>
      <c r="G13">
        <v>43</v>
      </c>
      <c r="H13">
        <v>77</v>
      </c>
      <c r="J13" s="11" t="s">
        <v>33</v>
      </c>
      <c r="K13" s="4">
        <v>2929.6414800000007</v>
      </c>
      <c r="L13" s="4">
        <v>3448.7391600000001</v>
      </c>
      <c r="M13" s="4">
        <v>6378.3806400000012</v>
      </c>
    </row>
    <row r="14" spans="1:13" x14ac:dyDescent="0.3">
      <c r="A14" s="11" t="s">
        <v>23</v>
      </c>
      <c r="B14">
        <v>87</v>
      </c>
      <c r="E14" s="11" t="s">
        <v>18</v>
      </c>
      <c r="F14">
        <v>45</v>
      </c>
      <c r="G14">
        <v>29</v>
      </c>
      <c r="H14">
        <v>74</v>
      </c>
      <c r="J14" s="11" t="s">
        <v>18</v>
      </c>
      <c r="K14" s="4">
        <v>13094.738799999999</v>
      </c>
      <c r="L14" s="4">
        <v>8439.631199999998</v>
      </c>
      <c r="M14" s="4">
        <v>21534.369999999995</v>
      </c>
    </row>
    <row r="15" spans="1:13" x14ac:dyDescent="0.3">
      <c r="A15" s="11" t="s">
        <v>38</v>
      </c>
      <c r="B15">
        <v>66</v>
      </c>
      <c r="E15" s="11" t="s">
        <v>23</v>
      </c>
      <c r="F15">
        <v>46</v>
      </c>
      <c r="G15">
        <v>41</v>
      </c>
      <c r="H15">
        <v>87</v>
      </c>
      <c r="J15" s="11" t="s">
        <v>23</v>
      </c>
      <c r="K15" s="4">
        <v>21897.853379999997</v>
      </c>
      <c r="L15" s="4">
        <v>14715.950669999997</v>
      </c>
      <c r="M15" s="4">
        <v>36613.804049999992</v>
      </c>
    </row>
    <row r="16" spans="1:13" x14ac:dyDescent="0.3">
      <c r="A16" s="11" t="s">
        <v>40</v>
      </c>
      <c r="B16">
        <v>77</v>
      </c>
      <c r="E16" s="11" t="s">
        <v>38</v>
      </c>
      <c r="F16">
        <v>28</v>
      </c>
      <c r="G16">
        <v>38</v>
      </c>
      <c r="H16">
        <v>66</v>
      </c>
      <c r="J16" s="11" t="s">
        <v>38</v>
      </c>
      <c r="K16" s="4">
        <v>22528.335899999998</v>
      </c>
      <c r="L16" s="4">
        <v>36947.374999999993</v>
      </c>
      <c r="M16" s="4">
        <v>59475.710899999991</v>
      </c>
    </row>
    <row r="17" spans="1:15" x14ac:dyDescent="0.3">
      <c r="A17" s="11" t="s">
        <v>80</v>
      </c>
      <c r="B17">
        <v>70</v>
      </c>
      <c r="E17" s="11" t="s">
        <v>40</v>
      </c>
      <c r="F17">
        <v>41</v>
      </c>
      <c r="G17">
        <v>36</v>
      </c>
      <c r="H17">
        <v>77</v>
      </c>
      <c r="J17" s="11" t="s">
        <v>40</v>
      </c>
      <c r="K17" s="4">
        <v>5046.6078600000001</v>
      </c>
      <c r="L17" s="4">
        <v>5331.9410200000011</v>
      </c>
      <c r="M17" s="4">
        <v>10378.548880000002</v>
      </c>
    </row>
    <row r="18" spans="1:15" x14ac:dyDescent="0.3">
      <c r="A18" s="11" t="s">
        <v>26</v>
      </c>
      <c r="B18">
        <v>81</v>
      </c>
      <c r="E18" s="11" t="s">
        <v>80</v>
      </c>
      <c r="F18">
        <v>37</v>
      </c>
      <c r="G18">
        <v>33</v>
      </c>
      <c r="H18">
        <v>70</v>
      </c>
      <c r="J18" s="11" t="s">
        <v>80</v>
      </c>
      <c r="K18" s="4">
        <v>29534.909030000003</v>
      </c>
      <c r="L18" s="4">
        <v>27101.163979999994</v>
      </c>
      <c r="M18" s="4">
        <v>56636.073009999993</v>
      </c>
    </row>
    <row r="19" spans="1:15" x14ac:dyDescent="0.3">
      <c r="A19" s="11" t="s">
        <v>42</v>
      </c>
      <c r="B19">
        <v>72</v>
      </c>
      <c r="E19" s="11" t="s">
        <v>26</v>
      </c>
      <c r="F19">
        <v>39</v>
      </c>
      <c r="G19">
        <v>42</v>
      </c>
      <c r="H19">
        <v>81</v>
      </c>
      <c r="J19" s="11" t="s">
        <v>26</v>
      </c>
      <c r="K19" s="4">
        <v>441.06374000000011</v>
      </c>
      <c r="L19" s="4">
        <v>478.04760000000016</v>
      </c>
      <c r="M19" s="4">
        <v>919.11134000000027</v>
      </c>
    </row>
    <row r="20" spans="1:15" x14ac:dyDescent="0.3">
      <c r="A20" s="11" t="s">
        <v>70</v>
      </c>
      <c r="B20">
        <v>71</v>
      </c>
      <c r="E20" s="11" t="s">
        <v>42</v>
      </c>
      <c r="F20">
        <v>38</v>
      </c>
      <c r="G20">
        <v>34</v>
      </c>
      <c r="H20">
        <v>72</v>
      </c>
      <c r="J20" s="11" t="s">
        <v>42</v>
      </c>
      <c r="K20" s="4">
        <v>22304.082500000004</v>
      </c>
      <c r="L20" s="4">
        <v>18875.890000000003</v>
      </c>
      <c r="M20" s="4">
        <v>41179.972500000003</v>
      </c>
    </row>
    <row r="21" spans="1:15" x14ac:dyDescent="0.3">
      <c r="A21" s="11" t="s">
        <v>14</v>
      </c>
      <c r="B21">
        <v>79</v>
      </c>
      <c r="E21" s="11" t="s">
        <v>70</v>
      </c>
      <c r="F21">
        <v>42</v>
      </c>
      <c r="G21">
        <v>29</v>
      </c>
      <c r="H21">
        <v>71</v>
      </c>
      <c r="J21" s="11" t="s">
        <v>70</v>
      </c>
      <c r="K21" s="4">
        <v>13735.923839999998</v>
      </c>
      <c r="L21" s="4">
        <v>10558.909439999999</v>
      </c>
      <c r="M21" s="4">
        <v>24294.833279999999</v>
      </c>
    </row>
    <row r="22" spans="1:15" x14ac:dyDescent="0.3">
      <c r="A22" s="11" t="s">
        <v>50</v>
      </c>
      <c r="B22">
        <v>83</v>
      </c>
      <c r="E22" s="11" t="s">
        <v>14</v>
      </c>
      <c r="F22">
        <v>53</v>
      </c>
      <c r="G22">
        <v>26</v>
      </c>
      <c r="H22">
        <v>79</v>
      </c>
      <c r="J22" s="11" t="s">
        <v>14</v>
      </c>
      <c r="K22" s="4">
        <v>14027.67114</v>
      </c>
      <c r="L22" s="4">
        <v>8921.0454600000012</v>
      </c>
      <c r="M22" s="4">
        <v>22948.7166</v>
      </c>
    </row>
    <row r="23" spans="1:15" x14ac:dyDescent="0.3">
      <c r="A23" s="11" t="s">
        <v>1131</v>
      </c>
      <c r="B23">
        <v>903</v>
      </c>
      <c r="E23" s="11" t="s">
        <v>50</v>
      </c>
      <c r="F23">
        <v>36</v>
      </c>
      <c r="G23">
        <v>47</v>
      </c>
      <c r="H23">
        <v>83</v>
      </c>
      <c r="J23" s="11" t="s">
        <v>50</v>
      </c>
      <c r="K23" s="4">
        <v>10993.268810000001</v>
      </c>
      <c r="L23" s="4">
        <v>12830.478069999999</v>
      </c>
      <c r="M23" s="4">
        <v>23823.746879999999</v>
      </c>
    </row>
    <row r="24" spans="1:15" x14ac:dyDescent="0.3">
      <c r="E24" s="11" t="s">
        <v>1131</v>
      </c>
      <c r="F24">
        <v>466</v>
      </c>
      <c r="G24">
        <v>437</v>
      </c>
      <c r="H24">
        <v>903</v>
      </c>
      <c r="J24" s="11" t="s">
        <v>1131</v>
      </c>
      <c r="K24" s="4">
        <v>172002.06607999999</v>
      </c>
      <c r="L24" s="4">
        <v>168617.20455999998</v>
      </c>
      <c r="M24" s="4">
        <v>340619.27063999994</v>
      </c>
    </row>
    <row r="25" spans="1:15" x14ac:dyDescent="0.3">
      <c r="E25" s="11"/>
    </row>
    <row r="26" spans="1:15" x14ac:dyDescent="0.3">
      <c r="E26" s="11"/>
      <c r="J26" s="11"/>
      <c r="K26" s="4"/>
      <c r="L26" s="4"/>
      <c r="M26" s="12">
        <f>GETPIVOTDATA("Beneficio Total (M)",$J$10)</f>
        <v>340619.27063999994</v>
      </c>
    </row>
    <row r="27" spans="1:15" x14ac:dyDescent="0.3">
      <c r="A27" s="21" t="s">
        <v>1139</v>
      </c>
      <c r="B27" s="21"/>
      <c r="E27" s="21" t="s">
        <v>1140</v>
      </c>
      <c r="F27" s="21"/>
      <c r="J27" s="21" t="s">
        <v>1146</v>
      </c>
      <c r="K27" s="21"/>
      <c r="L27" s="4"/>
      <c r="M27" s="4"/>
    </row>
    <row r="29" spans="1:15" x14ac:dyDescent="0.3">
      <c r="A29" s="10" t="s">
        <v>1130</v>
      </c>
      <c r="B29" t="s">
        <v>1132</v>
      </c>
      <c r="E29" s="18" t="s">
        <v>1159</v>
      </c>
      <c r="F29" s="19" t="s">
        <v>1160</v>
      </c>
      <c r="J29" s="10" t="s">
        <v>1132</v>
      </c>
      <c r="K29" s="10" t="s">
        <v>1134</v>
      </c>
    </row>
    <row r="30" spans="1:15" x14ac:dyDescent="0.3">
      <c r="A30" s="11" t="s">
        <v>1118</v>
      </c>
      <c r="B30">
        <v>220</v>
      </c>
      <c r="E30" s="11" t="s">
        <v>30</v>
      </c>
      <c r="F30" s="4">
        <v>159.42000000000004</v>
      </c>
      <c r="J30" s="10" t="s">
        <v>1130</v>
      </c>
      <c r="K30" t="s">
        <v>1118</v>
      </c>
      <c r="L30" t="s">
        <v>1119</v>
      </c>
      <c r="M30" t="s">
        <v>1117</v>
      </c>
      <c r="N30" t="s">
        <v>1120</v>
      </c>
      <c r="O30" t="s">
        <v>1131</v>
      </c>
    </row>
    <row r="31" spans="1:15" x14ac:dyDescent="0.3">
      <c r="A31" s="11" t="s">
        <v>1119</v>
      </c>
      <c r="B31">
        <v>238</v>
      </c>
      <c r="E31" s="11" t="s">
        <v>33</v>
      </c>
      <c r="F31" s="4">
        <v>31.789999999999974</v>
      </c>
      <c r="J31" s="11" t="s">
        <v>30</v>
      </c>
      <c r="K31">
        <v>18</v>
      </c>
      <c r="L31">
        <v>17</v>
      </c>
      <c r="M31">
        <v>16</v>
      </c>
      <c r="N31">
        <v>15</v>
      </c>
      <c r="O31">
        <v>66</v>
      </c>
    </row>
    <row r="32" spans="1:15" x14ac:dyDescent="0.3">
      <c r="A32" s="11" t="s">
        <v>1117</v>
      </c>
      <c r="B32">
        <v>227</v>
      </c>
      <c r="E32" s="11" t="s">
        <v>18</v>
      </c>
      <c r="F32" s="4">
        <v>364.6899999999996</v>
      </c>
      <c r="J32" s="11" t="s">
        <v>33</v>
      </c>
      <c r="K32">
        <v>20</v>
      </c>
      <c r="L32">
        <v>24</v>
      </c>
      <c r="M32">
        <v>13</v>
      </c>
      <c r="N32">
        <v>20</v>
      </c>
      <c r="O32">
        <v>77</v>
      </c>
    </row>
    <row r="33" spans="1:15" x14ac:dyDescent="0.3">
      <c r="A33" s="11" t="s">
        <v>1120</v>
      </c>
      <c r="B33">
        <v>218</v>
      </c>
      <c r="E33" s="11" t="s">
        <v>23</v>
      </c>
      <c r="F33" s="4">
        <v>117.11</v>
      </c>
      <c r="J33" s="11" t="s">
        <v>18</v>
      </c>
      <c r="K33">
        <v>18</v>
      </c>
      <c r="L33">
        <v>16</v>
      </c>
      <c r="M33">
        <v>20</v>
      </c>
      <c r="N33">
        <v>20</v>
      </c>
      <c r="O33">
        <v>74</v>
      </c>
    </row>
    <row r="34" spans="1:15" x14ac:dyDescent="0.3">
      <c r="A34" s="11" t="s">
        <v>1131</v>
      </c>
      <c r="B34">
        <v>903</v>
      </c>
      <c r="E34" s="11" t="s">
        <v>38</v>
      </c>
      <c r="F34" s="4">
        <v>263.33000000000004</v>
      </c>
      <c r="J34" s="11" t="s">
        <v>23</v>
      </c>
      <c r="K34">
        <v>20</v>
      </c>
      <c r="L34">
        <v>20</v>
      </c>
      <c r="M34">
        <v>28</v>
      </c>
      <c r="N34">
        <v>19</v>
      </c>
      <c r="O34">
        <v>87</v>
      </c>
    </row>
    <row r="35" spans="1:15" x14ac:dyDescent="0.3">
      <c r="E35" s="11" t="s">
        <v>40</v>
      </c>
      <c r="F35" s="4">
        <v>56.670000000000051</v>
      </c>
      <c r="J35" s="11" t="s">
        <v>38</v>
      </c>
      <c r="K35">
        <v>14</v>
      </c>
      <c r="L35">
        <v>18</v>
      </c>
      <c r="M35">
        <v>18</v>
      </c>
      <c r="N35">
        <v>16</v>
      </c>
      <c r="O35">
        <v>66</v>
      </c>
    </row>
    <row r="36" spans="1:15" x14ac:dyDescent="0.3">
      <c r="E36" s="11" t="s">
        <v>80</v>
      </c>
      <c r="F36" s="4">
        <v>502.54000000000065</v>
      </c>
      <c r="J36" s="11" t="s">
        <v>40</v>
      </c>
      <c r="K36">
        <v>16</v>
      </c>
      <c r="L36">
        <v>22</v>
      </c>
      <c r="M36">
        <v>25</v>
      </c>
      <c r="N36">
        <v>14</v>
      </c>
      <c r="O36">
        <v>77</v>
      </c>
    </row>
    <row r="37" spans="1:15" x14ac:dyDescent="0.3">
      <c r="E37" s="11" t="s">
        <v>26</v>
      </c>
      <c r="F37" s="4">
        <v>6.9200000000000008</v>
      </c>
      <c r="J37" s="11" t="s">
        <v>80</v>
      </c>
      <c r="K37">
        <v>17</v>
      </c>
      <c r="L37">
        <v>21</v>
      </c>
      <c r="M37">
        <v>15</v>
      </c>
      <c r="N37">
        <v>17</v>
      </c>
      <c r="O37">
        <v>70</v>
      </c>
    </row>
    <row r="38" spans="1:15" x14ac:dyDescent="0.3">
      <c r="E38" s="11" t="s">
        <v>42</v>
      </c>
      <c r="F38" s="4">
        <v>524.95999999999935</v>
      </c>
      <c r="J38" s="11" t="s">
        <v>26</v>
      </c>
      <c r="K38">
        <v>23</v>
      </c>
      <c r="L38">
        <v>23</v>
      </c>
      <c r="M38">
        <v>18</v>
      </c>
      <c r="N38">
        <v>17</v>
      </c>
      <c r="O38">
        <v>81</v>
      </c>
    </row>
    <row r="39" spans="1:15" x14ac:dyDescent="0.3">
      <c r="D39" s="19"/>
      <c r="E39" s="11" t="s">
        <v>70</v>
      </c>
      <c r="F39" s="4">
        <v>35.840000000000003</v>
      </c>
      <c r="J39" s="11" t="s">
        <v>42</v>
      </c>
      <c r="K39">
        <v>17</v>
      </c>
      <c r="L39">
        <v>26</v>
      </c>
      <c r="M39">
        <v>14</v>
      </c>
      <c r="N39">
        <v>15</v>
      </c>
      <c r="O39">
        <v>72</v>
      </c>
    </row>
    <row r="40" spans="1:15" x14ac:dyDescent="0.3">
      <c r="A40" s="10" t="s">
        <v>1130</v>
      </c>
      <c r="D40" s="4"/>
      <c r="E40" s="11" t="s">
        <v>14</v>
      </c>
      <c r="F40" s="4">
        <v>97.439999999999841</v>
      </c>
      <c r="J40" s="11" t="s">
        <v>70</v>
      </c>
      <c r="K40">
        <v>16</v>
      </c>
      <c r="L40">
        <v>16</v>
      </c>
      <c r="M40">
        <v>19</v>
      </c>
      <c r="N40">
        <v>20</v>
      </c>
      <c r="O40">
        <v>71</v>
      </c>
    </row>
    <row r="41" spans="1:15" x14ac:dyDescent="0.3">
      <c r="A41" s="11" t="s">
        <v>30</v>
      </c>
      <c r="D41" s="4"/>
      <c r="E41" s="11" t="s">
        <v>50</v>
      </c>
      <c r="F41" s="4">
        <v>90.930000000000092</v>
      </c>
      <c r="J41" s="11" t="s">
        <v>14</v>
      </c>
      <c r="K41">
        <v>21</v>
      </c>
      <c r="L41">
        <v>14</v>
      </c>
      <c r="M41">
        <v>22</v>
      </c>
      <c r="N41">
        <v>22</v>
      </c>
      <c r="O41">
        <v>79</v>
      </c>
    </row>
    <row r="42" spans="1:15" x14ac:dyDescent="0.3">
      <c r="A42" s="11" t="s">
        <v>33</v>
      </c>
      <c r="D42" s="4"/>
      <c r="J42" s="11" t="s">
        <v>50</v>
      </c>
      <c r="K42">
        <v>20</v>
      </c>
      <c r="L42">
        <v>21</v>
      </c>
      <c r="M42">
        <v>19</v>
      </c>
      <c r="N42">
        <v>23</v>
      </c>
      <c r="O42">
        <v>83</v>
      </c>
    </row>
    <row r="43" spans="1:15" x14ac:dyDescent="0.3">
      <c r="A43" s="11" t="s">
        <v>18</v>
      </c>
      <c r="D43" s="4"/>
      <c r="J43" s="11" t="s">
        <v>1131</v>
      </c>
      <c r="K43">
        <v>220</v>
      </c>
      <c r="L43">
        <v>238</v>
      </c>
      <c r="M43">
        <v>227</v>
      </c>
      <c r="N43">
        <v>218</v>
      </c>
      <c r="O43">
        <v>903</v>
      </c>
    </row>
    <row r="44" spans="1:15" x14ac:dyDescent="0.3">
      <c r="A44" s="11" t="s">
        <v>23</v>
      </c>
      <c r="D44" s="4"/>
    </row>
    <row r="45" spans="1:15" x14ac:dyDescent="0.3">
      <c r="A45" s="11" t="s">
        <v>38</v>
      </c>
      <c r="D45" s="4"/>
    </row>
    <row r="46" spans="1:15" x14ac:dyDescent="0.3">
      <c r="A46" s="11" t="s">
        <v>40</v>
      </c>
      <c r="D46" s="4"/>
      <c r="E46" s="21" t="s">
        <v>1141</v>
      </c>
      <c r="F46" s="21"/>
      <c r="J46" s="21" t="s">
        <v>1142</v>
      </c>
      <c r="K46" s="21"/>
      <c r="M46" s="21" t="s">
        <v>1143</v>
      </c>
      <c r="N46" s="21"/>
    </row>
    <row r="47" spans="1:15" x14ac:dyDescent="0.3">
      <c r="A47" s="11" t="s">
        <v>80</v>
      </c>
      <c r="D47" s="4"/>
    </row>
    <row r="48" spans="1:15" x14ac:dyDescent="0.3">
      <c r="A48" s="11" t="s">
        <v>26</v>
      </c>
      <c r="D48" s="4"/>
      <c r="E48" s="10" t="s">
        <v>1130</v>
      </c>
      <c r="F48" t="s">
        <v>1135</v>
      </c>
      <c r="J48" s="10" t="s">
        <v>1130</v>
      </c>
      <c r="K48" t="s">
        <v>1152</v>
      </c>
      <c r="M48" s="10" t="s">
        <v>1130</v>
      </c>
      <c r="N48" t="s">
        <v>1132</v>
      </c>
    </row>
    <row r="49" spans="1:14" x14ac:dyDescent="0.3">
      <c r="A49" s="11" t="s">
        <v>42</v>
      </c>
      <c r="D49" s="4"/>
      <c r="E49" s="11" t="s">
        <v>1118</v>
      </c>
      <c r="F49" s="5">
        <v>22.645454545454545</v>
      </c>
      <c r="J49" s="11" t="s">
        <v>24</v>
      </c>
      <c r="K49" s="12">
        <v>442694.55937999976</v>
      </c>
      <c r="M49" s="11" t="s">
        <v>24</v>
      </c>
      <c r="N49">
        <v>338</v>
      </c>
    </row>
    <row r="50" spans="1:14" x14ac:dyDescent="0.3">
      <c r="A50" s="11" t="s">
        <v>70</v>
      </c>
      <c r="D50" s="4"/>
      <c r="E50" s="11" t="s">
        <v>1119</v>
      </c>
      <c r="F50" s="5">
        <v>23.592436974789916</v>
      </c>
      <c r="J50" s="11" t="s">
        <v>60</v>
      </c>
      <c r="K50" s="12">
        <v>174172.41373000006</v>
      </c>
      <c r="M50" s="11" t="s">
        <v>60</v>
      </c>
      <c r="N50">
        <v>153</v>
      </c>
    </row>
    <row r="51" spans="1:14" x14ac:dyDescent="0.3">
      <c r="A51" s="11" t="s">
        <v>14</v>
      </c>
      <c r="D51" s="4"/>
      <c r="E51" s="11" t="s">
        <v>1117</v>
      </c>
      <c r="F51" s="5">
        <v>24.814977973568283</v>
      </c>
      <c r="J51" s="11" t="s">
        <v>21</v>
      </c>
      <c r="K51" s="12">
        <v>116098.78501000002</v>
      </c>
      <c r="M51" s="11" t="s">
        <v>21</v>
      </c>
      <c r="N51">
        <v>88</v>
      </c>
    </row>
    <row r="52" spans="1:14" x14ac:dyDescent="0.3">
      <c r="A52" s="11" t="s">
        <v>50</v>
      </c>
      <c r="E52" s="11" t="s">
        <v>1120</v>
      </c>
      <c r="F52" s="5">
        <v>24.330275229357799</v>
      </c>
      <c r="J52" s="11" t="s">
        <v>28</v>
      </c>
      <c r="K52" s="12">
        <v>126407.80833999999</v>
      </c>
      <c r="M52" s="11" t="s">
        <v>28</v>
      </c>
      <c r="N52">
        <v>85</v>
      </c>
    </row>
    <row r="53" spans="1:14" x14ac:dyDescent="0.3">
      <c r="A53" s="11" t="s">
        <v>1131</v>
      </c>
      <c r="E53" s="11" t="s">
        <v>1131</v>
      </c>
      <c r="F53" s="5">
        <v>23.847176079734218</v>
      </c>
      <c r="J53" s="11" t="s">
        <v>12</v>
      </c>
      <c r="K53" s="12">
        <v>258398.19684000016</v>
      </c>
      <c r="M53" s="11" t="s">
        <v>12</v>
      </c>
      <c r="N53">
        <v>214</v>
      </c>
    </row>
    <row r="54" spans="1:14" x14ac:dyDescent="0.3">
      <c r="J54" s="11" t="s">
        <v>44</v>
      </c>
      <c r="K54" s="12">
        <v>27965.989579999998</v>
      </c>
      <c r="M54" s="11" t="s">
        <v>44</v>
      </c>
      <c r="N54">
        <v>25</v>
      </c>
    </row>
    <row r="55" spans="1:14" x14ac:dyDescent="0.3">
      <c r="J55" s="11" t="s">
        <v>1131</v>
      </c>
      <c r="K55" s="12">
        <v>1145737.75288</v>
      </c>
      <c r="M55" s="11" t="s">
        <v>1131</v>
      </c>
      <c r="N55">
        <v>903</v>
      </c>
    </row>
    <row r="56" spans="1:14" x14ac:dyDescent="0.3">
      <c r="K56" s="17">
        <f>GETPIVOTDATA("Importe Ventas Totales (M)",$J$48)</f>
        <v>1145737.75288</v>
      </c>
    </row>
    <row r="57" spans="1:14" x14ac:dyDescent="0.3">
      <c r="E57" s="21" t="s">
        <v>1147</v>
      </c>
      <c r="F57" s="21"/>
      <c r="J57" s="22"/>
      <c r="K57" s="22"/>
    </row>
    <row r="59" spans="1:14" x14ac:dyDescent="0.3">
      <c r="E59" s="10" t="s">
        <v>1130</v>
      </c>
      <c r="F59" t="s">
        <v>1129</v>
      </c>
    </row>
    <row r="60" spans="1:14" x14ac:dyDescent="0.3">
      <c r="E60" s="11" t="s">
        <v>24</v>
      </c>
      <c r="F60" s="4">
        <v>131600841.41000001</v>
      </c>
    </row>
    <row r="61" spans="1:14" x14ac:dyDescent="0.3">
      <c r="E61" s="11" t="s">
        <v>60</v>
      </c>
      <c r="F61" s="4">
        <v>52125753.379999973</v>
      </c>
    </row>
    <row r="62" spans="1:14" x14ac:dyDescent="0.3">
      <c r="E62" s="11" t="s">
        <v>21</v>
      </c>
      <c r="F62" s="4">
        <v>32765086.219999991</v>
      </c>
    </row>
    <row r="63" spans="1:14" x14ac:dyDescent="0.3">
      <c r="E63" s="11" t="s">
        <v>28</v>
      </c>
      <c r="F63" s="4">
        <v>37686228.140000001</v>
      </c>
    </row>
    <row r="64" spans="1:14" x14ac:dyDescent="0.3">
      <c r="E64" s="11" t="s">
        <v>12</v>
      </c>
      <c r="F64" s="4">
        <v>78617075.359999985</v>
      </c>
    </row>
    <row r="65" spans="5:23" x14ac:dyDescent="0.3">
      <c r="E65" s="11" t="s">
        <v>44</v>
      </c>
      <c r="F65" s="4">
        <v>7824286.1300000008</v>
      </c>
    </row>
    <row r="66" spans="5:23" x14ac:dyDescent="0.3">
      <c r="E66" s="11" t="s">
        <v>1131</v>
      </c>
      <c r="F66" s="4">
        <v>340619270.63999999</v>
      </c>
    </row>
    <row r="71" spans="5:23" x14ac:dyDescent="0.3">
      <c r="E71" s="21" t="s">
        <v>1153</v>
      </c>
      <c r="F71" s="21"/>
      <c r="G71" s="21"/>
      <c r="J71" s="21" t="s">
        <v>1144</v>
      </c>
      <c r="K71" s="21"/>
    </row>
    <row r="73" spans="5:23" x14ac:dyDescent="0.3">
      <c r="E73" s="10" t="s">
        <v>1152</v>
      </c>
      <c r="F73" s="10" t="s">
        <v>1134</v>
      </c>
      <c r="J73" s="10" t="s">
        <v>1132</v>
      </c>
      <c r="K73" s="10" t="s">
        <v>1134</v>
      </c>
    </row>
    <row r="74" spans="5:23" x14ac:dyDescent="0.3">
      <c r="E74" s="10" t="s">
        <v>1130</v>
      </c>
      <c r="F74" t="s">
        <v>15</v>
      </c>
      <c r="G74" t="s">
        <v>19</v>
      </c>
      <c r="H74" t="s">
        <v>1131</v>
      </c>
      <c r="J74" s="10" t="s">
        <v>1130</v>
      </c>
      <c r="K74" t="s">
        <v>30</v>
      </c>
      <c r="L74" t="s">
        <v>33</v>
      </c>
      <c r="M74" t="s">
        <v>18</v>
      </c>
      <c r="N74" t="s">
        <v>23</v>
      </c>
      <c r="O74" t="s">
        <v>38</v>
      </c>
      <c r="P74" t="s">
        <v>40</v>
      </c>
      <c r="Q74" t="s">
        <v>80</v>
      </c>
      <c r="R74" t="s">
        <v>26</v>
      </c>
      <c r="S74" t="s">
        <v>42</v>
      </c>
      <c r="T74" t="s">
        <v>70</v>
      </c>
      <c r="U74" t="s">
        <v>14</v>
      </c>
      <c r="V74" t="s">
        <v>50</v>
      </c>
      <c r="W74" t="s">
        <v>1131</v>
      </c>
    </row>
    <row r="75" spans="5:23" x14ac:dyDescent="0.3">
      <c r="E75" s="11" t="s">
        <v>30</v>
      </c>
      <c r="F75" s="12">
        <v>41191.980800000005</v>
      </c>
      <c r="G75" s="12">
        <v>55838.926079999997</v>
      </c>
      <c r="H75" s="12">
        <v>97030.906879999995</v>
      </c>
      <c r="J75" s="11" t="s">
        <v>24</v>
      </c>
      <c r="K75">
        <v>27</v>
      </c>
      <c r="L75">
        <v>25</v>
      </c>
      <c r="M75">
        <v>30</v>
      </c>
      <c r="N75">
        <v>33</v>
      </c>
      <c r="O75">
        <v>28</v>
      </c>
      <c r="P75">
        <v>33</v>
      </c>
      <c r="Q75">
        <v>23</v>
      </c>
      <c r="R75">
        <v>33</v>
      </c>
      <c r="S75">
        <v>25</v>
      </c>
      <c r="T75">
        <v>24</v>
      </c>
      <c r="U75">
        <v>28</v>
      </c>
      <c r="V75">
        <v>29</v>
      </c>
      <c r="W75">
        <v>338</v>
      </c>
    </row>
    <row r="76" spans="5:23" x14ac:dyDescent="0.3">
      <c r="E76" s="11" t="s">
        <v>33</v>
      </c>
      <c r="F76" s="12">
        <v>8876.8510999999999</v>
      </c>
      <c r="G76" s="12">
        <v>10449.723700000002</v>
      </c>
      <c r="H76" s="12">
        <v>19326.574800000002</v>
      </c>
      <c r="J76" s="11" t="s">
        <v>60</v>
      </c>
      <c r="K76">
        <v>12</v>
      </c>
      <c r="L76">
        <v>12</v>
      </c>
      <c r="M76">
        <v>10</v>
      </c>
      <c r="N76">
        <v>15</v>
      </c>
      <c r="O76">
        <v>6</v>
      </c>
      <c r="P76">
        <v>18</v>
      </c>
      <c r="Q76">
        <v>10</v>
      </c>
      <c r="R76">
        <v>14</v>
      </c>
      <c r="S76">
        <v>11</v>
      </c>
      <c r="T76">
        <v>15</v>
      </c>
      <c r="U76">
        <v>15</v>
      </c>
      <c r="V76">
        <v>15</v>
      </c>
      <c r="W76">
        <v>153</v>
      </c>
    </row>
    <row r="77" spans="5:23" x14ac:dyDescent="0.3">
      <c r="E77" s="11" t="s">
        <v>18</v>
      </c>
      <c r="F77" s="12">
        <v>96582.855810000023</v>
      </c>
      <c r="G77" s="12">
        <v>62248.181939999988</v>
      </c>
      <c r="H77" s="12">
        <v>158831.03775000002</v>
      </c>
      <c r="J77" s="11" t="s">
        <v>21</v>
      </c>
      <c r="K77">
        <v>4</v>
      </c>
      <c r="L77">
        <v>5</v>
      </c>
      <c r="M77">
        <v>10</v>
      </c>
      <c r="N77">
        <v>7</v>
      </c>
      <c r="O77">
        <v>6</v>
      </c>
      <c r="P77">
        <v>2</v>
      </c>
      <c r="Q77">
        <v>11</v>
      </c>
      <c r="R77">
        <v>8</v>
      </c>
      <c r="S77">
        <v>6</v>
      </c>
      <c r="T77">
        <v>7</v>
      </c>
      <c r="U77">
        <v>11</v>
      </c>
      <c r="V77">
        <v>11</v>
      </c>
      <c r="W77">
        <v>88</v>
      </c>
    </row>
    <row r="78" spans="5:23" x14ac:dyDescent="0.3">
      <c r="E78" s="11" t="s">
        <v>23</v>
      </c>
      <c r="F78" s="12">
        <v>50845.337399999997</v>
      </c>
      <c r="G78" s="12">
        <v>34169.444100000001</v>
      </c>
      <c r="H78" s="12">
        <v>85014.781499999997</v>
      </c>
      <c r="J78" s="11" t="s">
        <v>28</v>
      </c>
      <c r="K78">
        <v>9</v>
      </c>
      <c r="L78">
        <v>7</v>
      </c>
      <c r="M78">
        <v>6</v>
      </c>
      <c r="N78">
        <v>5</v>
      </c>
      <c r="O78">
        <v>7</v>
      </c>
      <c r="P78">
        <v>6</v>
      </c>
      <c r="Q78">
        <v>7</v>
      </c>
      <c r="R78">
        <v>6</v>
      </c>
      <c r="S78">
        <v>9</v>
      </c>
      <c r="T78">
        <v>6</v>
      </c>
      <c r="U78">
        <v>10</v>
      </c>
      <c r="V78">
        <v>7</v>
      </c>
      <c r="W78">
        <v>85</v>
      </c>
    </row>
    <row r="79" spans="5:23" x14ac:dyDescent="0.3">
      <c r="E79" s="11" t="s">
        <v>38</v>
      </c>
      <c r="F79" s="12">
        <v>56648.004000000001</v>
      </c>
      <c r="G79" s="12">
        <v>92905</v>
      </c>
      <c r="H79" s="12">
        <v>149553.00400000002</v>
      </c>
      <c r="J79" s="11" t="s">
        <v>12</v>
      </c>
      <c r="K79">
        <v>9</v>
      </c>
      <c r="L79">
        <v>25</v>
      </c>
      <c r="M79">
        <v>14</v>
      </c>
      <c r="N79">
        <v>24</v>
      </c>
      <c r="O79">
        <v>18</v>
      </c>
      <c r="P79">
        <v>16</v>
      </c>
      <c r="Q79">
        <v>19</v>
      </c>
      <c r="R79">
        <v>19</v>
      </c>
      <c r="S79">
        <v>18</v>
      </c>
      <c r="T79">
        <v>17</v>
      </c>
      <c r="U79">
        <v>15</v>
      </c>
      <c r="V79">
        <v>20</v>
      </c>
      <c r="W79">
        <v>214</v>
      </c>
    </row>
    <row r="80" spans="5:23" x14ac:dyDescent="0.3">
      <c r="E80" s="11" t="s">
        <v>40</v>
      </c>
      <c r="F80" s="12">
        <v>16458.869130000003</v>
      </c>
      <c r="G80" s="12">
        <v>17389.446909999999</v>
      </c>
      <c r="H80" s="12">
        <v>33848.316040000005</v>
      </c>
      <c r="J80" s="11" t="s">
        <v>44</v>
      </c>
      <c r="K80">
        <v>5</v>
      </c>
      <c r="L80">
        <v>3</v>
      </c>
      <c r="M80">
        <v>4</v>
      </c>
      <c r="N80">
        <v>3</v>
      </c>
      <c r="O80">
        <v>1</v>
      </c>
      <c r="P80">
        <v>2</v>
      </c>
      <c r="R80">
        <v>1</v>
      </c>
      <c r="S80">
        <v>3</v>
      </c>
      <c r="T80">
        <v>2</v>
      </c>
      <c r="V80">
        <v>1</v>
      </c>
      <c r="W80">
        <v>25</v>
      </c>
    </row>
    <row r="81" spans="5:23" x14ac:dyDescent="0.3">
      <c r="E81" s="11" t="s">
        <v>80</v>
      </c>
      <c r="F81" s="12">
        <v>119093.06496999998</v>
      </c>
      <c r="G81" s="12">
        <v>109279.52001999998</v>
      </c>
      <c r="H81" s="12">
        <v>228372.58498999994</v>
      </c>
      <c r="J81" s="11" t="s">
        <v>1131</v>
      </c>
      <c r="K81">
        <v>66</v>
      </c>
      <c r="L81">
        <v>77</v>
      </c>
      <c r="M81">
        <v>74</v>
      </c>
      <c r="N81">
        <v>87</v>
      </c>
      <c r="O81">
        <v>66</v>
      </c>
      <c r="P81">
        <v>77</v>
      </c>
      <c r="Q81">
        <v>70</v>
      </c>
      <c r="R81">
        <v>81</v>
      </c>
      <c r="S81">
        <v>72</v>
      </c>
      <c r="T81">
        <v>71</v>
      </c>
      <c r="U81">
        <v>79</v>
      </c>
      <c r="V81">
        <v>83</v>
      </c>
      <c r="W81">
        <v>903</v>
      </c>
    </row>
    <row r="82" spans="5:23" x14ac:dyDescent="0.3">
      <c r="E82" s="11" t="s">
        <v>26</v>
      </c>
      <c r="F82" s="12">
        <v>1707.5206199999996</v>
      </c>
      <c r="G82" s="12">
        <v>1850.6988000000006</v>
      </c>
      <c r="H82" s="12">
        <v>3558.2194200000004</v>
      </c>
    </row>
    <row r="83" spans="5:23" x14ac:dyDescent="0.3">
      <c r="E83" s="11" t="s">
        <v>42</v>
      </c>
      <c r="F83" s="12">
        <v>115046.66586000002</v>
      </c>
      <c r="G83" s="12">
        <v>97363.709520000004</v>
      </c>
      <c r="H83" s="12">
        <v>212410.37538000004</v>
      </c>
    </row>
    <row r="84" spans="5:23" x14ac:dyDescent="0.3">
      <c r="E84" s="11" t="s">
        <v>70</v>
      </c>
      <c r="F84" s="12">
        <v>20439.294080000007</v>
      </c>
      <c r="G84" s="12">
        <v>15711.841279999999</v>
      </c>
      <c r="H84" s="12">
        <v>36151.135360000007</v>
      </c>
    </row>
    <row r="85" spans="5:23" x14ac:dyDescent="0.3">
      <c r="E85" s="11" t="s">
        <v>14</v>
      </c>
      <c r="F85" s="12">
        <v>38816.504580000001</v>
      </c>
      <c r="G85" s="12">
        <v>24685.765620000006</v>
      </c>
      <c r="H85" s="12">
        <v>63502.270200000006</v>
      </c>
    </row>
    <row r="86" spans="5:23" x14ac:dyDescent="0.3">
      <c r="E86" s="11" t="s">
        <v>50</v>
      </c>
      <c r="F86" s="12">
        <v>26827.546219999997</v>
      </c>
      <c r="G86" s="12">
        <v>31311.000339999999</v>
      </c>
      <c r="H86" s="12">
        <v>58138.546559999995</v>
      </c>
    </row>
    <row r="87" spans="5:23" x14ac:dyDescent="0.3">
      <c r="E87" s="11" t="s">
        <v>1131</v>
      </c>
      <c r="F87" s="12">
        <v>592534.49456999998</v>
      </c>
      <c r="G87" s="12">
        <v>553203.25831000006</v>
      </c>
      <c r="H87" s="12">
        <v>1145737.7528799998</v>
      </c>
    </row>
    <row r="88" spans="5:23" x14ac:dyDescent="0.3">
      <c r="N88" s="10" t="s">
        <v>1130</v>
      </c>
      <c r="O88" t="s">
        <v>1156</v>
      </c>
    </row>
    <row r="89" spans="5:23" x14ac:dyDescent="0.3">
      <c r="N89" s="11" t="s">
        <v>30</v>
      </c>
      <c r="O89" s="15">
        <v>0.62449075524913855</v>
      </c>
    </row>
    <row r="90" spans="5:23" x14ac:dyDescent="0.3">
      <c r="N90" s="11" t="s">
        <v>33</v>
      </c>
      <c r="O90" s="15">
        <v>0.6699683877766065</v>
      </c>
    </row>
    <row r="91" spans="5:23" x14ac:dyDescent="0.3">
      <c r="N91" s="11" t="s">
        <v>18</v>
      </c>
      <c r="O91" s="15">
        <v>0.86441963544999834</v>
      </c>
    </row>
    <row r="92" spans="5:23" x14ac:dyDescent="0.3">
      <c r="N92" s="11" t="s">
        <v>23</v>
      </c>
      <c r="O92" s="15">
        <v>0.56932425862907188</v>
      </c>
    </row>
    <row r="93" spans="5:23" x14ac:dyDescent="0.3">
      <c r="E93" s="10" t="s">
        <v>1130</v>
      </c>
      <c r="F93" t="s">
        <v>1151</v>
      </c>
      <c r="N93" s="11" t="s">
        <v>38</v>
      </c>
      <c r="O93" s="15">
        <v>0.60231015553522393</v>
      </c>
    </row>
    <row r="94" spans="5:23" x14ac:dyDescent="0.3">
      <c r="E94" s="11">
        <v>2020</v>
      </c>
      <c r="F94" s="12">
        <v>118059.41148999988</v>
      </c>
      <c r="N94" s="11" t="s">
        <v>40</v>
      </c>
      <c r="O94" s="15">
        <v>0.69338064358252849</v>
      </c>
    </row>
    <row r="95" spans="5:23" x14ac:dyDescent="0.3">
      <c r="E95" s="11">
        <v>2021</v>
      </c>
      <c r="F95" s="12">
        <v>126638.57515999998</v>
      </c>
      <c r="N95" s="11" t="s">
        <v>80</v>
      </c>
      <c r="O95" s="15">
        <v>0.75200143654510809</v>
      </c>
    </row>
    <row r="96" spans="5:23" x14ac:dyDescent="0.3">
      <c r="E96" s="11">
        <v>2022</v>
      </c>
      <c r="F96" s="12">
        <v>95921.283989999894</v>
      </c>
      <c r="N96" s="11" t="s">
        <v>26</v>
      </c>
      <c r="O96" s="15">
        <v>0.74169346195069619</v>
      </c>
    </row>
    <row r="97" spans="2:15" x14ac:dyDescent="0.3">
      <c r="E97" s="11" t="s">
        <v>1131</v>
      </c>
      <c r="F97" s="12">
        <v>340619.27063999977</v>
      </c>
      <c r="N97" s="11" t="s">
        <v>42</v>
      </c>
      <c r="O97" s="15">
        <v>0.80613012699436315</v>
      </c>
    </row>
    <row r="98" spans="2:15" x14ac:dyDescent="0.3">
      <c r="N98" s="11" t="s">
        <v>70</v>
      </c>
      <c r="O98" s="15">
        <v>0.3279648609077595</v>
      </c>
    </row>
    <row r="99" spans="2:15" x14ac:dyDescent="0.3">
      <c r="N99" s="11" t="s">
        <v>14</v>
      </c>
      <c r="O99" s="15">
        <v>0.63861580810066754</v>
      </c>
    </row>
    <row r="100" spans="2:15" x14ac:dyDescent="0.3">
      <c r="N100" s="11" t="s">
        <v>50</v>
      </c>
      <c r="O100" s="15">
        <v>0.59022458782292564</v>
      </c>
    </row>
    <row r="101" spans="2:15" x14ac:dyDescent="0.3">
      <c r="N101" s="11" t="s">
        <v>1131</v>
      </c>
      <c r="O101" s="15">
        <v>0.65662063557466532</v>
      </c>
    </row>
    <row r="102" spans="2:15" x14ac:dyDescent="0.3">
      <c r="D102" s="10" t="s">
        <v>1130</v>
      </c>
    </row>
    <row r="103" spans="2:15" x14ac:dyDescent="0.3">
      <c r="D103" s="11">
        <v>2020</v>
      </c>
    </row>
    <row r="104" spans="2:15" x14ac:dyDescent="0.3">
      <c r="D104" s="11">
        <v>2021</v>
      </c>
    </row>
    <row r="105" spans="2:15" x14ac:dyDescent="0.3">
      <c r="D105" s="11">
        <v>2022</v>
      </c>
      <c r="I105" s="10" t="s">
        <v>1129</v>
      </c>
      <c r="J105" s="10" t="s">
        <v>1134</v>
      </c>
    </row>
    <row r="106" spans="2:15" x14ac:dyDescent="0.3">
      <c r="D106" s="11" t="s">
        <v>1131</v>
      </c>
      <c r="I106" s="10" t="s">
        <v>1130</v>
      </c>
      <c r="J106">
        <v>2020</v>
      </c>
      <c r="K106">
        <v>2021</v>
      </c>
      <c r="L106">
        <v>2022</v>
      </c>
      <c r="M106" t="s">
        <v>1131</v>
      </c>
    </row>
    <row r="107" spans="2:15" x14ac:dyDescent="0.3">
      <c r="I107" s="11" t="s">
        <v>30</v>
      </c>
      <c r="J107" s="4">
        <v>12493625.520000005</v>
      </c>
      <c r="K107" s="4">
        <v>7465768.5200000014</v>
      </c>
      <c r="L107" s="4">
        <v>16476608.520000005</v>
      </c>
      <c r="M107" s="4">
        <v>36436002.56000001</v>
      </c>
    </row>
    <row r="108" spans="2:15" x14ac:dyDescent="0.3">
      <c r="I108" s="11" t="s">
        <v>33</v>
      </c>
      <c r="J108" s="4">
        <v>1729521.7200000007</v>
      </c>
      <c r="K108" s="4">
        <v>2472353.8200000003</v>
      </c>
      <c r="L108" s="4">
        <v>2176505.1000000006</v>
      </c>
      <c r="M108" s="4">
        <v>6378380.6400000015</v>
      </c>
    </row>
    <row r="109" spans="2:15" x14ac:dyDescent="0.3">
      <c r="I109" s="11" t="s">
        <v>18</v>
      </c>
      <c r="J109" s="4">
        <v>6356121.1999999993</v>
      </c>
      <c r="K109" s="4">
        <v>6808515.9999999972</v>
      </c>
      <c r="L109" s="4">
        <v>8369732.799999997</v>
      </c>
      <c r="M109" s="4">
        <v>21534369.999999993</v>
      </c>
    </row>
    <row r="110" spans="2:15" x14ac:dyDescent="0.3">
      <c r="B110" s="10" t="s">
        <v>1130</v>
      </c>
      <c r="C110" t="s">
        <v>1152</v>
      </c>
      <c r="I110" s="11" t="s">
        <v>23</v>
      </c>
      <c r="J110" s="4">
        <v>9551330.8499999996</v>
      </c>
      <c r="K110" s="4">
        <v>14868148.289999995</v>
      </c>
      <c r="L110" s="4">
        <v>12194324.909999998</v>
      </c>
      <c r="M110" s="4">
        <v>36613804.04999999</v>
      </c>
    </row>
    <row r="111" spans="2:15" x14ac:dyDescent="0.3">
      <c r="B111" s="11" t="s">
        <v>294</v>
      </c>
      <c r="C111" s="12">
        <v>11042.856070000002</v>
      </c>
      <c r="I111" s="11" t="s">
        <v>38</v>
      </c>
      <c r="J111" s="4">
        <v>26992100.410000004</v>
      </c>
      <c r="K111" s="4">
        <v>20410947.039999999</v>
      </c>
      <c r="L111" s="4">
        <v>12072663.450000003</v>
      </c>
      <c r="M111" s="4">
        <v>59475710.900000006</v>
      </c>
    </row>
    <row r="112" spans="2:15" x14ac:dyDescent="0.3">
      <c r="B112" s="11" t="s">
        <v>187</v>
      </c>
      <c r="C112" s="12">
        <v>8113.3381700000009</v>
      </c>
      <c r="I112" s="11" t="s">
        <v>40</v>
      </c>
      <c r="J112" s="4">
        <v>3020682.2800000003</v>
      </c>
      <c r="K112" s="4">
        <v>3857535.9200000004</v>
      </c>
      <c r="L112" s="4">
        <v>3500330.6800000006</v>
      </c>
      <c r="M112" s="4">
        <v>10378548.880000003</v>
      </c>
    </row>
    <row r="113" spans="2:13" x14ac:dyDescent="0.3">
      <c r="B113" s="11" t="s">
        <v>283</v>
      </c>
      <c r="C113" s="12">
        <v>1087.5207</v>
      </c>
      <c r="I113" s="11" t="s">
        <v>80</v>
      </c>
      <c r="J113" s="4">
        <v>18285653.82</v>
      </c>
      <c r="K113" s="4">
        <v>27776845.189999998</v>
      </c>
      <c r="L113" s="4">
        <v>10573573.999999996</v>
      </c>
      <c r="M113" s="4">
        <v>56636073.00999999</v>
      </c>
    </row>
    <row r="114" spans="2:13" x14ac:dyDescent="0.3">
      <c r="B114" s="11" t="s">
        <v>216</v>
      </c>
      <c r="C114" s="12">
        <v>9944.5319999999992</v>
      </c>
      <c r="I114" s="11" t="s">
        <v>26</v>
      </c>
      <c r="J114" s="4">
        <v>327666.01000000007</v>
      </c>
      <c r="K114" s="4">
        <v>341738.00000000006</v>
      </c>
      <c r="L114" s="4">
        <v>249707.33000000002</v>
      </c>
      <c r="M114" s="4">
        <v>919111.34000000008</v>
      </c>
    </row>
    <row r="115" spans="2:13" x14ac:dyDescent="0.3">
      <c r="B115" s="11" t="s">
        <v>46</v>
      </c>
      <c r="C115" s="12">
        <v>9597.6369699999996</v>
      </c>
      <c r="I115" s="11" t="s">
        <v>42</v>
      </c>
      <c r="J115" s="4">
        <v>14473047.5</v>
      </c>
      <c r="K115" s="4">
        <v>16232088.75</v>
      </c>
      <c r="L115" s="4">
        <v>10474836.25</v>
      </c>
      <c r="M115" s="4">
        <v>41179972.5</v>
      </c>
    </row>
    <row r="116" spans="2:13" x14ac:dyDescent="0.3">
      <c r="B116" s="11" t="s">
        <v>108</v>
      </c>
      <c r="C116" s="12">
        <v>7942.6710199999998</v>
      </c>
      <c r="I116" s="11" t="s">
        <v>70</v>
      </c>
      <c r="J116" s="4">
        <v>7756953.120000001</v>
      </c>
      <c r="K116" s="4">
        <v>8694341.2799999993</v>
      </c>
      <c r="L116" s="4">
        <v>7843538.879999999</v>
      </c>
      <c r="M116" s="4">
        <v>24294833.280000001</v>
      </c>
    </row>
    <row r="117" spans="2:13" x14ac:dyDescent="0.3">
      <c r="B117" s="11" t="s">
        <v>41</v>
      </c>
      <c r="C117" s="12">
        <v>8018.9043300000003</v>
      </c>
      <c r="I117" s="11" t="s">
        <v>14</v>
      </c>
      <c r="J117" s="4">
        <v>7487681.1600000029</v>
      </c>
      <c r="K117" s="4">
        <v>9337297.3200000003</v>
      </c>
      <c r="L117" s="4">
        <v>6123738.120000002</v>
      </c>
      <c r="M117" s="4">
        <v>22948716.600000005</v>
      </c>
    </row>
    <row r="118" spans="2:13" x14ac:dyDescent="0.3">
      <c r="B118" s="11" t="s">
        <v>129</v>
      </c>
      <c r="C118" s="12">
        <v>6149.8533899999993</v>
      </c>
      <c r="I118" s="11" t="s">
        <v>50</v>
      </c>
      <c r="J118" s="4">
        <v>9585027.9000000022</v>
      </c>
      <c r="K118" s="4">
        <v>8372995.0300000012</v>
      </c>
      <c r="L118" s="4">
        <v>5865723.9499999993</v>
      </c>
      <c r="M118" s="4">
        <v>23823746.880000003</v>
      </c>
    </row>
    <row r="119" spans="2:13" x14ac:dyDescent="0.3">
      <c r="B119" s="11" t="s">
        <v>52</v>
      </c>
      <c r="C119" s="12">
        <v>969.93774000000008</v>
      </c>
      <c r="I119" s="11" t="s">
        <v>1131</v>
      </c>
      <c r="J119" s="4">
        <v>118059411.49000002</v>
      </c>
      <c r="K119" s="4">
        <v>126638575.16</v>
      </c>
      <c r="L119" s="4">
        <v>95921283.989999995</v>
      </c>
      <c r="M119" s="4">
        <v>340619270.63999999</v>
      </c>
    </row>
    <row r="120" spans="2:13" x14ac:dyDescent="0.3">
      <c r="B120" s="11" t="s">
        <v>281</v>
      </c>
      <c r="C120" s="12">
        <v>5703.1895299999996</v>
      </c>
      <c r="D120" s="12"/>
    </row>
    <row r="121" spans="2:13" x14ac:dyDescent="0.3">
      <c r="B121" s="11" t="s">
        <v>117</v>
      </c>
      <c r="C121" s="12">
        <v>9909.9645000000019</v>
      </c>
      <c r="D121" s="12"/>
    </row>
    <row r="122" spans="2:13" x14ac:dyDescent="0.3">
      <c r="B122" s="11" t="s">
        <v>558</v>
      </c>
      <c r="C122" s="12">
        <v>6245.7689799999998</v>
      </c>
      <c r="D122" s="12"/>
    </row>
    <row r="123" spans="2:13" x14ac:dyDescent="0.3">
      <c r="B123" s="11" t="s">
        <v>669</v>
      </c>
      <c r="C123" s="12">
        <v>425.95865000000003</v>
      </c>
      <c r="D123" s="12"/>
    </row>
    <row r="124" spans="2:13" x14ac:dyDescent="0.3">
      <c r="B124" s="11" t="s">
        <v>767</v>
      </c>
      <c r="C124" s="12">
        <v>1831.5575999999996</v>
      </c>
      <c r="D124" s="12"/>
    </row>
    <row r="125" spans="2:13" x14ac:dyDescent="0.3">
      <c r="B125" s="11" t="s">
        <v>511</v>
      </c>
      <c r="C125" s="12">
        <v>2745.9767500000003</v>
      </c>
      <c r="D125" s="12"/>
    </row>
    <row r="126" spans="2:13" x14ac:dyDescent="0.3">
      <c r="B126" s="11" t="s">
        <v>447</v>
      </c>
      <c r="C126" s="12">
        <v>3852.7301300000004</v>
      </c>
      <c r="D126" s="12"/>
    </row>
    <row r="127" spans="2:13" x14ac:dyDescent="0.3">
      <c r="B127" s="11" t="s">
        <v>69</v>
      </c>
      <c r="C127" s="12">
        <v>6796.2556400000003</v>
      </c>
      <c r="D127" s="12"/>
    </row>
    <row r="128" spans="2:13" x14ac:dyDescent="0.3">
      <c r="B128" s="11" t="s">
        <v>165</v>
      </c>
      <c r="C128" s="12">
        <v>4334.9025099999999</v>
      </c>
      <c r="D128" s="12"/>
    </row>
    <row r="129" spans="2:4" x14ac:dyDescent="0.3">
      <c r="B129" s="11" t="s">
        <v>285</v>
      </c>
      <c r="C129" s="12">
        <v>8565.3002500000002</v>
      </c>
      <c r="D129" s="12"/>
    </row>
    <row r="130" spans="2:4" x14ac:dyDescent="0.3">
      <c r="B130" s="11" t="s">
        <v>393</v>
      </c>
      <c r="C130" s="12">
        <v>1119.79944</v>
      </c>
      <c r="D130" s="12"/>
    </row>
    <row r="131" spans="2:4" x14ac:dyDescent="0.3">
      <c r="B131" s="11" t="s">
        <v>209</v>
      </c>
      <c r="C131" s="12">
        <v>3694.75378</v>
      </c>
      <c r="D131" s="12"/>
    </row>
    <row r="132" spans="2:4" x14ac:dyDescent="0.3">
      <c r="B132" s="11" t="s">
        <v>299</v>
      </c>
      <c r="C132" s="12">
        <v>4967.4045999999998</v>
      </c>
      <c r="D132" s="12"/>
    </row>
    <row r="133" spans="2:4" x14ac:dyDescent="0.3">
      <c r="B133" s="11" t="s">
        <v>74</v>
      </c>
      <c r="C133" s="12">
        <v>10647.811580000001</v>
      </c>
      <c r="D133" s="12"/>
    </row>
    <row r="134" spans="2:4" x14ac:dyDescent="0.3">
      <c r="B134" s="11" t="s">
        <v>867</v>
      </c>
      <c r="C134" s="12">
        <v>2345.2385699999995</v>
      </c>
      <c r="D134" s="12"/>
    </row>
    <row r="135" spans="2:4" x14ac:dyDescent="0.3">
      <c r="B135" s="11" t="s">
        <v>236</v>
      </c>
      <c r="C135" s="12">
        <v>8009.6571699999995</v>
      </c>
      <c r="D135" s="12"/>
    </row>
    <row r="136" spans="2:4" x14ac:dyDescent="0.3">
      <c r="B136" s="11" t="s">
        <v>491</v>
      </c>
      <c r="C136" s="12">
        <v>7120.2273500000001</v>
      </c>
      <c r="D136" s="12"/>
    </row>
    <row r="137" spans="2:4" x14ac:dyDescent="0.3">
      <c r="B137" s="11" t="s">
        <v>189</v>
      </c>
      <c r="C137" s="12">
        <v>4804.0281899999991</v>
      </c>
      <c r="D137" s="12"/>
    </row>
    <row r="138" spans="2:4" x14ac:dyDescent="0.3">
      <c r="B138" s="11" t="s">
        <v>226</v>
      </c>
      <c r="C138" s="12">
        <v>2241.9985099999994</v>
      </c>
      <c r="D138" s="12"/>
    </row>
    <row r="139" spans="2:4" x14ac:dyDescent="0.3">
      <c r="B139" s="11" t="s">
        <v>368</v>
      </c>
      <c r="C139" s="12">
        <v>4054.3272200000001</v>
      </c>
      <c r="D139" s="12"/>
    </row>
    <row r="140" spans="2:4" x14ac:dyDescent="0.3">
      <c r="B140" s="11" t="s">
        <v>133</v>
      </c>
      <c r="C140" s="12">
        <v>6752.8960299999999</v>
      </c>
      <c r="D140" s="12"/>
    </row>
    <row r="141" spans="2:4" x14ac:dyDescent="0.3">
      <c r="B141" s="11" t="s">
        <v>362</v>
      </c>
      <c r="C141" s="12">
        <v>4457.5181599999996</v>
      </c>
      <c r="D141" s="12"/>
    </row>
    <row r="142" spans="2:4" x14ac:dyDescent="0.3">
      <c r="B142" s="11" t="s">
        <v>405</v>
      </c>
      <c r="C142" s="12">
        <v>6387.4546900000005</v>
      </c>
      <c r="D142" s="12"/>
    </row>
    <row r="143" spans="2:4" x14ac:dyDescent="0.3">
      <c r="B143" s="11" t="s">
        <v>337</v>
      </c>
      <c r="C143" s="12">
        <v>3093.2660000000001</v>
      </c>
      <c r="D143" s="12"/>
    </row>
    <row r="144" spans="2:4" x14ac:dyDescent="0.3">
      <c r="B144" s="11" t="s">
        <v>169</v>
      </c>
      <c r="C144" s="12">
        <v>10439.09633</v>
      </c>
      <c r="D144" s="12"/>
    </row>
    <row r="145" spans="2:4" x14ac:dyDescent="0.3">
      <c r="B145" s="11" t="s">
        <v>238</v>
      </c>
      <c r="C145" s="12">
        <v>14804.608319999999</v>
      </c>
      <c r="D145" s="12"/>
    </row>
    <row r="146" spans="2:4" x14ac:dyDescent="0.3">
      <c r="B146" s="11" t="s">
        <v>314</v>
      </c>
      <c r="C146" s="12">
        <v>5046.1359400000001</v>
      </c>
      <c r="D146" s="12"/>
    </row>
    <row r="147" spans="2:4" x14ac:dyDescent="0.3">
      <c r="B147" s="11" t="s">
        <v>424</v>
      </c>
      <c r="C147" s="12">
        <v>18652.827279999998</v>
      </c>
      <c r="D147" s="12"/>
    </row>
    <row r="148" spans="2:4" x14ac:dyDescent="0.3">
      <c r="B148" s="11" t="s">
        <v>397</v>
      </c>
      <c r="C148" s="12">
        <v>9501.6535800000001</v>
      </c>
      <c r="D148" s="12"/>
    </row>
    <row r="149" spans="2:4" x14ac:dyDescent="0.3">
      <c r="B149" s="11" t="s">
        <v>902</v>
      </c>
      <c r="C149" s="12">
        <v>1227.9160199999999</v>
      </c>
      <c r="D149" s="12"/>
    </row>
    <row r="150" spans="2:4" x14ac:dyDescent="0.3">
      <c r="B150" s="11" t="s">
        <v>693</v>
      </c>
      <c r="C150" s="12">
        <v>5807.3773700000002</v>
      </c>
      <c r="D150" s="12"/>
    </row>
    <row r="151" spans="2:4" x14ac:dyDescent="0.3">
      <c r="B151" s="11" t="s">
        <v>57</v>
      </c>
      <c r="C151" s="12">
        <v>2064.2818400000001</v>
      </c>
      <c r="D151" s="12"/>
    </row>
    <row r="152" spans="2:4" x14ac:dyDescent="0.3">
      <c r="B152" s="11" t="s">
        <v>163</v>
      </c>
      <c r="C152" s="12">
        <v>6531.1250500000006</v>
      </c>
      <c r="D152" s="12"/>
    </row>
    <row r="153" spans="2:4" x14ac:dyDescent="0.3">
      <c r="B153" s="11" t="s">
        <v>386</v>
      </c>
      <c r="C153" s="12">
        <v>7249.0683900000004</v>
      </c>
      <c r="D153" s="12"/>
    </row>
    <row r="154" spans="2:4" x14ac:dyDescent="0.3">
      <c r="B154" s="11" t="s">
        <v>111</v>
      </c>
      <c r="C154" s="12">
        <v>4176.3816900000002</v>
      </c>
      <c r="D154" s="12"/>
    </row>
    <row r="155" spans="2:4" x14ac:dyDescent="0.3">
      <c r="B155" s="11" t="s">
        <v>765</v>
      </c>
      <c r="C155" s="12">
        <v>21450.067060000001</v>
      </c>
      <c r="D155" s="12"/>
    </row>
    <row r="156" spans="2:4" x14ac:dyDescent="0.3">
      <c r="B156" s="11" t="s">
        <v>436</v>
      </c>
      <c r="C156" s="12">
        <v>3806.4036300000002</v>
      </c>
      <c r="D156" s="12"/>
    </row>
    <row r="157" spans="2:4" x14ac:dyDescent="0.3">
      <c r="B157" s="11" t="s">
        <v>481</v>
      </c>
      <c r="C157" s="12">
        <v>4543.1565800000008</v>
      </c>
      <c r="D157" s="12"/>
    </row>
    <row r="158" spans="2:4" x14ac:dyDescent="0.3">
      <c r="B158" s="11" t="s">
        <v>267</v>
      </c>
      <c r="C158" s="12">
        <v>7696.5791999999983</v>
      </c>
      <c r="D158" s="12"/>
    </row>
    <row r="159" spans="2:4" x14ac:dyDescent="0.3">
      <c r="B159" s="11" t="s">
        <v>55</v>
      </c>
      <c r="C159" s="12">
        <v>8672.0679700000001</v>
      </c>
      <c r="D159" s="12"/>
    </row>
    <row r="160" spans="2:4" x14ac:dyDescent="0.3">
      <c r="B160" s="11" t="s">
        <v>35</v>
      </c>
      <c r="C160" s="12">
        <v>2028.5811400000002</v>
      </c>
      <c r="D160" s="12"/>
    </row>
    <row r="161" spans="2:4" x14ac:dyDescent="0.3">
      <c r="B161" s="11" t="s">
        <v>772</v>
      </c>
      <c r="C161" s="12">
        <v>664.08948000000009</v>
      </c>
      <c r="D161" s="12"/>
    </row>
    <row r="162" spans="2:4" x14ac:dyDescent="0.3">
      <c r="B162" s="11" t="s">
        <v>587</v>
      </c>
      <c r="C162" s="12">
        <v>5571.9640500000005</v>
      </c>
      <c r="D162" s="12"/>
    </row>
    <row r="163" spans="2:4" x14ac:dyDescent="0.3">
      <c r="B163" s="11" t="s">
        <v>743</v>
      </c>
      <c r="C163" s="12">
        <v>1891.8800800000001</v>
      </c>
      <c r="D163" s="12"/>
    </row>
    <row r="164" spans="2:4" x14ac:dyDescent="0.3">
      <c r="B164" s="11" t="s">
        <v>137</v>
      </c>
      <c r="C164" s="12">
        <v>3489.2940699999999</v>
      </c>
      <c r="D164" s="12"/>
    </row>
    <row r="165" spans="2:4" x14ac:dyDescent="0.3">
      <c r="B165" s="11" t="s">
        <v>320</v>
      </c>
      <c r="C165" s="12">
        <v>862.41591000000005</v>
      </c>
      <c r="D165" s="12"/>
    </row>
    <row r="166" spans="2:4" x14ac:dyDescent="0.3">
      <c r="B166" s="11" t="s">
        <v>259</v>
      </c>
      <c r="C166" s="12">
        <v>6397.3814299999995</v>
      </c>
      <c r="D166" s="12"/>
    </row>
    <row r="167" spans="2:4" x14ac:dyDescent="0.3">
      <c r="B167" s="11" t="s">
        <v>445</v>
      </c>
      <c r="C167" s="12">
        <v>10546.72208</v>
      </c>
      <c r="D167" s="12"/>
    </row>
    <row r="168" spans="2:4" x14ac:dyDescent="0.3">
      <c r="B168" s="11" t="s">
        <v>45</v>
      </c>
      <c r="C168" s="12">
        <v>11535.22968</v>
      </c>
      <c r="D168" s="12"/>
    </row>
    <row r="169" spans="2:4" x14ac:dyDescent="0.3">
      <c r="B169" s="11" t="s">
        <v>32</v>
      </c>
      <c r="C169" s="12">
        <v>912.52717000000007</v>
      </c>
      <c r="D169" s="12"/>
    </row>
    <row r="170" spans="2:4" x14ac:dyDescent="0.3">
      <c r="B170" s="11" t="s">
        <v>29</v>
      </c>
      <c r="C170" s="12">
        <v>2918.54774</v>
      </c>
      <c r="D170" s="12"/>
    </row>
    <row r="171" spans="2:4" x14ac:dyDescent="0.3">
      <c r="B171" s="11" t="s">
        <v>732</v>
      </c>
      <c r="C171" s="12">
        <v>640.13839999999993</v>
      </c>
      <c r="D171" s="12"/>
    </row>
    <row r="172" spans="2:4" x14ac:dyDescent="0.3">
      <c r="B172" s="11" t="s">
        <v>289</v>
      </c>
      <c r="C172" s="12">
        <v>6865.8613799999994</v>
      </c>
      <c r="D172" s="12"/>
    </row>
    <row r="173" spans="2:4" x14ac:dyDescent="0.3">
      <c r="B173" s="11" t="s">
        <v>572</v>
      </c>
      <c r="C173" s="12">
        <v>11929.048870000002</v>
      </c>
      <c r="D173" s="12"/>
    </row>
    <row r="174" spans="2:4" x14ac:dyDescent="0.3">
      <c r="B174" s="11" t="s">
        <v>474</v>
      </c>
      <c r="C174" s="12">
        <v>11373.874920000002</v>
      </c>
      <c r="D174" s="12"/>
    </row>
    <row r="175" spans="2:4" x14ac:dyDescent="0.3">
      <c r="B175" s="11" t="s">
        <v>150</v>
      </c>
      <c r="C175" s="12">
        <v>2568.0471799999996</v>
      </c>
      <c r="D175" s="12"/>
    </row>
    <row r="176" spans="2:4" x14ac:dyDescent="0.3">
      <c r="B176" s="11" t="s">
        <v>413</v>
      </c>
      <c r="C176" s="12">
        <v>233.02893</v>
      </c>
      <c r="D176" s="12"/>
    </row>
    <row r="177" spans="2:4" x14ac:dyDescent="0.3">
      <c r="B177" s="11" t="s">
        <v>159</v>
      </c>
      <c r="C177" s="12">
        <v>3697.60718</v>
      </c>
      <c r="D177" s="12"/>
    </row>
    <row r="178" spans="2:4" x14ac:dyDescent="0.3">
      <c r="B178" s="11" t="s">
        <v>91</v>
      </c>
      <c r="C178" s="12">
        <v>7455.6292999999996</v>
      </c>
      <c r="D178" s="12"/>
    </row>
    <row r="179" spans="2:4" x14ac:dyDescent="0.3">
      <c r="B179" s="11" t="s">
        <v>25</v>
      </c>
      <c r="C179" s="12">
        <v>8575.3283599999995</v>
      </c>
      <c r="D179" s="12"/>
    </row>
    <row r="180" spans="2:4" x14ac:dyDescent="0.3">
      <c r="B180" s="11" t="s">
        <v>93</v>
      </c>
      <c r="C180" s="12">
        <v>8445.2435399999995</v>
      </c>
      <c r="D180" s="12"/>
    </row>
    <row r="181" spans="2:4" x14ac:dyDescent="0.3">
      <c r="B181" s="11" t="s">
        <v>167</v>
      </c>
      <c r="C181" s="12">
        <v>3382.9723199999999</v>
      </c>
      <c r="D181" s="12"/>
    </row>
    <row r="182" spans="2:4" x14ac:dyDescent="0.3">
      <c r="B182" s="11" t="s">
        <v>585</v>
      </c>
      <c r="C182" s="12">
        <v>4439.6659999999993</v>
      </c>
      <c r="D182" s="12"/>
    </row>
    <row r="183" spans="2:4" x14ac:dyDescent="0.3">
      <c r="B183" s="11" t="s">
        <v>191</v>
      </c>
      <c r="C183" s="12">
        <v>3237.5152499999999</v>
      </c>
      <c r="D183" s="12"/>
    </row>
    <row r="184" spans="2:4" x14ac:dyDescent="0.3">
      <c r="B184" s="11" t="s">
        <v>142</v>
      </c>
      <c r="C184" s="12">
        <v>5067.5891300000003</v>
      </c>
      <c r="D184" s="12"/>
    </row>
    <row r="185" spans="2:4" x14ac:dyDescent="0.3">
      <c r="B185" s="11" t="s">
        <v>224</v>
      </c>
      <c r="C185" s="12">
        <v>6088.4480600000006</v>
      </c>
      <c r="D185" s="12"/>
    </row>
    <row r="186" spans="2:4" x14ac:dyDescent="0.3">
      <c r="B186" s="11" t="s">
        <v>104</v>
      </c>
      <c r="C186" s="12">
        <v>3075.4490000000001</v>
      </c>
      <c r="D186" s="12"/>
    </row>
    <row r="187" spans="2:4" x14ac:dyDescent="0.3">
      <c r="B187" s="11" t="s">
        <v>139</v>
      </c>
      <c r="C187" s="12">
        <v>6855.7288800000006</v>
      </c>
      <c r="D187" s="12"/>
    </row>
    <row r="188" spans="2:4" x14ac:dyDescent="0.3">
      <c r="B188" s="11" t="s">
        <v>49</v>
      </c>
      <c r="C188" s="12">
        <v>5920.9533199999996</v>
      </c>
      <c r="D188" s="12"/>
    </row>
    <row r="189" spans="2:4" x14ac:dyDescent="0.3">
      <c r="B189" s="11" t="s">
        <v>357</v>
      </c>
      <c r="C189" s="12">
        <v>8862.212230000001</v>
      </c>
      <c r="D189" s="12"/>
    </row>
    <row r="190" spans="2:4" x14ac:dyDescent="0.3">
      <c r="B190" s="11" t="s">
        <v>375</v>
      </c>
      <c r="C190" s="12">
        <v>6888.9259499999989</v>
      </c>
      <c r="D190" s="12"/>
    </row>
    <row r="191" spans="2:4" x14ac:dyDescent="0.3">
      <c r="B191" s="11" t="s">
        <v>253</v>
      </c>
      <c r="C191" s="12">
        <v>10704.44261</v>
      </c>
      <c r="D191" s="12"/>
    </row>
    <row r="192" spans="2:4" x14ac:dyDescent="0.3">
      <c r="B192" s="11" t="s">
        <v>686</v>
      </c>
      <c r="C192" s="12">
        <v>7811.5688100000007</v>
      </c>
      <c r="D192" s="12"/>
    </row>
    <row r="193" spans="2:4" x14ac:dyDescent="0.3">
      <c r="B193" s="11" t="s">
        <v>349</v>
      </c>
      <c r="C193" s="12">
        <v>4756.5470100000002</v>
      </c>
      <c r="D193" s="12"/>
    </row>
    <row r="194" spans="2:4" x14ac:dyDescent="0.3">
      <c r="B194" s="11" t="s">
        <v>201</v>
      </c>
      <c r="C194" s="12">
        <v>9214.0692600000002</v>
      </c>
      <c r="D194" s="12"/>
    </row>
    <row r="195" spans="2:4" x14ac:dyDescent="0.3">
      <c r="B195" s="11" t="s">
        <v>99</v>
      </c>
      <c r="C195" s="12">
        <v>10335.732540000001</v>
      </c>
      <c r="D195" s="12"/>
    </row>
    <row r="196" spans="2:4" x14ac:dyDescent="0.3">
      <c r="B196" s="11" t="s">
        <v>89</v>
      </c>
      <c r="C196" s="12">
        <v>2010.05961</v>
      </c>
      <c r="D196" s="12"/>
    </row>
    <row r="197" spans="2:4" x14ac:dyDescent="0.3">
      <c r="B197" s="11" t="s">
        <v>233</v>
      </c>
      <c r="C197" s="12">
        <v>11116.869319999998</v>
      </c>
      <c r="D197" s="12"/>
    </row>
    <row r="198" spans="2:4" x14ac:dyDescent="0.3">
      <c r="B198" s="11" t="s">
        <v>58</v>
      </c>
      <c r="C198" s="12">
        <v>2343.0709800000004</v>
      </c>
      <c r="D198" s="12"/>
    </row>
    <row r="199" spans="2:4" x14ac:dyDescent="0.3">
      <c r="B199" s="11" t="s">
        <v>364</v>
      </c>
      <c r="C199" s="12">
        <v>4045.9794999999995</v>
      </c>
      <c r="D199" s="12"/>
    </row>
    <row r="200" spans="2:4" x14ac:dyDescent="0.3">
      <c r="B200" s="11" t="s">
        <v>204</v>
      </c>
      <c r="C200" s="12">
        <v>13167.536599999999</v>
      </c>
      <c r="D200" s="12"/>
    </row>
    <row r="201" spans="2:4" x14ac:dyDescent="0.3">
      <c r="B201" s="11" t="s">
        <v>323</v>
      </c>
      <c r="C201" s="12">
        <v>8135.9079500000007</v>
      </c>
      <c r="D201" s="12"/>
    </row>
    <row r="202" spans="2:4" x14ac:dyDescent="0.3">
      <c r="B202" s="11" t="s">
        <v>370</v>
      </c>
      <c r="C202" s="12">
        <v>3695.9556300000004</v>
      </c>
      <c r="D202" s="12"/>
    </row>
    <row r="203" spans="2:4" x14ac:dyDescent="0.3">
      <c r="B203" s="11" t="s">
        <v>174</v>
      </c>
      <c r="C203" s="12">
        <v>4717.5184100000006</v>
      </c>
      <c r="D203" s="12"/>
    </row>
    <row r="204" spans="2:4" x14ac:dyDescent="0.3">
      <c r="B204" s="11" t="s">
        <v>240</v>
      </c>
      <c r="C204" s="12">
        <v>6363.2050799999997</v>
      </c>
      <c r="D204" s="12"/>
    </row>
    <row r="205" spans="2:4" x14ac:dyDescent="0.3">
      <c r="B205" s="11" t="s">
        <v>403</v>
      </c>
      <c r="C205" s="12">
        <v>10940.863139999998</v>
      </c>
      <c r="D205" s="12"/>
    </row>
    <row r="206" spans="2:4" x14ac:dyDescent="0.3">
      <c r="B206" s="11" t="s">
        <v>194</v>
      </c>
      <c r="C206" s="12">
        <v>8288.9385399999992</v>
      </c>
      <c r="D206" s="12"/>
    </row>
    <row r="207" spans="2:4" x14ac:dyDescent="0.3">
      <c r="B207" s="11" t="s">
        <v>72</v>
      </c>
      <c r="C207" s="12">
        <v>4686.9371900000006</v>
      </c>
      <c r="D207" s="12"/>
    </row>
    <row r="208" spans="2:4" x14ac:dyDescent="0.3">
      <c r="B208" s="11" t="s">
        <v>17</v>
      </c>
      <c r="C208" s="12">
        <v>3123.8679800000004</v>
      </c>
      <c r="D208" s="12"/>
    </row>
    <row r="209" spans="2:4" x14ac:dyDescent="0.3">
      <c r="B209" s="11" t="s">
        <v>22</v>
      </c>
      <c r="C209" s="12">
        <v>1521.2547099999999</v>
      </c>
      <c r="D209" s="12"/>
    </row>
    <row r="210" spans="2:4" x14ac:dyDescent="0.3">
      <c r="B210" s="11" t="s">
        <v>229</v>
      </c>
      <c r="C210" s="12">
        <v>4697.1277700000001</v>
      </c>
      <c r="D210" s="12"/>
    </row>
    <row r="211" spans="2:4" x14ac:dyDescent="0.3">
      <c r="B211" s="11" t="s">
        <v>304</v>
      </c>
      <c r="C211" s="12">
        <v>3766.5921700000004</v>
      </c>
      <c r="D211" s="12"/>
    </row>
    <row r="212" spans="2:4" x14ac:dyDescent="0.3">
      <c r="B212" s="11" t="s">
        <v>379</v>
      </c>
      <c r="C212" s="12">
        <v>3826.8040100000003</v>
      </c>
      <c r="D212" s="12"/>
    </row>
    <row r="213" spans="2:4" x14ac:dyDescent="0.3">
      <c r="B213" s="11" t="s">
        <v>128</v>
      </c>
      <c r="C213" s="12">
        <v>7386.2274199999993</v>
      </c>
      <c r="D213" s="12"/>
    </row>
    <row r="214" spans="2:4" x14ac:dyDescent="0.3">
      <c r="B214" s="11" t="s">
        <v>532</v>
      </c>
      <c r="C214" s="12">
        <v>10345.426599999999</v>
      </c>
      <c r="D214" s="12"/>
    </row>
    <row r="215" spans="2:4" x14ac:dyDescent="0.3">
      <c r="B215" s="11" t="s">
        <v>262</v>
      </c>
      <c r="C215" s="12">
        <v>6924.8005900000007</v>
      </c>
      <c r="D215" s="12"/>
    </row>
    <row r="216" spans="2:4" x14ac:dyDescent="0.3">
      <c r="B216" s="11" t="s">
        <v>86</v>
      </c>
      <c r="C216" s="12">
        <v>1195.9478899999999</v>
      </c>
      <c r="D216" s="12"/>
    </row>
    <row r="217" spans="2:4" x14ac:dyDescent="0.3">
      <c r="B217" s="11" t="s">
        <v>479</v>
      </c>
      <c r="C217" s="12">
        <v>4622.2077499999996</v>
      </c>
      <c r="D217" s="12"/>
    </row>
    <row r="218" spans="2:4" x14ac:dyDescent="0.3">
      <c r="B218" s="11" t="s">
        <v>53</v>
      </c>
      <c r="C218" s="12">
        <v>4389.3476800000008</v>
      </c>
      <c r="D218" s="12"/>
    </row>
    <row r="219" spans="2:4" x14ac:dyDescent="0.3">
      <c r="B219" s="11" t="s">
        <v>67</v>
      </c>
      <c r="C219" s="12">
        <v>12336.14602</v>
      </c>
      <c r="D219" s="12"/>
    </row>
    <row r="220" spans="2:4" x14ac:dyDescent="0.3">
      <c r="B220" s="11" t="s">
        <v>141</v>
      </c>
      <c r="C220" s="12">
        <v>10427.636500000001</v>
      </c>
      <c r="D220" s="12"/>
    </row>
    <row r="221" spans="2:4" x14ac:dyDescent="0.3">
      <c r="B221" s="11" t="s">
        <v>593</v>
      </c>
      <c r="C221" s="12">
        <v>11026.790369999999</v>
      </c>
      <c r="D221" s="12"/>
    </row>
    <row r="222" spans="2:4" x14ac:dyDescent="0.3">
      <c r="B222" s="11" t="s">
        <v>408</v>
      </c>
      <c r="C222" s="12">
        <v>4127.70165</v>
      </c>
      <c r="D222" s="12"/>
    </row>
    <row r="223" spans="2:4" x14ac:dyDescent="0.3">
      <c r="B223" s="11" t="s">
        <v>179</v>
      </c>
      <c r="C223" s="12">
        <v>11754.26693</v>
      </c>
      <c r="D223" s="12"/>
    </row>
    <row r="224" spans="2:4" x14ac:dyDescent="0.3">
      <c r="B224" s="11" t="s">
        <v>309</v>
      </c>
      <c r="C224" s="12">
        <v>6632.7553699999999</v>
      </c>
      <c r="D224" s="12"/>
    </row>
    <row r="225" spans="2:4" x14ac:dyDescent="0.3">
      <c r="B225" s="11" t="s">
        <v>522</v>
      </c>
      <c r="C225" s="12">
        <v>2205.0108999999998</v>
      </c>
      <c r="D225" s="12"/>
    </row>
    <row r="226" spans="2:4" x14ac:dyDescent="0.3">
      <c r="B226" s="11" t="s">
        <v>269</v>
      </c>
      <c r="C226" s="12">
        <v>3711.10167</v>
      </c>
      <c r="D226" s="12"/>
    </row>
    <row r="227" spans="2:4" x14ac:dyDescent="0.3">
      <c r="B227" s="11" t="s">
        <v>77</v>
      </c>
      <c r="C227" s="12">
        <v>6790.097130000001</v>
      </c>
      <c r="D227" s="12"/>
    </row>
    <row r="228" spans="2:4" x14ac:dyDescent="0.3">
      <c r="B228" s="11" t="s">
        <v>84</v>
      </c>
      <c r="C228" s="12">
        <v>1076.50974</v>
      </c>
      <c r="D228" s="12"/>
    </row>
    <row r="229" spans="2:4" x14ac:dyDescent="0.3">
      <c r="B229" s="11" t="s">
        <v>79</v>
      </c>
      <c r="C229" s="12">
        <v>6532.2871200000009</v>
      </c>
      <c r="D229" s="12"/>
    </row>
    <row r="230" spans="2:4" x14ac:dyDescent="0.3">
      <c r="B230" s="11" t="s">
        <v>297</v>
      </c>
      <c r="C230" s="12">
        <v>7076.4332100000001</v>
      </c>
      <c r="D230" s="12"/>
    </row>
    <row r="231" spans="2:4" x14ac:dyDescent="0.3">
      <c r="B231" s="11" t="s">
        <v>291</v>
      </c>
      <c r="C231" s="12">
        <v>11800.557659999999</v>
      </c>
      <c r="D231" s="12"/>
    </row>
    <row r="232" spans="2:4" x14ac:dyDescent="0.3">
      <c r="B232" s="11" t="s">
        <v>106</v>
      </c>
      <c r="C232" s="12">
        <v>8670.3470699999998</v>
      </c>
      <c r="D232" s="12"/>
    </row>
    <row r="233" spans="2:4" x14ac:dyDescent="0.3">
      <c r="B233" s="11" t="s">
        <v>578</v>
      </c>
      <c r="C233" s="12">
        <v>5239.3998800000008</v>
      </c>
      <c r="D233" s="12"/>
    </row>
    <row r="234" spans="2:4" x14ac:dyDescent="0.3">
      <c r="B234" s="11" t="s">
        <v>82</v>
      </c>
      <c r="C234" s="12">
        <v>5369.3470200000011</v>
      </c>
      <c r="D234" s="12"/>
    </row>
    <row r="235" spans="2:4" x14ac:dyDescent="0.3">
      <c r="B235" s="11" t="s">
        <v>360</v>
      </c>
      <c r="C235" s="12">
        <v>7104.8720199999998</v>
      </c>
      <c r="D235" s="12"/>
    </row>
    <row r="236" spans="2:4" x14ac:dyDescent="0.3">
      <c r="B236" s="11" t="s">
        <v>261</v>
      </c>
      <c r="C236" s="12">
        <v>3630.3043299999999</v>
      </c>
      <c r="D236" s="12"/>
    </row>
    <row r="237" spans="2:4" x14ac:dyDescent="0.3">
      <c r="B237" s="11" t="s">
        <v>231</v>
      </c>
      <c r="C237" s="12">
        <v>5548.3531600000006</v>
      </c>
      <c r="D237" s="12"/>
    </row>
    <row r="238" spans="2:4" x14ac:dyDescent="0.3">
      <c r="B238" s="11" t="s">
        <v>135</v>
      </c>
      <c r="C238" s="12">
        <v>12218.60944</v>
      </c>
      <c r="D238" s="12"/>
    </row>
    <row r="239" spans="2:4" x14ac:dyDescent="0.3">
      <c r="B239" s="11" t="s">
        <v>113</v>
      </c>
      <c r="C239" s="12">
        <v>4254.47757</v>
      </c>
      <c r="D239" s="12"/>
    </row>
    <row r="240" spans="2:4" x14ac:dyDescent="0.3">
      <c r="B240" s="11" t="s">
        <v>161</v>
      </c>
      <c r="C240" s="12">
        <v>13973.146239999998</v>
      </c>
      <c r="D240" s="12"/>
    </row>
    <row r="241" spans="2:4" x14ac:dyDescent="0.3">
      <c r="B241" s="11" t="s">
        <v>339</v>
      </c>
      <c r="C241" s="12">
        <v>3851.8012599999997</v>
      </c>
      <c r="D241" s="12"/>
    </row>
    <row r="242" spans="2:4" x14ac:dyDescent="0.3">
      <c r="B242" s="11" t="s">
        <v>125</v>
      </c>
      <c r="C242" s="12">
        <v>11261.44377</v>
      </c>
      <c r="D242" s="12"/>
    </row>
    <row r="243" spans="2:4" x14ac:dyDescent="0.3">
      <c r="B243" s="11" t="s">
        <v>123</v>
      </c>
      <c r="C243" s="12">
        <v>8117.8749699999998</v>
      </c>
      <c r="D243" s="12"/>
    </row>
    <row r="244" spans="2:4" x14ac:dyDescent="0.3">
      <c r="B244" s="11" t="s">
        <v>626</v>
      </c>
      <c r="C244" s="12">
        <v>4718.7412700000004</v>
      </c>
      <c r="D244" s="12"/>
    </row>
    <row r="245" spans="2:4" x14ac:dyDescent="0.3">
      <c r="B245" s="11" t="s">
        <v>214</v>
      </c>
      <c r="C245" s="12">
        <v>11126.655299999999</v>
      </c>
      <c r="D245" s="12"/>
    </row>
    <row r="246" spans="2:4" x14ac:dyDescent="0.3">
      <c r="B246" s="11" t="s">
        <v>185</v>
      </c>
      <c r="C246" s="12">
        <v>14726.64697</v>
      </c>
      <c r="D246" s="12"/>
    </row>
    <row r="247" spans="2:4" x14ac:dyDescent="0.3">
      <c r="B247" s="11" t="s">
        <v>673</v>
      </c>
      <c r="C247" s="12">
        <v>3906.5859700000001</v>
      </c>
      <c r="D247" s="12"/>
    </row>
    <row r="248" spans="2:4" x14ac:dyDescent="0.3">
      <c r="B248" s="11" t="s">
        <v>618</v>
      </c>
      <c r="C248" s="12">
        <v>296.87362000000002</v>
      </c>
      <c r="D248" s="12"/>
    </row>
    <row r="249" spans="2:4" x14ac:dyDescent="0.3">
      <c r="B249" s="11" t="s">
        <v>427</v>
      </c>
      <c r="C249" s="12">
        <v>6659.4153199999992</v>
      </c>
      <c r="D249" s="12"/>
    </row>
    <row r="250" spans="2:4" x14ac:dyDescent="0.3">
      <c r="B250" s="11" t="s">
        <v>206</v>
      </c>
      <c r="C250" s="12">
        <v>5808.3095499999999</v>
      </c>
      <c r="D250" s="12"/>
    </row>
    <row r="251" spans="2:4" x14ac:dyDescent="0.3">
      <c r="B251" s="11" t="s">
        <v>302</v>
      </c>
      <c r="C251" s="12">
        <v>3648.65407</v>
      </c>
      <c r="D251" s="12"/>
    </row>
    <row r="252" spans="2:4" x14ac:dyDescent="0.3">
      <c r="B252" s="11" t="s">
        <v>211</v>
      </c>
      <c r="C252" s="12">
        <v>9445.9388500000005</v>
      </c>
      <c r="D252" s="12"/>
    </row>
    <row r="253" spans="2:4" x14ac:dyDescent="0.3">
      <c r="B253" s="11" t="s">
        <v>177</v>
      </c>
      <c r="C253" s="12">
        <v>5651.8729600000006</v>
      </c>
      <c r="D253" s="12"/>
    </row>
    <row r="254" spans="2:4" x14ac:dyDescent="0.3">
      <c r="B254" s="11" t="s">
        <v>95</v>
      </c>
      <c r="C254" s="12">
        <v>7083.0645200000008</v>
      </c>
      <c r="D254" s="12"/>
    </row>
    <row r="255" spans="2:4" x14ac:dyDescent="0.3">
      <c r="B255" s="11" t="s">
        <v>590</v>
      </c>
      <c r="C255" s="12">
        <v>721.1997100000001</v>
      </c>
      <c r="D255" s="12"/>
    </row>
    <row r="256" spans="2:4" x14ac:dyDescent="0.3">
      <c r="B256" s="11" t="s">
        <v>632</v>
      </c>
      <c r="C256" s="12">
        <v>4294.1919900000003</v>
      </c>
      <c r="D256" s="12"/>
    </row>
    <row r="257" spans="2:4" x14ac:dyDescent="0.3">
      <c r="B257" s="11" t="s">
        <v>330</v>
      </c>
      <c r="C257" s="12">
        <v>9095.38393</v>
      </c>
      <c r="D257" s="12"/>
    </row>
    <row r="258" spans="2:4" x14ac:dyDescent="0.3">
      <c r="B258" s="11" t="s">
        <v>312</v>
      </c>
      <c r="C258" s="12">
        <v>7457.9703399999999</v>
      </c>
      <c r="D258" s="12"/>
    </row>
    <row r="259" spans="2:4" x14ac:dyDescent="0.3">
      <c r="B259" s="11" t="s">
        <v>688</v>
      </c>
      <c r="C259" s="12">
        <v>2859.6171600000002</v>
      </c>
      <c r="D259" s="12"/>
    </row>
    <row r="260" spans="2:4" x14ac:dyDescent="0.3">
      <c r="B260" s="11" t="s">
        <v>97</v>
      </c>
      <c r="C260" s="12">
        <v>11123.856509999998</v>
      </c>
      <c r="D260" s="12"/>
    </row>
    <row r="261" spans="2:4" x14ac:dyDescent="0.3">
      <c r="B261" s="11" t="s">
        <v>120</v>
      </c>
      <c r="C261" s="12">
        <v>6468.4231199999995</v>
      </c>
      <c r="D261" s="12"/>
    </row>
    <row r="262" spans="2:4" x14ac:dyDescent="0.3">
      <c r="B262" s="11" t="s">
        <v>131</v>
      </c>
      <c r="C262" s="12">
        <v>4196.3002799999995</v>
      </c>
      <c r="D262" s="12"/>
    </row>
    <row r="263" spans="2:4" x14ac:dyDescent="0.3">
      <c r="B263" s="11" t="s">
        <v>63</v>
      </c>
      <c r="C263" s="12">
        <v>3067.8654200000005</v>
      </c>
      <c r="D263" s="12"/>
    </row>
    <row r="264" spans="2:4" x14ac:dyDescent="0.3">
      <c r="B264" s="11" t="s">
        <v>274</v>
      </c>
      <c r="C264" s="12">
        <v>11478.216619999999</v>
      </c>
      <c r="D264" s="12"/>
    </row>
    <row r="265" spans="2:4" x14ac:dyDescent="0.3">
      <c r="B265" s="11" t="s">
        <v>388</v>
      </c>
      <c r="C265" s="12">
        <v>9652.6865099999995</v>
      </c>
      <c r="D265" s="12"/>
    </row>
    <row r="266" spans="2:4" x14ac:dyDescent="0.3">
      <c r="B266" s="11" t="s">
        <v>354</v>
      </c>
      <c r="C266" s="12">
        <v>7001.8533600000001</v>
      </c>
      <c r="D266" s="12"/>
    </row>
    <row r="267" spans="2:4" x14ac:dyDescent="0.3">
      <c r="B267" s="11" t="s">
        <v>251</v>
      </c>
      <c r="C267" s="12">
        <v>6529.8895100000009</v>
      </c>
      <c r="D267" s="12"/>
    </row>
    <row r="268" spans="2:4" x14ac:dyDescent="0.3">
      <c r="B268" s="11" t="s">
        <v>144</v>
      </c>
      <c r="C268" s="12">
        <v>1830.5681999999999</v>
      </c>
      <c r="D268" s="12"/>
    </row>
    <row r="269" spans="2:4" x14ac:dyDescent="0.3">
      <c r="B269" s="11" t="s">
        <v>157</v>
      </c>
      <c r="C269" s="12">
        <v>4375.2323200000001</v>
      </c>
      <c r="D269" s="12"/>
    </row>
    <row r="270" spans="2:4" x14ac:dyDescent="0.3">
      <c r="B270" s="11" t="s">
        <v>410</v>
      </c>
      <c r="C270" s="12">
        <v>6517.7481600000001</v>
      </c>
      <c r="D270" s="12"/>
    </row>
    <row r="271" spans="2:4" x14ac:dyDescent="0.3">
      <c r="B271" s="11" t="s">
        <v>146</v>
      </c>
      <c r="C271" s="12">
        <v>3384.4208399999998</v>
      </c>
      <c r="D271" s="12"/>
    </row>
    <row r="272" spans="2:4" x14ac:dyDescent="0.3">
      <c r="B272" s="11" t="s">
        <v>155</v>
      </c>
      <c r="C272" s="12">
        <v>9811.4068100000004</v>
      </c>
      <c r="D272" s="12"/>
    </row>
    <row r="273" spans="2:4" x14ac:dyDescent="0.3">
      <c r="B273" s="11" t="s">
        <v>318</v>
      </c>
      <c r="C273" s="12">
        <v>2081.8668300000004</v>
      </c>
      <c r="D273" s="12"/>
    </row>
    <row r="274" spans="2:4" x14ac:dyDescent="0.3">
      <c r="B274" s="11" t="s">
        <v>65</v>
      </c>
      <c r="C274" s="12">
        <v>19881.838809999997</v>
      </c>
      <c r="D274" s="12"/>
    </row>
    <row r="275" spans="2:4" x14ac:dyDescent="0.3">
      <c r="B275" s="11" t="s">
        <v>219</v>
      </c>
      <c r="C275" s="12">
        <v>2509.5687699999999</v>
      </c>
      <c r="D275" s="12"/>
    </row>
    <row r="276" spans="2:4" x14ac:dyDescent="0.3">
      <c r="B276" s="11" t="s">
        <v>399</v>
      </c>
      <c r="C276" s="12">
        <v>10607.502199999999</v>
      </c>
      <c r="D276" s="12"/>
    </row>
    <row r="277" spans="2:4" x14ac:dyDescent="0.3">
      <c r="B277" s="11" t="s">
        <v>182</v>
      </c>
      <c r="C277" s="12">
        <v>10542.1507</v>
      </c>
      <c r="D277" s="12"/>
    </row>
    <row r="278" spans="2:4" x14ac:dyDescent="0.3">
      <c r="B278" s="11" t="s">
        <v>37</v>
      </c>
      <c r="C278" s="12">
        <v>10102.716079999998</v>
      </c>
      <c r="D278" s="12"/>
    </row>
    <row r="279" spans="2:4" x14ac:dyDescent="0.3">
      <c r="B279" s="11" t="s">
        <v>429</v>
      </c>
      <c r="C279" s="12">
        <v>4792.5986700000003</v>
      </c>
      <c r="D279" s="12"/>
    </row>
    <row r="280" spans="2:4" x14ac:dyDescent="0.3">
      <c r="B280" s="11" t="s">
        <v>246</v>
      </c>
      <c r="C280" s="12">
        <v>7008.3138200000003</v>
      </c>
      <c r="D280" s="12"/>
    </row>
    <row r="281" spans="2:4" x14ac:dyDescent="0.3">
      <c r="B281" s="11" t="s">
        <v>242</v>
      </c>
      <c r="C281" s="12">
        <v>3606.1457700000001</v>
      </c>
      <c r="D281" s="12"/>
    </row>
    <row r="282" spans="2:4" x14ac:dyDescent="0.3">
      <c r="B282" s="11" t="s">
        <v>248</v>
      </c>
      <c r="C282" s="12">
        <v>6468.6132400000006</v>
      </c>
      <c r="D282" s="12"/>
    </row>
    <row r="283" spans="2:4" x14ac:dyDescent="0.3">
      <c r="B283" s="11" t="s">
        <v>615</v>
      </c>
      <c r="C283" s="12">
        <v>7192.2814599999992</v>
      </c>
      <c r="D283" s="12"/>
    </row>
    <row r="284" spans="2:4" x14ac:dyDescent="0.3">
      <c r="B284" s="11" t="s">
        <v>371</v>
      </c>
      <c r="C284" s="12">
        <v>2010.5612799999999</v>
      </c>
      <c r="D284" s="12"/>
    </row>
    <row r="285" spans="2:4" x14ac:dyDescent="0.3">
      <c r="B285" s="11" t="s">
        <v>13</v>
      </c>
      <c r="C285" s="12">
        <v>1719.2517000000003</v>
      </c>
      <c r="D285" s="12"/>
    </row>
    <row r="286" spans="2:4" x14ac:dyDescent="0.3">
      <c r="B286" s="11" t="s">
        <v>272</v>
      </c>
      <c r="C286" s="12">
        <v>5483.7285400000001</v>
      </c>
      <c r="D286" s="12"/>
    </row>
    <row r="287" spans="2:4" x14ac:dyDescent="0.3">
      <c r="B287" s="11" t="s">
        <v>61</v>
      </c>
      <c r="C287" s="12">
        <v>7644.6420799999996</v>
      </c>
      <c r="D287" s="12"/>
    </row>
    <row r="288" spans="2:4" x14ac:dyDescent="0.3">
      <c r="B288" s="11" t="s">
        <v>115</v>
      </c>
      <c r="C288" s="12">
        <v>10729.720880000001</v>
      </c>
      <c r="D288" s="12"/>
    </row>
    <row r="289" spans="2:4" x14ac:dyDescent="0.3">
      <c r="B289" s="11" t="s">
        <v>894</v>
      </c>
      <c r="C289" s="12">
        <v>2965.8234700000003</v>
      </c>
      <c r="D289" s="12"/>
    </row>
    <row r="290" spans="2:4" x14ac:dyDescent="0.3">
      <c r="B290" s="11" t="s">
        <v>102</v>
      </c>
      <c r="C290" s="12">
        <v>3150.7689700000001</v>
      </c>
      <c r="D290" s="12"/>
    </row>
    <row r="291" spans="2:4" x14ac:dyDescent="0.3">
      <c r="B291" s="11" t="s">
        <v>197</v>
      </c>
      <c r="C291" s="12">
        <v>2249.9385600000001</v>
      </c>
      <c r="D291" s="12"/>
    </row>
    <row r="292" spans="2:4" x14ac:dyDescent="0.3">
      <c r="B292" s="11" t="s">
        <v>48</v>
      </c>
      <c r="C292" s="12">
        <v>5598.9840199999999</v>
      </c>
      <c r="D292" s="12"/>
    </row>
    <row r="293" spans="2:4" x14ac:dyDescent="0.3">
      <c r="B293" s="11" t="s">
        <v>782</v>
      </c>
      <c r="C293" s="12">
        <v>513.18659000000002</v>
      </c>
      <c r="D293" s="12"/>
    </row>
    <row r="294" spans="2:4" x14ac:dyDescent="0.3">
      <c r="B294" s="11" t="s">
        <v>1131</v>
      </c>
      <c r="C294" s="12">
        <v>1145737.75288</v>
      </c>
      <c r="D294" s="12"/>
    </row>
  </sheetData>
  <mergeCells count="14">
    <mergeCell ref="E71:G71"/>
    <mergeCell ref="E46:F46"/>
    <mergeCell ref="J46:K46"/>
    <mergeCell ref="M46:N46"/>
    <mergeCell ref="J71:K71"/>
    <mergeCell ref="E57:F57"/>
    <mergeCell ref="J57:K57"/>
    <mergeCell ref="A1:B1"/>
    <mergeCell ref="A8:B8"/>
    <mergeCell ref="E8:F8"/>
    <mergeCell ref="J8:L8"/>
    <mergeCell ref="A27:B27"/>
    <mergeCell ref="E27:F27"/>
    <mergeCell ref="J27:K27"/>
  </mergeCells>
  <pageMargins left="0.7" right="0.7" top="0.75" bottom="0.75" header="0.3" footer="0.3"/>
  <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1375A-EE73-47FD-B937-0EE20E5FC34D}">
  <dimension ref="A1:AR134"/>
  <sheetViews>
    <sheetView tabSelected="1" topLeftCell="A28" zoomScale="40" zoomScaleNormal="40" workbookViewId="0">
      <selection activeCell="AD90" sqref="AD90"/>
    </sheetView>
  </sheetViews>
  <sheetFormatPr baseColWidth="10" defaultRowHeight="14.4" x14ac:dyDescent="0.3"/>
  <cols>
    <col min="22" max="22" width="25.5546875" bestFit="1" customWidth="1"/>
    <col min="23" max="23" width="7.44140625" bestFit="1" customWidth="1"/>
    <col min="24" max="24" width="7.21875" bestFit="1" customWidth="1"/>
    <col min="25" max="25" width="13.109375" bestFit="1" customWidth="1"/>
  </cols>
  <sheetData>
    <row r="1" spans="1:44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</row>
    <row r="2" spans="1:44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</row>
    <row r="3" spans="1:44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</row>
    <row r="5" spans="1:44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</row>
    <row r="6" spans="1:44" x14ac:dyDescent="0.3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</row>
    <row r="7" spans="1:44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</row>
    <row r="8" spans="1:44" x14ac:dyDescent="0.3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</row>
    <row r="9" spans="1:44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4" x14ac:dyDescent="0.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spans="1:44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x14ac:dyDescent="0.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spans="1:44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spans="1:44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spans="1:44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spans="1:44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spans="1:44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spans="1:44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spans="1:44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spans="1:44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</row>
    <row r="24" spans="1:44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spans="1:44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1:44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spans="1:44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1:44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spans="1:44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44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spans="1:44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spans="1:44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spans="1:44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44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spans="1:44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1:44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spans="1:44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spans="1:44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spans="1:44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spans="1:44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spans="1:44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spans="1:44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spans="1:44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spans="1:44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spans="1:44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spans="1:44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spans="1:44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spans="1:44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spans="1:44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spans="1:44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spans="1:44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spans="1:44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spans="1:44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spans="1:44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spans="1:44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spans="1:44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spans="1:44" ht="16.8" customHeight="1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</row>
    <row r="58" spans="1:44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</row>
    <row r="59" spans="1:44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spans="1:44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spans="1:44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spans="1:44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spans="1:44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spans="1:44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spans="1:44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spans="1:44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spans="1:44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spans="1:44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spans="1:44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spans="1:44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spans="1:44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spans="1:44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  <row r="73" spans="1:44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</row>
    <row r="74" spans="1:44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</row>
    <row r="75" spans="1:44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</row>
    <row r="76" spans="1:44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</row>
    <row r="77" spans="1:44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</row>
    <row r="78" spans="1:44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</row>
    <row r="79" spans="1:44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</row>
    <row r="80" spans="1:44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</row>
    <row r="81" spans="1:44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</row>
    <row r="82" spans="1:44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</row>
    <row r="83" spans="1:44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</row>
    <row r="84" spans="1:44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</row>
    <row r="85" spans="1:44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</row>
    <row r="86" spans="1:44" x14ac:dyDescent="0.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</row>
    <row r="87" spans="1:44" x14ac:dyDescent="0.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</row>
    <row r="88" spans="1:44" x14ac:dyDescent="0.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</row>
    <row r="89" spans="1:44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</row>
    <row r="90" spans="1:44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</row>
    <row r="91" spans="1:44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</row>
    <row r="92" spans="1:44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</row>
    <row r="93" spans="1:44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</row>
    <row r="94" spans="1:44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</row>
    <row r="95" spans="1:44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</row>
    <row r="96" spans="1:44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</row>
    <row r="97" spans="1:44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</row>
    <row r="98" spans="1:44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</row>
    <row r="99" spans="1:44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</row>
    <row r="100" spans="1:44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</row>
    <row r="101" spans="1:44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</row>
    <row r="102" spans="1:44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</row>
    <row r="103" spans="1:44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</row>
    <row r="104" spans="1:44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</row>
    <row r="105" spans="1:44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</row>
    <row r="106" spans="1:44" x14ac:dyDescent="0.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</row>
    <row r="107" spans="1:44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</row>
    <row r="108" spans="1:44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</row>
    <row r="109" spans="1:44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</row>
    <row r="110" spans="1:44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</row>
    <row r="111" spans="1:44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</row>
    <row r="112" spans="1:44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</row>
    <row r="113" spans="1:44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</row>
    <row r="114" spans="1:44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</row>
    <row r="115" spans="1:44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</row>
    <row r="116" spans="1:44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</row>
    <row r="117" spans="1:44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</row>
    <row r="118" spans="1:44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</row>
    <row r="119" spans="1:44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</row>
    <row r="120" spans="1:44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</row>
    <row r="121" spans="1:44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</row>
    <row r="122" spans="1:44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</row>
    <row r="123" spans="1:44" x14ac:dyDescent="0.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</row>
    <row r="124" spans="1:44" x14ac:dyDescent="0.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</row>
    <row r="125" spans="1:44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</row>
    <row r="126" spans="1:44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</row>
    <row r="127" spans="1:44" x14ac:dyDescent="0.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</row>
    <row r="128" spans="1:44" x14ac:dyDescent="0.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</row>
    <row r="129" spans="23:29" x14ac:dyDescent="0.3">
      <c r="W129" s="16"/>
      <c r="X129" s="16"/>
      <c r="Y129" s="16"/>
      <c r="Z129" s="16"/>
      <c r="AA129" s="16"/>
      <c r="AB129" s="16"/>
      <c r="AC129" s="16"/>
    </row>
    <row r="130" spans="23:29" x14ac:dyDescent="0.3">
      <c r="W130" s="16"/>
      <c r="X130" s="16"/>
      <c r="Y130" s="16"/>
      <c r="Z130" s="16"/>
      <c r="AA130" s="16"/>
      <c r="AB130" s="16"/>
      <c r="AC130" s="16"/>
    </row>
    <row r="131" spans="23:29" x14ac:dyDescent="0.3">
      <c r="W131" s="16"/>
      <c r="X131" s="16"/>
      <c r="Y131" s="16"/>
      <c r="Z131" s="16"/>
      <c r="AA131" s="16"/>
      <c r="AB131" s="16"/>
      <c r="AC131" s="16"/>
    </row>
    <row r="132" spans="23:29" x14ac:dyDescent="0.3">
      <c r="W132" s="16"/>
      <c r="X132" s="16"/>
      <c r="Y132" s="16"/>
      <c r="Z132" s="16"/>
      <c r="AA132" s="16"/>
      <c r="AB132" s="16"/>
      <c r="AC132" s="16"/>
    </row>
    <row r="133" spans="23:29" x14ac:dyDescent="0.3">
      <c r="W133" s="16"/>
      <c r="X133" s="16"/>
      <c r="Y133" s="16"/>
      <c r="Z133" s="16"/>
      <c r="AA133" s="16"/>
      <c r="AB133" s="16"/>
      <c r="AC133" s="16"/>
    </row>
    <row r="134" spans="23:29" x14ac:dyDescent="0.3">
      <c r="W134" s="16"/>
      <c r="X134" s="16"/>
      <c r="Y134" s="16"/>
      <c r="Z134" s="16"/>
      <c r="AA134" s="16"/>
      <c r="AB134" s="16"/>
      <c r="AC134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C27E6-D602-47AA-A690-2D2BC795FCC9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6DAA-2D9D-4AF1-93BA-AD5426F00047}">
  <dimension ref="A1:N5"/>
  <sheetViews>
    <sheetView workbookViewId="0">
      <selection activeCell="F23" sqref="F23"/>
    </sheetView>
  </sheetViews>
  <sheetFormatPr baseColWidth="10" defaultRowHeight="14.4" x14ac:dyDescent="0.3"/>
  <cols>
    <col min="1" max="1" width="18.109375" bestFit="1" customWidth="1"/>
    <col min="2" max="2" width="19.109375" bestFit="1" customWidth="1"/>
    <col min="3" max="3" width="21.44140625" bestFit="1" customWidth="1"/>
    <col min="5" max="5" width="14.44140625" customWidth="1"/>
  </cols>
  <sheetData>
    <row r="1" spans="1:14" x14ac:dyDescent="0.3">
      <c r="A1" s="7" t="s">
        <v>0</v>
      </c>
      <c r="B1" s="6" t="s">
        <v>1</v>
      </c>
      <c r="C1" s="6" t="s">
        <v>2</v>
      </c>
      <c r="D1" s="6" t="s">
        <v>3</v>
      </c>
      <c r="E1" s="6" t="s">
        <v>1121</v>
      </c>
      <c r="F1" s="6" t="s">
        <v>4</v>
      </c>
      <c r="G1" s="6" t="s">
        <v>5</v>
      </c>
      <c r="H1" s="6" t="s">
        <v>6</v>
      </c>
      <c r="I1" s="6" t="s">
        <v>7</v>
      </c>
      <c r="J1" s="8" t="s">
        <v>8</v>
      </c>
      <c r="K1" s="9" t="s">
        <v>9</v>
      </c>
      <c r="L1" s="9" t="s">
        <v>10</v>
      </c>
      <c r="M1" s="9" t="s">
        <v>1122</v>
      </c>
      <c r="N1" s="9" t="s">
        <v>1123</v>
      </c>
    </row>
    <row r="2" spans="1:14" x14ac:dyDescent="0.3">
      <c r="A2">
        <f>COUNTBLANK(Tabla_1[ID Cliente])</f>
        <v>0</v>
      </c>
      <c r="B2">
        <f>COUNTBLANK(Tabla_1[Zona])</f>
        <v>0</v>
      </c>
      <c r="C2">
        <f>COUNTBLANK(Tabla_1[País])</f>
        <v>0</v>
      </c>
      <c r="D2">
        <f>COUNTBLANK(Tabla_1[Tipo de producto])</f>
        <v>0</v>
      </c>
      <c r="E2">
        <f>COUNTBLANK(Tabla_1[Canal de venta])</f>
        <v>0</v>
      </c>
      <c r="F2">
        <f>COUNTBLANK(Tabla_1[Prioridad])</f>
        <v>0</v>
      </c>
      <c r="G2">
        <f>COUNTBLANK(Tabla_1[Fecha pedido])</f>
        <v>0</v>
      </c>
      <c r="H2">
        <f>COUNTBLANK(Tabla_1[ID Pedido])</f>
        <v>0</v>
      </c>
      <c r="I2">
        <f>COUNTBLANK(Tabla_1[Fecha envío])</f>
        <v>0</v>
      </c>
      <c r="J2">
        <f>COUNTBLANK(Tabla_1[Unidades])</f>
        <v>0</v>
      </c>
      <c r="K2">
        <f>COUNTBLANK(Tabla_1[Precio Unitario])</f>
        <v>0</v>
      </c>
      <c r="L2">
        <f>COUNTBLANK(Tabla_1[Coste unitario])</f>
        <v>0</v>
      </c>
      <c r="M2">
        <f>COUNTBLANK(Tabla_1[Importe venta total])</f>
        <v>0</v>
      </c>
      <c r="N2">
        <f>COUNTBLANK(Tabla_1[Importe Coste total])</f>
        <v>0</v>
      </c>
    </row>
    <row r="4" spans="1:14" x14ac:dyDescent="0.3">
      <c r="A4" t="s">
        <v>1124</v>
      </c>
      <c r="C4" s="2" t="s">
        <v>1125</v>
      </c>
      <c r="E4" s="2"/>
    </row>
    <row r="5" spans="1:14" x14ac:dyDescent="0.3">
      <c r="A5">
        <v>903</v>
      </c>
      <c r="C5">
        <f>COUNTA(Tabla_1[ID Cliente])</f>
        <v>903</v>
      </c>
      <c r="E5" s="5"/>
    </row>
  </sheetData>
  <conditionalFormatting sqref="A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1ECD-41B9-474D-AB98-625FABF09DC1}">
  <dimension ref="A2:D8"/>
  <sheetViews>
    <sheetView workbookViewId="0">
      <selection activeCell="D21" sqref="D21"/>
    </sheetView>
  </sheetViews>
  <sheetFormatPr baseColWidth="10" defaultRowHeight="14.4" x14ac:dyDescent="0.3"/>
  <cols>
    <col min="1" max="1" width="33.88671875" bestFit="1" customWidth="1"/>
    <col min="2" max="3" width="15.6640625" bestFit="1" customWidth="1"/>
    <col min="4" max="4" width="11.88671875" bestFit="1" customWidth="1"/>
  </cols>
  <sheetData>
    <row r="2" spans="1:4" x14ac:dyDescent="0.3">
      <c r="A2" s="10" t="s">
        <v>1156</v>
      </c>
      <c r="B2" s="10" t="s">
        <v>1121</v>
      </c>
    </row>
    <row r="3" spans="1:4" x14ac:dyDescent="0.3">
      <c r="A3" s="10" t="s">
        <v>4</v>
      </c>
      <c r="B3" t="s">
        <v>15</v>
      </c>
      <c r="C3" t="s">
        <v>19</v>
      </c>
      <c r="D3" t="s">
        <v>1131</v>
      </c>
    </row>
    <row r="4" spans="1:4" x14ac:dyDescent="0.3">
      <c r="A4" t="s">
        <v>1118</v>
      </c>
      <c r="B4" s="15">
        <v>0.66491440301475779</v>
      </c>
      <c r="C4" s="15">
        <v>0.65377547492243748</v>
      </c>
      <c r="D4" s="15">
        <v>0.6596487279165697</v>
      </c>
    </row>
    <row r="5" spans="1:4" x14ac:dyDescent="0.3">
      <c r="A5" t="s">
        <v>1119</v>
      </c>
      <c r="B5" s="15">
        <v>0.66215019889481586</v>
      </c>
      <c r="C5" s="15">
        <v>0.66938351705124899</v>
      </c>
      <c r="D5" s="15">
        <v>0.6655541133213726</v>
      </c>
    </row>
    <row r="6" spans="1:4" x14ac:dyDescent="0.3">
      <c r="A6" t="s">
        <v>1117</v>
      </c>
      <c r="B6" s="15">
        <v>0.66133054841611827</v>
      </c>
      <c r="C6" s="15">
        <v>0.63744477245045317</v>
      </c>
      <c r="D6" s="15">
        <v>0.64986116700529206</v>
      </c>
    </row>
    <row r="7" spans="1:4" x14ac:dyDescent="0.3">
      <c r="A7" t="s">
        <v>1120</v>
      </c>
      <c r="B7" s="15">
        <v>0.63844863612968483</v>
      </c>
      <c r="C7" s="15">
        <v>0.66258745064138647</v>
      </c>
      <c r="D7" s="15">
        <v>0.65085022890633903</v>
      </c>
    </row>
    <row r="8" spans="1:4" x14ac:dyDescent="0.3">
      <c r="A8" t="s">
        <v>1131</v>
      </c>
      <c r="B8" s="15">
        <v>0.65723939045774182</v>
      </c>
      <c r="C8" s="15">
        <v>0.65596081915471005</v>
      </c>
      <c r="D8" s="15">
        <v>0.656620635574657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19C7-B1CE-4CA3-81A3-C3603A321666}">
  <dimension ref="A2:B9"/>
  <sheetViews>
    <sheetView workbookViewId="0">
      <selection activeCell="L20" sqref="L20"/>
    </sheetView>
  </sheetViews>
  <sheetFormatPr baseColWidth="10" defaultRowHeight="14.4" x14ac:dyDescent="0.3"/>
  <cols>
    <col min="1" max="1" width="20.21875" bestFit="1" customWidth="1"/>
    <col min="2" max="2" width="20.5546875" bestFit="1" customWidth="1"/>
  </cols>
  <sheetData>
    <row r="2" spans="1:2" x14ac:dyDescent="0.3">
      <c r="A2" s="10" t="s">
        <v>1</v>
      </c>
      <c r="B2" t="s">
        <v>1157</v>
      </c>
    </row>
    <row r="3" spans="1:2" x14ac:dyDescent="0.3">
      <c r="A3" t="s">
        <v>24</v>
      </c>
      <c r="B3" s="4">
        <v>60283.999999999956</v>
      </c>
    </row>
    <row r="4" spans="1:2" x14ac:dyDescent="0.3">
      <c r="A4" t="s">
        <v>12</v>
      </c>
      <c r="B4" s="4">
        <v>38810.99</v>
      </c>
    </row>
    <row r="5" spans="1:2" x14ac:dyDescent="0.3">
      <c r="A5" t="s">
        <v>60</v>
      </c>
      <c r="B5" s="4">
        <v>24558.100000000002</v>
      </c>
    </row>
    <row r="6" spans="1:2" x14ac:dyDescent="0.3">
      <c r="A6" t="s">
        <v>21</v>
      </c>
      <c r="B6" s="4">
        <v>18012.630000000016</v>
      </c>
    </row>
    <row r="7" spans="1:2" x14ac:dyDescent="0.3">
      <c r="A7" t="s">
        <v>28</v>
      </c>
      <c r="B7" s="4">
        <v>16724.220000000012</v>
      </c>
    </row>
    <row r="8" spans="1:2" x14ac:dyDescent="0.3">
      <c r="A8" t="s">
        <v>44</v>
      </c>
      <c r="B8" s="4">
        <v>4823.6400000000003</v>
      </c>
    </row>
    <row r="9" spans="1:2" x14ac:dyDescent="0.3">
      <c r="A9" t="s">
        <v>1131</v>
      </c>
      <c r="B9" s="4">
        <v>163213.58000000002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04C8-A9B2-4262-9171-79394594169D}">
  <dimension ref="A2:G6"/>
  <sheetViews>
    <sheetView workbookViewId="0">
      <selection activeCell="H27" sqref="H27"/>
    </sheetView>
  </sheetViews>
  <sheetFormatPr baseColWidth="10" defaultRowHeight="14.4" x14ac:dyDescent="0.3"/>
  <cols>
    <col min="1" max="1" width="15.6640625" bestFit="1" customWidth="1"/>
    <col min="2" max="2" width="6.5546875" bestFit="1" customWidth="1"/>
    <col min="3" max="7" width="15.109375" bestFit="1" customWidth="1"/>
  </cols>
  <sheetData>
    <row r="2" spans="1:7" x14ac:dyDescent="0.3">
      <c r="A2" s="10" t="s">
        <v>1158</v>
      </c>
      <c r="C2" s="10" t="s">
        <v>4</v>
      </c>
    </row>
    <row r="3" spans="1:7" x14ac:dyDescent="0.3">
      <c r="A3" s="10" t="s">
        <v>1121</v>
      </c>
      <c r="B3" s="10" t="s">
        <v>2</v>
      </c>
      <c r="C3" t="s">
        <v>1119</v>
      </c>
      <c r="D3" t="s">
        <v>1117</v>
      </c>
      <c r="E3" t="s">
        <v>1120</v>
      </c>
      <c r="F3" t="s">
        <v>1118</v>
      </c>
      <c r="G3" t="s">
        <v>1131</v>
      </c>
    </row>
    <row r="4" spans="1:7" x14ac:dyDescent="0.3">
      <c r="A4" t="s">
        <v>15</v>
      </c>
      <c r="C4" s="4">
        <v>126703796.25</v>
      </c>
      <c r="D4" s="4">
        <v>104519451.71000004</v>
      </c>
      <c r="E4" s="4">
        <v>94877652.790000051</v>
      </c>
      <c r="F4" s="4">
        <v>94431527.739999995</v>
      </c>
      <c r="G4" s="4">
        <v>420532428.49000013</v>
      </c>
    </row>
    <row r="5" spans="1:7" x14ac:dyDescent="0.3">
      <c r="A5" t="s">
        <v>19</v>
      </c>
      <c r="C5" s="4">
        <v>99305313.829999998</v>
      </c>
      <c r="D5" s="4">
        <v>98583734.149999976</v>
      </c>
      <c r="E5" s="4">
        <v>99523711.919999972</v>
      </c>
      <c r="F5" s="4">
        <v>87173293.850000009</v>
      </c>
      <c r="G5" s="4">
        <v>384586053.74999994</v>
      </c>
    </row>
    <row r="6" spans="1:7" x14ac:dyDescent="0.3">
      <c r="A6" t="s">
        <v>1131</v>
      </c>
      <c r="C6" s="4">
        <v>226009110.07999998</v>
      </c>
      <c r="D6" s="4">
        <v>203103185.86000001</v>
      </c>
      <c r="E6" s="4">
        <v>194401364.71000004</v>
      </c>
      <c r="F6" s="4">
        <v>181604821.59</v>
      </c>
      <c r="G6" s="4">
        <v>805118482.24000001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5B9F-D3B7-49D3-ACC1-9B9C9F8D8F13}">
  <dimension ref="A2:H6"/>
  <sheetViews>
    <sheetView workbookViewId="0">
      <selection activeCell="F20" sqref="F20"/>
    </sheetView>
  </sheetViews>
  <sheetFormatPr baseColWidth="10" defaultRowHeight="14.4" x14ac:dyDescent="0.3"/>
  <cols>
    <col min="1" max="1" width="33.88671875" bestFit="1" customWidth="1"/>
    <col min="2" max="7" width="20.6640625" bestFit="1" customWidth="1"/>
    <col min="8" max="9" width="11.88671875" bestFit="1" customWidth="1"/>
  </cols>
  <sheetData>
    <row r="2" spans="1:8" x14ac:dyDescent="0.3">
      <c r="A2" s="10" t="s">
        <v>1156</v>
      </c>
      <c r="B2" s="10" t="s">
        <v>1</v>
      </c>
    </row>
    <row r="3" spans="1:8" x14ac:dyDescent="0.3">
      <c r="A3" s="10" t="s">
        <v>1121</v>
      </c>
      <c r="B3" t="s">
        <v>24</v>
      </c>
      <c r="C3" t="s">
        <v>60</v>
      </c>
      <c r="D3" t="s">
        <v>21</v>
      </c>
      <c r="E3" t="s">
        <v>28</v>
      </c>
      <c r="F3" t="s">
        <v>12</v>
      </c>
      <c r="G3" t="s">
        <v>44</v>
      </c>
      <c r="H3" t="s">
        <v>1131</v>
      </c>
    </row>
    <row r="4" spans="1:8" x14ac:dyDescent="0.3">
      <c r="A4" t="s">
        <v>15</v>
      </c>
      <c r="B4" s="15">
        <v>0.66933721857297657</v>
      </c>
      <c r="C4" s="15">
        <v>0.65160613582727367</v>
      </c>
      <c r="D4" s="15">
        <v>0.65447848064614889</v>
      </c>
      <c r="E4" s="15">
        <v>0.63500049342460074</v>
      </c>
      <c r="F4" s="15">
        <v>0.64899579284071729</v>
      </c>
      <c r="G4" s="15">
        <v>0.67282585567234932</v>
      </c>
      <c r="H4" s="15">
        <v>0.65723939045774216</v>
      </c>
    </row>
    <row r="5" spans="1:8" x14ac:dyDescent="0.3">
      <c r="A5" t="s">
        <v>19</v>
      </c>
      <c r="B5" s="15">
        <v>0.6480403717070542</v>
      </c>
      <c r="C5" s="15">
        <v>0.64146982607444858</v>
      </c>
      <c r="D5" s="15">
        <v>0.67392926194562708</v>
      </c>
      <c r="E5" s="15">
        <v>0.6838806924992108</v>
      </c>
      <c r="F5" s="15">
        <v>0.65867367970815105</v>
      </c>
      <c r="G5" s="15">
        <v>0.66373110286709947</v>
      </c>
      <c r="H5" s="15">
        <v>0.65596081915471005</v>
      </c>
    </row>
    <row r="6" spans="1:8" x14ac:dyDescent="0.3">
      <c r="A6" t="s">
        <v>1131</v>
      </c>
      <c r="B6" s="15">
        <v>0.6593818877894968</v>
      </c>
      <c r="C6" s="15">
        <v>0.64663735653667342</v>
      </c>
      <c r="D6" s="15">
        <v>0.66287768166183259</v>
      </c>
      <c r="E6" s="15">
        <v>0.66087824587586452</v>
      </c>
      <c r="F6" s="15">
        <v>0.65383473627443411</v>
      </c>
      <c r="G6" s="15">
        <v>0.6677327941014094</v>
      </c>
      <c r="H6" s="15">
        <v>0.656620635574658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f 3 5 3 b e a - 7 0 c 3 - 4 a 6 7 - a a a a - 7 7 2 6 3 c c 2 a a 8 e "   x m l n s = " h t t p : / / s c h e m a s . m i c r o s o f t . c o m / D a t a M a s h u p " > A A A A A K o E A A B Q S w M E F A A C A A g A R F m e W d H x o 6 O k A A A A 9 g A A A B I A H A B D b 2 5 m a W c v U G F j a 2 F n Z S 5 4 b W w g o h g A K K A U A A A A A A A A A A A A A A A A A A A A A A A A A A A A h Y + 9 D o I w G E V f h X S n P 7 A Q 8 l E G 4 y a J C Y l x b U q F B i i G F s u 7 O f h I v o I Y R d 0 c 7 7 l n u P d + v U E + 9 1 1 w U a P V g 8 k Q w x Q F y s i h 0 q b O 0 O R O Y Y J y D n s h W 1 G r Y J G N T W d b Z a h x 7 p w S 4 r 3 H P s b D W J O I U k a O x a 6 U j e o F + s j 6 v x x q Y 5 0 w U i E O h 9 c Y H m E W J 5 g l F F M g K 4 R C m 6 8 Q L X u f 7 Q + E z d S 5 a V R c i n B b A l k j k P c H / g B Q S w M E F A A C A A g A R F m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Z n l k K r P d w p A E A A D 4 D A A A T A B w A R m 9 y b X V s Y X M v U 2 V j d G l v b j E u b S C i G A A o o B Q A A A A A A A A A A A A A A A A A A A A A A A A A A A B 9 U c 1 q G z E Q v h v 8 D k K 5 2 L A 2 N p Q e G n w o 6 4 S Y H G p i h 0 J t U 2 a l a a x G q 1 m k W c e t 8 S P l K f J i 1 e 7 a b W C T 6 r J i v t / R B l R s y I l F 8 x 1 f d j v d T t i C R y 1 u 6 C e M x U R Y 5 G 5 H x P P F m w d 0 c X K 1 V 2 i H X 8 k / Z k S P v W t j c Z i S Y 3 Q c e j L 9 t L 4 P 6 M M 6 d 6 B w P a U n Z w l 0 W I 9 H o 9 H g D h 9 M Y E 9 h o H G w i w o I w 7 0 N e 9 l P h C u t T Q T 7 E v t J E 1 l 3 + L 7 Y I n L M b Q o c V j P G f C J r T C a 3 x u m J r C l y c 1 x N g W F z U l / I K 6 c g w 9 + g K Y j C U 0 4 7 E 6 8 y e i 0 h i 6 3 n 1 Y z x B k H H x r 1 X c Y l Y n c D P 1 i 4 U W P B h U l X b 9 P + 6 L 0 1 B Q k G e m R j w z 3 T p w Y U f 5 P O U b J m 7 5 a 8 C Q + / d L s n h I G d T k V o T H w N l 3 D / y B e O e j 4 k 4 y G / k o D W c w 8 t z a E 3 r O h o r c 1 0 q p h Y h B Q e 2 Y t T v 3 n b 1 h r z R o F v I N a o t i A J 1 b H w G N T D W Y C w / P y M z x x 8 / D K u N X + n Q 7 V 6 e 2 7 p 7 V 2 V h a M v m H p U h E Q k M s d N Z 6 c o 8 Q 9 9 s Q o F R l O 8 T Z n l B n k + b C i Y G + x 9 W Y / c W 6 9 j v d o x 7 + 4 d f / g F Q S w E C L Q A U A A I A C A B E W Z 5 Z 0 f G j o 6 Q A A A D 2 A A A A E g A A A A A A A A A A A A A A A A A A A A A A Q 2 9 u Z m l n L 1 B h Y 2 t h Z 2 U u e G 1 s U E s B A i 0 A F A A C A A g A R F m e W Q / K 6 a u k A A A A 6 Q A A A B M A A A A A A A A A A A A A A A A A 8 A A A A F t D b 2 5 0 Z W 5 0 X 1 R 5 c G V z X S 5 4 b W x Q S w E C L Q A U A A I A C A B E W Z 5 Z C q z 3 c K Q B A A A + A w A A E w A A A A A A A A A A A A A A A A D h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E Q A A A A A A A E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b 2 p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w Y 2 E 1 Y j c 0 L T h k O W E t N G U 4 M y 1 i M W N l L T M 3 Z G V i M m Q y Z j I 5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8 x I i A v P j x F b n R y e S B U e X B l P S J G a W x s Z W R D b 2 1 w b G V 0 Z V J l c 3 V s d F R v V 2 9 y a 3 N o Z W V 0 I i B W Y W x 1 Z T 0 i b D E i I C 8 + P E V u d H J 5 I F R 5 c G U 9 I k Z p b G x D b 2 x 1 b W 5 U e X B l c y I g V m F s d W U 9 I n N C Z 1 l H Q m d Z R 0 N R T U p B d 1 V G Q l F V P S I g L z 4 8 R W 5 0 c n k g V H l w Z T 0 i R m l s b E x h c 3 R V c G R h d G V k I i B W Y W x 1 Z T 0 i Z D I w M j Q t M T I t M z B U M T A 6 M T A 6 M D g u N D E 5 O D c 2 N F o i I C 8 + P E V u d H J 5 I F R 5 c G U 9 I k Z p b G x F c n J v c k N v d W 5 0 I i B W Y W x 1 Z T 0 i b D A i I C 8 + P E V u d H J 5 I F R 5 c G U 9 I k Z p b G x U Y X J n Z X R O Y W 1 l Q 3 V z d G 9 t a X p l Z C I g V m F s d W U 9 I m w x I i A v P j x F b n R y e S B U e X B l P S J G a W x s Q 2 9 s d W 1 u T m F t Z X M i I F Z h b H V l P S J z W y Z x d W 9 0 O 0 l E I E N s a W V u d G U m c X V v d D s s J n F 1 b 3 Q 7 W m 9 u Y S Z x d W 9 0 O y w m c X V v d D t Q Y c O t c y Z x d W 9 0 O y w m c X V v d D t U a X B v I G R l I H B y b 2 R 1 Y 3 R v J n F 1 b 3 Q 7 L C Z x d W 9 0 O 0 N h b m F s I G R l I H Z l b n R h J n F 1 b 3 Q 7 L C Z x d W 9 0 O 1 B y a W 9 y a W R h Z C Z x d W 9 0 O y w m c X V v d D t G Z W N o Y S B w Z W R p Z G 8 m c X V v d D s s J n F 1 b 3 Q 7 S U Q g U G V k a W R v J n F 1 b 3 Q 7 L C Z x d W 9 0 O 0 Z l Y 2 h h I G V u d s O t b y Z x d W 9 0 O y w m c X V v d D t V b m l k Y W R l c y Z x d W 9 0 O y w m c X V v d D t Q c m V j a W 8 g V W 5 p d G F y a W 8 m c X V v d D s s J n F 1 b 3 Q 7 Q 2 9 z d G U g d W 5 p d G F y a W 8 m c X V v d D s s J n F 1 b 3 Q 7 S W 1 w b 3 J 0 Z S B 2 Z W 5 0 Y S B 0 b 3 R h b C Z x d W 9 0 O y w m c X V v d D t J b X B v c n R l I E N v c 3 R l I H R v d G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w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a m E x L 0 F 1 d G 9 S Z W 1 v d m V k Q 2 9 s d W 1 u c z E u e 0 l E I E N s a W V u d G U s M H 0 m c X V v d D s s J n F 1 b 3 Q 7 U 2 V j d G l v b j E v S G 9 q Y T E v Q X V 0 b 1 J l b W 9 2 Z W R D b 2 x 1 b W 5 z M S 5 7 W m 9 u Y S w x f S Z x d W 9 0 O y w m c X V v d D t T Z W N 0 a W 9 u M S 9 I b 2 p h M S 9 B d X R v U m V t b 3 Z l Z E N v b H V t b n M x L n t Q Y c O t c y w y f S Z x d W 9 0 O y w m c X V v d D t T Z W N 0 a W 9 u M S 9 I b 2 p h M S 9 B d X R v U m V t b 3 Z l Z E N v b H V t b n M x L n t U a X B v I G R l I H B y b 2 R 1 Y 3 R v L D N 9 J n F 1 b 3 Q 7 L C Z x d W 9 0 O 1 N l Y 3 R p b 2 4 x L 0 h v a m E x L 0 F 1 d G 9 S Z W 1 v d m V k Q 2 9 s d W 1 u c z E u e 0 N h b m F s I G R l I H Z l b n R h L D R 9 J n F 1 b 3 Q 7 L C Z x d W 9 0 O 1 N l Y 3 R p b 2 4 x L 0 h v a m E x L 0 F 1 d G 9 S Z W 1 v d m V k Q 2 9 s d W 1 u c z E u e 1 B y a W 9 y a W R h Z C w 1 f S Z x d W 9 0 O y w m c X V v d D t T Z W N 0 a W 9 u M S 9 I b 2 p h M S 9 B d X R v U m V t b 3 Z l Z E N v b H V t b n M x L n t G Z W N o Y S B w Z W R p Z G 8 s N n 0 m c X V v d D s s J n F 1 b 3 Q 7 U 2 V j d G l v b j E v S G 9 q Y T E v Q X V 0 b 1 J l b W 9 2 Z W R D b 2 x 1 b W 5 z M S 5 7 S U Q g U G V k a W R v L D d 9 J n F 1 b 3 Q 7 L C Z x d W 9 0 O 1 N l Y 3 R p b 2 4 x L 0 h v a m E x L 0 F 1 d G 9 S Z W 1 v d m V k Q 2 9 s d W 1 u c z E u e 0 Z l Y 2 h h I G V u d s O t b y w 4 f S Z x d W 9 0 O y w m c X V v d D t T Z W N 0 a W 9 u M S 9 I b 2 p h M S 9 B d X R v U m V t b 3 Z l Z E N v b H V t b n M x L n t V b m l k Y W R l c y w 5 f S Z x d W 9 0 O y w m c X V v d D t T Z W N 0 a W 9 u M S 9 I b 2 p h M S 9 B d X R v U m V t b 3 Z l Z E N v b H V t b n M x L n t Q c m V j a W 8 g V W 5 p d G F y a W 8 s M T B 9 J n F 1 b 3 Q 7 L C Z x d W 9 0 O 1 N l Y 3 R p b 2 4 x L 0 h v a m E x L 0 F 1 d G 9 S Z W 1 v d m V k Q 2 9 s d W 1 u c z E u e 0 N v c 3 R l I H V u a X R h c m l v L D E x f S Z x d W 9 0 O y w m c X V v d D t T Z W N 0 a W 9 u M S 9 I b 2 p h M S 9 B d X R v U m V t b 3 Z l Z E N v b H V t b n M x L n t J b X B v c n R l I H Z l b n R h I H R v d G F s L D E y f S Z x d W 9 0 O y w m c X V v d D t T Z W N 0 a W 9 u M S 9 I b 2 p h M S 9 B d X R v U m V t b 3 Z l Z E N v b H V t b n M x L n t J b X B v c n R l I E N v c 3 R l I H R v d G F s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S G 9 q Y T E v Q X V 0 b 1 J l b W 9 2 Z W R D b 2 x 1 b W 5 z M S 5 7 S U Q g Q 2 x p Z W 5 0 Z S w w f S Z x d W 9 0 O y w m c X V v d D t T Z W N 0 a W 9 u M S 9 I b 2 p h M S 9 B d X R v U m V t b 3 Z l Z E N v b H V t b n M x L n t a b 2 5 h L D F 9 J n F 1 b 3 Q 7 L C Z x d W 9 0 O 1 N l Y 3 R p b 2 4 x L 0 h v a m E x L 0 F 1 d G 9 S Z W 1 v d m V k Q 2 9 s d W 1 u c z E u e 1 B h w 6 1 z L D J 9 J n F 1 b 3 Q 7 L C Z x d W 9 0 O 1 N l Y 3 R p b 2 4 x L 0 h v a m E x L 0 F 1 d G 9 S Z W 1 v d m V k Q 2 9 s d W 1 u c z E u e 1 R p c G 8 g Z G U g c H J v Z H V j d G 8 s M 3 0 m c X V v d D s s J n F 1 b 3 Q 7 U 2 V j d G l v b j E v S G 9 q Y T E v Q X V 0 b 1 J l b W 9 2 Z W R D b 2 x 1 b W 5 z M S 5 7 Q 2 F u Y W w g Z G U g d m V u d G E s N H 0 m c X V v d D s s J n F 1 b 3 Q 7 U 2 V j d G l v b j E v S G 9 q Y T E v Q X V 0 b 1 J l b W 9 2 Z W R D b 2 x 1 b W 5 z M S 5 7 U H J p b 3 J p Z G F k L D V 9 J n F 1 b 3 Q 7 L C Z x d W 9 0 O 1 N l Y 3 R p b 2 4 x L 0 h v a m E x L 0 F 1 d G 9 S Z W 1 v d m V k Q 2 9 s d W 1 u c z E u e 0 Z l Y 2 h h I H B l Z G l k b y w 2 f S Z x d W 9 0 O y w m c X V v d D t T Z W N 0 a W 9 u M S 9 I b 2 p h M S 9 B d X R v U m V t b 3 Z l Z E N v b H V t b n M x L n t J R C B Q Z W R p Z G 8 s N 3 0 m c X V v d D s s J n F 1 b 3 Q 7 U 2 V j d G l v b j E v S G 9 q Y T E v Q X V 0 b 1 J l b W 9 2 Z W R D b 2 x 1 b W 5 z M S 5 7 R m V j a G E g Z W 5 2 w 6 1 v L D h 9 J n F 1 b 3 Q 7 L C Z x d W 9 0 O 1 N l Y 3 R p b 2 4 x L 0 h v a m E x L 0 F 1 d G 9 S Z W 1 v d m V k Q 2 9 s d W 1 u c z E u e 1 V u a W R h Z G V z L D l 9 J n F 1 b 3 Q 7 L C Z x d W 9 0 O 1 N l Y 3 R p b 2 4 x L 0 h v a m E x L 0 F 1 d G 9 S Z W 1 v d m V k Q 2 9 s d W 1 u c z E u e 1 B y Z W N p b y B V b m l 0 Y X J p b y w x M H 0 m c X V v d D s s J n F 1 b 3 Q 7 U 2 V j d G l v b j E v S G 9 q Y T E v Q X V 0 b 1 J l b W 9 2 Z W R D b 2 x 1 b W 5 z M S 5 7 Q 2 9 z d G U g d W 5 p d G F y a W 8 s M T F 9 J n F 1 b 3 Q 7 L C Z x d W 9 0 O 1 N l Y 3 R p b 2 4 x L 0 h v a m E x L 0 F 1 d G 9 S Z W 1 v d m V k Q 2 9 s d W 1 u c z E u e 0 l t c G 9 y d G U g d m V u d G E g d G 9 0 Y W w s M T J 9 J n F 1 b 3 Q 7 L C Z x d W 9 0 O 1 N l Y 3 R p b 2 4 x L 0 h v a m E x L 0 F 1 d G 9 S Z W 1 v d m V k Q 2 9 s d W 1 u c z E u e 0 l t c G 9 y d G U g Q 2 9 z d G U g d G 9 0 Y W w s M T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v a m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0 h v a m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u f Q n f h b 7 J O m E M f N h G Y C u Y A A A A A A g A A A A A A E G Y A A A A B A A A g A A A A x M L H u o S s M k S t J x O Z + o R 7 j U s T z 7 f w D M y b T q n w f T e x 1 p 4 A A A A A D o A A A A A C A A A g A A A A s Q x 7 x I Z x Q r P W 9 h d y H e T k 9 Q n V 4 S K H 2 L M x 0 5 y Q e r U u v 3 x Q A A A A A l A 1 m h D U V n C n Z 4 O Y E Q Z s 7 K Y a e L n p S 7 k B E m Z u 6 s N v p r 8 X Z g T F L e O 6 2 C E V x v c O + E V Q n w i K 8 c x x J I 3 R 2 a z y V 9 z Z C 9 k 2 r 0 a T q 7 I G G E Y 7 w x H d w h F A A A A A Z 3 B X L F W x + M s 1 U I u y c K m e K 5 8 t K T o 3 D 1 d K Z d J I A a W b u 6 L W h Y M U J c 6 8 q W 8 0 Y X j d 1 / + o F U D X r U C h s l o V x 5 8 7 M N Z 5 I Q = = < / D a t a M a s h u p > 
</file>

<file path=customXml/itemProps1.xml><?xml version="1.0" encoding="utf-8"?>
<ds:datastoreItem xmlns:ds="http://schemas.openxmlformats.org/officeDocument/2006/customXml" ds:itemID="{FD9A6A7B-1D4C-4DEF-966D-9997448918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Tabla1</vt:lpstr>
      <vt:lpstr>Tablas dinámicas</vt:lpstr>
      <vt:lpstr>Dashboard</vt:lpstr>
      <vt:lpstr>Hoja5</vt:lpstr>
      <vt:lpstr>Hoja1</vt:lpstr>
      <vt:lpstr>Hoja2</vt:lpstr>
      <vt:lpstr>Hoja3</vt:lpstr>
      <vt:lpstr>Hoja4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Marc Nacenta</cp:lastModifiedBy>
  <cp:lastPrinted>2024-12-14T09:31:46Z</cp:lastPrinted>
  <dcterms:created xsi:type="dcterms:W3CDTF">2022-11-09T16:21:47Z</dcterms:created>
  <dcterms:modified xsi:type="dcterms:W3CDTF">2024-12-30T10:18:31Z</dcterms:modified>
</cp:coreProperties>
</file>