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d149300cf1dc5a31/My Documents/Educacao/SENAI/EletroEletronica/4 Sem/TCC/detector/"/>
    </mc:Choice>
  </mc:AlternateContent>
  <xr:revisionPtr revIDLastSave="12" documentId="8_{7560FBFD-E77A-4C9E-A64E-7BE16949B613}" xr6:coauthVersionLast="45" xr6:coauthVersionMax="45" xr10:uidLastSave="{DF8CABF3-3C2F-48B2-B60C-4514AC04A3C0}"/>
  <bookViews>
    <workbookView xWindow="28680" yWindow="-120" windowWidth="29040" windowHeight="15840" xr2:uid="{DA84A643-80B2-4615-B9DA-6CB3DF91C7CB}"/>
  </bookViews>
  <sheets>
    <sheet name="Matriz de Custo" sheetId="5" r:id="rId1"/>
    <sheet name="Custo Material" sheetId="1" r:id="rId2"/>
    <sheet name="Custo Desenvolvimento" sheetId="3" r:id="rId3"/>
    <sheet name="Média Salarial" sheetId="4" r:id="rId4"/>
    <sheet name="CronogramaDeProjeto" sheetId="8" r:id="rId5"/>
  </sheets>
  <definedNames>
    <definedName name="hoje" localSheetId="4">TODAY()</definedName>
    <definedName name="início_da_tarefa" localSheetId="4">CronogramaDeProjeto!$E1</definedName>
    <definedName name="Início_do_projeto">CronogramaDeProjeto!$E$3</definedName>
    <definedName name="progresso_da_tarefa" localSheetId="4">CronogramaDeProjeto!$D1</definedName>
    <definedName name="Semana_de_exibição">CronogramaDeProjeto!$E$4</definedName>
    <definedName name="término_da_tarefa" localSheetId="4">CronogramaDeProjeto!$F1</definedName>
    <definedName name="_xlnm.Print_Titles" localSheetId="4">CronogramaDeProjeto!$4:$6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E5" i="8" l="1"/>
  <c r="EF5" i="8" s="1"/>
  <c r="DX5" i="8"/>
  <c r="DY5" i="8" s="1"/>
  <c r="DX4" i="8"/>
  <c r="DQ5" i="8"/>
  <c r="DR5" i="8" s="1"/>
  <c r="DJ6" i="8"/>
  <c r="DK5" i="8"/>
  <c r="DL5" i="8" s="1"/>
  <c r="DJ5" i="8"/>
  <c r="DJ4" i="8"/>
  <c r="DC5" i="8"/>
  <c r="DD5" i="8" s="1"/>
  <c r="CV5" i="8"/>
  <c r="CW5" i="8" s="1"/>
  <c r="CO5" i="8"/>
  <c r="CO6" i="8" s="1"/>
  <c r="CH5" i="8"/>
  <c r="CI5" i="8" s="1"/>
  <c r="CA5" i="8"/>
  <c r="CB5" i="8" s="1"/>
  <c r="BT5" i="8"/>
  <c r="BU5" i="8" s="1"/>
  <c r="BT4" i="8"/>
  <c r="BM5" i="8"/>
  <c r="BM6" i="8" s="1"/>
  <c r="EG5" i="8" l="1"/>
  <c r="EF6" i="8"/>
  <c r="EE4" i="8"/>
  <c r="EE6" i="8"/>
  <c r="DZ5" i="8"/>
  <c r="DY6" i="8"/>
  <c r="DX6" i="8"/>
  <c r="DS5" i="8"/>
  <c r="DR6" i="8"/>
  <c r="DQ4" i="8"/>
  <c r="DQ6" i="8"/>
  <c r="DL6" i="8"/>
  <c r="DM5" i="8"/>
  <c r="DK6" i="8"/>
  <c r="DE5" i="8"/>
  <c r="DD6" i="8"/>
  <c r="DC4" i="8"/>
  <c r="DC6" i="8"/>
  <c r="CW6" i="8"/>
  <c r="CX5" i="8"/>
  <c r="CV4" i="8"/>
  <c r="CV6" i="8"/>
  <c r="CP5" i="8"/>
  <c r="CO4" i="8"/>
  <c r="CJ5" i="8"/>
  <c r="CI6" i="8"/>
  <c r="CH4" i="8"/>
  <c r="CH6" i="8"/>
  <c r="CC5" i="8"/>
  <c r="CB6" i="8"/>
  <c r="CA4" i="8"/>
  <c r="CA6" i="8"/>
  <c r="BV5" i="8"/>
  <c r="BU6" i="8"/>
  <c r="BT6" i="8"/>
  <c r="BN5" i="8"/>
  <c r="BM4" i="8"/>
  <c r="H33" i="8"/>
  <c r="H34" i="8"/>
  <c r="H35" i="8"/>
  <c r="H23" i="8"/>
  <c r="H24" i="8"/>
  <c r="H25" i="8"/>
  <c r="H26" i="8"/>
  <c r="H42" i="8"/>
  <c r="H49" i="8"/>
  <c r="H48" i="8"/>
  <c r="H47" i="8"/>
  <c r="H46" i="8"/>
  <c r="H45" i="8"/>
  <c r="H44" i="8"/>
  <c r="H43" i="8"/>
  <c r="H41" i="8"/>
  <c r="H40" i="8"/>
  <c r="H39" i="8"/>
  <c r="H38" i="8"/>
  <c r="H37" i="8"/>
  <c r="H50" i="8"/>
  <c r="H51" i="8"/>
  <c r="H36" i="8"/>
  <c r="H32" i="8"/>
  <c r="H31" i="8"/>
  <c r="H30" i="8"/>
  <c r="H29" i="8"/>
  <c r="H28" i="8"/>
  <c r="H27" i="8"/>
  <c r="H22" i="8"/>
  <c r="H21" i="8"/>
  <c r="H20" i="8"/>
  <c r="H19" i="8"/>
  <c r="H18" i="8"/>
  <c r="H17" i="8"/>
  <c r="H11" i="8"/>
  <c r="H8" i="8"/>
  <c r="H7" i="8"/>
  <c r="I5" i="8"/>
  <c r="I6" i="8" s="1"/>
  <c r="EH5" i="8" l="1"/>
  <c r="EG6" i="8"/>
  <c r="DZ6" i="8"/>
  <c r="EA5" i="8"/>
  <c r="DT5" i="8"/>
  <c r="DS6" i="8"/>
  <c r="DM6" i="8"/>
  <c r="DN5" i="8"/>
  <c r="DF5" i="8"/>
  <c r="DE6" i="8"/>
  <c r="CY5" i="8"/>
  <c r="CX6" i="8"/>
  <c r="CP6" i="8"/>
  <c r="CQ5" i="8"/>
  <c r="CK5" i="8"/>
  <c r="CJ6" i="8"/>
  <c r="CD5" i="8"/>
  <c r="CC6" i="8"/>
  <c r="BV6" i="8"/>
  <c r="BW5" i="8"/>
  <c r="BN6" i="8"/>
  <c r="BO5" i="8"/>
  <c r="J5" i="8"/>
  <c r="J6" i="8" s="1"/>
  <c r="I4" i="8"/>
  <c r="EH6" i="8" l="1"/>
  <c r="EI5" i="8"/>
  <c r="EA6" i="8"/>
  <c r="EB5" i="8"/>
  <c r="DT6" i="8"/>
  <c r="DU5" i="8"/>
  <c r="DO5" i="8"/>
  <c r="DN6" i="8"/>
  <c r="DG5" i="8"/>
  <c r="DF6" i="8"/>
  <c r="CZ5" i="8"/>
  <c r="CY6" i="8"/>
  <c r="CR5" i="8"/>
  <c r="CQ6" i="8"/>
  <c r="CK6" i="8"/>
  <c r="CL5" i="8"/>
  <c r="CD6" i="8"/>
  <c r="CE5" i="8"/>
  <c r="BW6" i="8"/>
  <c r="BX5" i="8"/>
  <c r="BO6" i="8"/>
  <c r="BP5" i="8"/>
  <c r="K5" i="8"/>
  <c r="L5" i="8" s="1"/>
  <c r="H9" i="8"/>
  <c r="EI6" i="8" l="1"/>
  <c r="EJ5" i="8"/>
  <c r="EC5" i="8"/>
  <c r="EB6" i="8"/>
  <c r="DU6" i="8"/>
  <c r="DV5" i="8"/>
  <c r="DO6" i="8"/>
  <c r="DP5" i="8"/>
  <c r="DP6" i="8" s="1"/>
  <c r="DG6" i="8"/>
  <c r="DH5" i="8"/>
  <c r="CZ6" i="8"/>
  <c r="DA5" i="8"/>
  <c r="CS5" i="8"/>
  <c r="CR6" i="8"/>
  <c r="CL6" i="8"/>
  <c r="CM5" i="8"/>
  <c r="CE6" i="8"/>
  <c r="CF5" i="8"/>
  <c r="BY5" i="8"/>
  <c r="BX6" i="8"/>
  <c r="BQ5" i="8"/>
  <c r="BP6" i="8"/>
  <c r="K6" i="8"/>
  <c r="M5" i="8"/>
  <c r="L6" i="8"/>
  <c r="H10" i="8"/>
  <c r="EJ6" i="8" l="1"/>
  <c r="EK5" i="8"/>
  <c r="EK6" i="8" s="1"/>
  <c r="ED5" i="8"/>
  <c r="ED6" i="8" s="1"/>
  <c r="EC6" i="8"/>
  <c r="DW5" i="8"/>
  <c r="DW6" i="8" s="1"/>
  <c r="DV6" i="8"/>
  <c r="DH6" i="8"/>
  <c r="DI5" i="8"/>
  <c r="DI6" i="8" s="1"/>
  <c r="DB5" i="8"/>
  <c r="DB6" i="8" s="1"/>
  <c r="DA6" i="8"/>
  <c r="CS6" i="8"/>
  <c r="CT5" i="8"/>
  <c r="CN5" i="8"/>
  <c r="CN6" i="8" s="1"/>
  <c r="CM6" i="8"/>
  <c r="CG5" i="8"/>
  <c r="CG6" i="8" s="1"/>
  <c r="CF6" i="8"/>
  <c r="BZ5" i="8"/>
  <c r="BZ6" i="8" s="1"/>
  <c r="BY6" i="8"/>
  <c r="BR5" i="8"/>
  <c r="BQ6" i="8"/>
  <c r="M6" i="8"/>
  <c r="N5" i="8"/>
  <c r="CU5" i="8" l="1"/>
  <c r="CU6" i="8" s="1"/>
  <c r="CT6" i="8"/>
  <c r="BR6" i="8"/>
  <c r="BS5" i="8"/>
  <c r="BS6" i="8" s="1"/>
  <c r="O5" i="8"/>
  <c r="N6" i="8"/>
  <c r="P5" i="8" l="1"/>
  <c r="O6" i="8"/>
  <c r="H12" i="8" l="1"/>
  <c r="P4" i="8"/>
  <c r="Q5" i="8"/>
  <c r="P6" i="8"/>
  <c r="R5" i="8" l="1"/>
  <c r="Q6" i="8"/>
  <c r="H13" i="8"/>
  <c r="H14" i="8" l="1"/>
  <c r="H15" i="8"/>
  <c r="R6" i="8"/>
  <c r="S5" i="8"/>
  <c r="S6" i="8" l="1"/>
  <c r="T5" i="8"/>
  <c r="U5" i="8" l="1"/>
  <c r="T6" i="8"/>
  <c r="V5" i="8" l="1"/>
  <c r="U6" i="8"/>
  <c r="W5" i="8" l="1"/>
  <c r="V6" i="8"/>
  <c r="W4" i="8" l="1"/>
  <c r="X5" i="8"/>
  <c r="W6" i="8"/>
  <c r="Y5" i="8" l="1"/>
  <c r="X6" i="8"/>
  <c r="Y6" i="8" l="1"/>
  <c r="Z5" i="8"/>
  <c r="Z6" i="8" l="1"/>
  <c r="AA5" i="8"/>
  <c r="AB5" i="8" l="1"/>
  <c r="AA6" i="8"/>
  <c r="AB6" i="8" l="1"/>
  <c r="AC5" i="8"/>
  <c r="AC6" i="8" l="1"/>
  <c r="AD5" i="8"/>
  <c r="AE5" i="8" l="1"/>
  <c r="AD6" i="8"/>
  <c r="AD4" i="8"/>
  <c r="AF5" i="8" l="1"/>
  <c r="AE6" i="8"/>
  <c r="AG5" i="8" l="1"/>
  <c r="AF6" i="8"/>
  <c r="AG6" i="8" l="1"/>
  <c r="AH5" i="8"/>
  <c r="AH6" i="8" l="1"/>
  <c r="AI5" i="8"/>
  <c r="AI6" i="8" l="1"/>
  <c r="AJ5" i="8"/>
  <c r="AK5" i="8" l="1"/>
  <c r="AJ6" i="8"/>
  <c r="AL5" i="8" l="1"/>
  <c r="AK6" i="8"/>
  <c r="AK4" i="8"/>
  <c r="AM5" i="8" l="1"/>
  <c r="AL6" i="8"/>
  <c r="AN5" i="8" l="1"/>
  <c r="AM6" i="8"/>
  <c r="AO5" i="8" l="1"/>
  <c r="AN6" i="8"/>
  <c r="AP5" i="8" l="1"/>
  <c r="AO6" i="8"/>
  <c r="AQ5" i="8" l="1"/>
  <c r="AP6" i="8"/>
  <c r="AR5" i="8" l="1"/>
  <c r="AQ6" i="8"/>
  <c r="AR4" i="8" l="1"/>
  <c r="AS5" i="8"/>
  <c r="AR6" i="8"/>
  <c r="AS6" i="8" l="1"/>
  <c r="AT5" i="8"/>
  <c r="AU5" i="8" l="1"/>
  <c r="AT6" i="8"/>
  <c r="AV5" i="8" l="1"/>
  <c r="AU6" i="8"/>
  <c r="AW5" i="8" l="1"/>
  <c r="AV6" i="8"/>
  <c r="AX5" i="8" l="1"/>
  <c r="AW6" i="8"/>
  <c r="AX6" i="8" l="1"/>
  <c r="AY5" i="8"/>
  <c r="AY6" i="8" l="1"/>
  <c r="AY4" i="8"/>
  <c r="AZ5" i="8"/>
  <c r="B6" i="5"/>
  <c r="L15" i="3"/>
  <c r="B5" i="5"/>
  <c r="B7" i="5" s="1"/>
  <c r="B10" i="5" s="1"/>
  <c r="B13" i="5" s="1"/>
  <c r="G55" i="1"/>
  <c r="F35" i="3"/>
  <c r="H35" i="3" s="1"/>
  <c r="I35" i="3" s="1"/>
  <c r="F37" i="3"/>
  <c r="H37" i="3" s="1"/>
  <c r="I37" i="3" s="1"/>
  <c r="F38" i="3"/>
  <c r="H38" i="3" s="1"/>
  <c r="F17" i="3"/>
  <c r="H17" i="3" s="1"/>
  <c r="I17" i="3" s="1"/>
  <c r="F18" i="3"/>
  <c r="H18" i="3" s="1"/>
  <c r="I18" i="3" s="1"/>
  <c r="F15" i="3"/>
  <c r="H15" i="3" s="1"/>
  <c r="I15" i="3" s="1"/>
  <c r="F16" i="3"/>
  <c r="H16" i="3" s="1"/>
  <c r="I16" i="3" s="1"/>
  <c r="F10" i="3"/>
  <c r="H10" i="3" s="1"/>
  <c r="I10" i="3" s="1"/>
  <c r="L8" i="3" s="1"/>
  <c r="F11" i="3"/>
  <c r="H11" i="3" s="1"/>
  <c r="I11" i="3" s="1"/>
  <c r="F12" i="3"/>
  <c r="H12" i="3" s="1"/>
  <c r="I12" i="3" s="1"/>
  <c r="F13" i="3"/>
  <c r="H13" i="3" s="1"/>
  <c r="I13" i="3" s="1"/>
  <c r="F14" i="3"/>
  <c r="H14" i="3" s="1"/>
  <c r="I14" i="3" s="1"/>
  <c r="F9" i="3"/>
  <c r="H9" i="3" s="1"/>
  <c r="I9" i="3" s="1"/>
  <c r="F8" i="3"/>
  <c r="H8" i="3" s="1"/>
  <c r="I8" i="3" s="1"/>
  <c r="F7" i="3"/>
  <c r="H7" i="3" s="1"/>
  <c r="I7" i="3" s="1"/>
  <c r="F6" i="3"/>
  <c r="H6" i="3" s="1"/>
  <c r="I6" i="3" s="1"/>
  <c r="F39" i="3"/>
  <c r="H39" i="3" s="1"/>
  <c r="I39" i="3" s="1"/>
  <c r="F5" i="3"/>
  <c r="H5" i="3" s="1"/>
  <c r="I5" i="3" s="1"/>
  <c r="L7" i="3" s="1"/>
  <c r="F40" i="3"/>
  <c r="H40" i="3" s="1"/>
  <c r="I40" i="3" s="1"/>
  <c r="F2" i="3"/>
  <c r="H2" i="3" s="1"/>
  <c r="I2" i="3" s="1"/>
  <c r="F3" i="3"/>
  <c r="H3" i="3" s="1"/>
  <c r="I3" i="3" s="1"/>
  <c r="F4" i="3"/>
  <c r="H4" i="3" s="1"/>
  <c r="I4" i="3" s="1"/>
  <c r="F26" i="3"/>
  <c r="H26" i="3" s="1"/>
  <c r="I26" i="3" s="1"/>
  <c r="F36" i="3"/>
  <c r="H36" i="3" s="1"/>
  <c r="I36" i="3" s="1"/>
  <c r="F19" i="3"/>
  <c r="H19" i="3" s="1"/>
  <c r="I19" i="3" s="1"/>
  <c r="L9" i="3" s="1"/>
  <c r="F20" i="3"/>
  <c r="H20" i="3" s="1"/>
  <c r="I20" i="3" s="1"/>
  <c r="F21" i="3"/>
  <c r="H21" i="3" s="1"/>
  <c r="I21" i="3" s="1"/>
  <c r="F23" i="3"/>
  <c r="H23" i="3" s="1"/>
  <c r="I23" i="3" s="1"/>
  <c r="F22" i="3"/>
  <c r="H22" i="3" s="1"/>
  <c r="I22" i="3" s="1"/>
  <c r="F24" i="3"/>
  <c r="H24" i="3" s="1"/>
  <c r="I24" i="3" s="1"/>
  <c r="F27" i="3"/>
  <c r="H27" i="3" s="1"/>
  <c r="I27" i="3" s="1"/>
  <c r="L10" i="3" s="1"/>
  <c r="F28" i="3"/>
  <c r="H28" i="3" s="1"/>
  <c r="I28" i="3" s="1"/>
  <c r="F29" i="3"/>
  <c r="H29" i="3" s="1"/>
  <c r="I29" i="3" s="1"/>
  <c r="F30" i="3"/>
  <c r="H30" i="3" s="1"/>
  <c r="I30" i="3" s="1"/>
  <c r="F31" i="3"/>
  <c r="H31" i="3" s="1"/>
  <c r="I31" i="3" s="1"/>
  <c r="F32" i="3"/>
  <c r="H32" i="3" s="1"/>
  <c r="I32" i="3" s="1"/>
  <c r="F25" i="3"/>
  <c r="H25" i="3" s="1"/>
  <c r="I25" i="3" s="1"/>
  <c r="F33" i="3"/>
  <c r="H33" i="3" s="1"/>
  <c r="I33" i="3" s="1"/>
  <c r="L11" i="3" s="1"/>
  <c r="F34" i="3"/>
  <c r="H34" i="3" s="1"/>
  <c r="I34" i="3" s="1"/>
  <c r="I41" i="1"/>
  <c r="J41" i="1"/>
  <c r="F41" i="1"/>
  <c r="G41" i="1" s="1"/>
  <c r="C56" i="1"/>
  <c r="C54" i="1"/>
  <c r="B56" i="1"/>
  <c r="B54" i="1"/>
  <c r="G29" i="1"/>
  <c r="G31" i="1"/>
  <c r="G32" i="1"/>
  <c r="G33" i="1"/>
  <c r="G34" i="1"/>
  <c r="G35" i="1"/>
  <c r="G36" i="1"/>
  <c r="G37" i="1"/>
  <c r="G38" i="1"/>
  <c r="G39" i="1"/>
  <c r="G40" i="1"/>
  <c r="G30" i="1"/>
  <c r="I8" i="1"/>
  <c r="J8" i="1" s="1"/>
  <c r="F8" i="1"/>
  <c r="G8" i="1" s="1"/>
  <c r="I48" i="1"/>
  <c r="I46" i="1" s="1"/>
  <c r="F48" i="1"/>
  <c r="F46" i="1" s="1"/>
  <c r="I47" i="1"/>
  <c r="F47" i="1"/>
  <c r="G47" i="1" s="1"/>
  <c r="I31" i="1"/>
  <c r="J31" i="1" s="1"/>
  <c r="I32" i="1"/>
  <c r="J32" i="1" s="1"/>
  <c r="I33" i="1"/>
  <c r="J33" i="1" s="1"/>
  <c r="I34" i="1"/>
  <c r="J34" i="1" s="1"/>
  <c r="I35" i="1"/>
  <c r="J35" i="1" s="1"/>
  <c r="I36" i="1"/>
  <c r="J36" i="1" s="1"/>
  <c r="I37" i="1"/>
  <c r="J37" i="1" s="1"/>
  <c r="I38" i="1"/>
  <c r="J38" i="1" s="1"/>
  <c r="I39" i="1"/>
  <c r="J39" i="1" s="1"/>
  <c r="I40" i="1"/>
  <c r="J40" i="1" s="1"/>
  <c r="I30" i="1"/>
  <c r="F31" i="1"/>
  <c r="F32" i="1"/>
  <c r="F33" i="1"/>
  <c r="F34" i="1"/>
  <c r="F35" i="1"/>
  <c r="F36" i="1"/>
  <c r="F37" i="1"/>
  <c r="F38" i="1"/>
  <c r="F39" i="1"/>
  <c r="F40" i="1"/>
  <c r="F30" i="1"/>
  <c r="I5" i="1"/>
  <c r="J5" i="1" s="1"/>
  <c r="I6" i="1"/>
  <c r="J6" i="1" s="1"/>
  <c r="I7" i="1"/>
  <c r="J7" i="1" s="1"/>
  <c r="I9" i="1"/>
  <c r="J9" i="1" s="1"/>
  <c r="I10" i="1"/>
  <c r="J10" i="1" s="1"/>
  <c r="I11" i="1"/>
  <c r="J11" i="1" s="1"/>
  <c r="I12" i="1"/>
  <c r="J12" i="1" s="1"/>
  <c r="I13" i="1"/>
  <c r="J13" i="1" s="1"/>
  <c r="I14" i="1"/>
  <c r="J14" i="1" s="1"/>
  <c r="I15" i="1"/>
  <c r="J15" i="1" s="1"/>
  <c r="I16" i="1"/>
  <c r="J16" i="1" s="1"/>
  <c r="I20" i="1"/>
  <c r="J20" i="1" s="1"/>
  <c r="I21" i="1"/>
  <c r="J21" i="1" s="1"/>
  <c r="I22" i="1"/>
  <c r="J22" i="1" s="1"/>
  <c r="I23" i="1"/>
  <c r="J23" i="1" s="1"/>
  <c r="I24" i="1"/>
  <c r="J24" i="1" s="1"/>
  <c r="I25" i="1"/>
  <c r="J25" i="1" s="1"/>
  <c r="I26" i="1"/>
  <c r="J26" i="1" s="1"/>
  <c r="I27" i="1"/>
  <c r="J27" i="1" s="1"/>
  <c r="I4" i="1"/>
  <c r="J4" i="1" s="1"/>
  <c r="F5" i="1"/>
  <c r="G5" i="1" s="1"/>
  <c r="F6" i="1"/>
  <c r="G6" i="1" s="1"/>
  <c r="F7" i="1"/>
  <c r="G7" i="1" s="1"/>
  <c r="F9" i="1"/>
  <c r="G9" i="1" s="1"/>
  <c r="F10" i="1"/>
  <c r="G10" i="1" s="1"/>
  <c r="F11" i="1"/>
  <c r="G11" i="1" s="1"/>
  <c r="F12" i="1"/>
  <c r="G12" i="1" s="1"/>
  <c r="F13" i="1"/>
  <c r="G13" i="1" s="1"/>
  <c r="F14" i="1"/>
  <c r="G14" i="1" s="1"/>
  <c r="F15" i="1"/>
  <c r="G15" i="1" s="1"/>
  <c r="F16" i="1"/>
  <c r="G16" i="1" s="1"/>
  <c r="F20" i="1"/>
  <c r="G20" i="1" s="1"/>
  <c r="F21" i="1"/>
  <c r="G21" i="1" s="1"/>
  <c r="F22" i="1"/>
  <c r="G22" i="1" s="1"/>
  <c r="F23" i="1"/>
  <c r="G23" i="1" s="1"/>
  <c r="F24" i="1"/>
  <c r="G24" i="1" s="1"/>
  <c r="F25" i="1"/>
  <c r="G25" i="1" s="1"/>
  <c r="F26" i="1"/>
  <c r="G26" i="1" s="1"/>
  <c r="F27" i="1"/>
  <c r="G27" i="1" s="1"/>
  <c r="F4" i="1"/>
  <c r="G4" i="1" s="1"/>
  <c r="BA5" i="8" l="1"/>
  <c r="AZ6" i="8"/>
  <c r="I38" i="3"/>
  <c r="L12" i="3" s="1"/>
  <c r="L17" i="3"/>
  <c r="B14" i="5"/>
  <c r="B19" i="5" s="1"/>
  <c r="B15" i="5"/>
  <c r="C15" i="5" s="1"/>
  <c r="L6" i="3"/>
  <c r="B55" i="1"/>
  <c r="C55" i="1" s="1"/>
  <c r="J48" i="1"/>
  <c r="G48" i="1"/>
  <c r="G46" i="1" s="1"/>
  <c r="I29" i="1"/>
  <c r="G3" i="1"/>
  <c r="J3" i="1"/>
  <c r="J47" i="1"/>
  <c r="J30" i="1"/>
  <c r="J29" i="1" s="1"/>
  <c r="I3" i="1"/>
  <c r="G54" i="1" s="1"/>
  <c r="G56" i="1" s="1"/>
  <c r="F29" i="1"/>
  <c r="F3" i="1"/>
  <c r="BB5" i="8" l="1"/>
  <c r="BA6" i="8"/>
  <c r="L3" i="3"/>
  <c r="B3" i="5" s="1"/>
  <c r="B17" i="5" s="1"/>
  <c r="B57" i="1"/>
  <c r="C57" i="1" s="1"/>
  <c r="J46" i="1"/>
  <c r="BB6" i="8" l="1"/>
  <c r="BC5" i="8"/>
  <c r="BD5" i="8" l="1"/>
  <c r="BC6" i="8"/>
  <c r="BE5" i="8" l="1"/>
  <c r="BD6" i="8"/>
  <c r="BE6" i="8" l="1"/>
  <c r="BF5" i="8"/>
  <c r="BF4" i="8" l="1"/>
  <c r="BG5" i="8"/>
  <c r="BF6" i="8"/>
  <c r="BH5" i="8" l="1"/>
  <c r="BG6" i="8"/>
  <c r="BI5" i="8" l="1"/>
  <c r="BH6" i="8"/>
  <c r="BI6" i="8" l="1"/>
  <c r="BJ5" i="8"/>
  <c r="BK5" i="8" l="1"/>
  <c r="BJ6" i="8"/>
  <c r="BL5" i="8" l="1"/>
  <c r="BL6" i="8" s="1"/>
  <c r="BK6" i="8"/>
</calcChain>
</file>

<file path=xl/sharedStrings.xml><?xml version="1.0" encoding="utf-8"?>
<sst xmlns="http://schemas.openxmlformats.org/spreadsheetml/2006/main" count="316" uniqueCount="166">
  <si>
    <t xml:space="preserve">Componentes </t>
  </si>
  <si>
    <t>Adquirido por</t>
  </si>
  <si>
    <t>Valor Unitário</t>
  </si>
  <si>
    <t>Quantidade</t>
  </si>
  <si>
    <t>Total</t>
  </si>
  <si>
    <t>Módulo transmissor</t>
  </si>
  <si>
    <t>Arduino UNO</t>
  </si>
  <si>
    <t>Arduino NANO</t>
  </si>
  <si>
    <t>Sensor de Gás MQ-05</t>
  </si>
  <si>
    <t>Módulo RF</t>
  </si>
  <si>
    <t>Módulo Relay 1 canal</t>
  </si>
  <si>
    <t>PCB Universal</t>
  </si>
  <si>
    <t>Lindomar</t>
  </si>
  <si>
    <t>Alberto</t>
  </si>
  <si>
    <t>Solenóide</t>
  </si>
  <si>
    <t>Módulo Transmissor</t>
  </si>
  <si>
    <t>Resistor 1K</t>
  </si>
  <si>
    <t>Resistor 10K</t>
  </si>
  <si>
    <t>Buzzer 5V Ativo</t>
  </si>
  <si>
    <t>Push button NA</t>
  </si>
  <si>
    <t>Display LCD 16x2</t>
  </si>
  <si>
    <t>LED vermelho</t>
  </si>
  <si>
    <t>LED Verde</t>
  </si>
  <si>
    <t>Soquete LED</t>
  </si>
  <si>
    <t>Fonte AC-DC 9V 1A</t>
  </si>
  <si>
    <t>Jack Femea P4</t>
  </si>
  <si>
    <t>Adquirido</t>
  </si>
  <si>
    <t>No produto</t>
  </si>
  <si>
    <t>Frete</t>
  </si>
  <si>
    <t>Total com Frete</t>
  </si>
  <si>
    <t>Lâmpadas sinalizadoras</t>
  </si>
  <si>
    <t>Painel de apresentação</t>
  </si>
  <si>
    <t>Deisnard</t>
  </si>
  <si>
    <t>Mobiliario Plástico</t>
  </si>
  <si>
    <t>Painel de Apresentação</t>
  </si>
  <si>
    <t>Borne Conector KRE 2 Vias</t>
  </si>
  <si>
    <t>Barra de Pino Femea 1 x 40</t>
  </si>
  <si>
    <t>Caixa Plástica Patola PB 119/2</t>
  </si>
  <si>
    <t>Caixa para Bateria 9V</t>
  </si>
  <si>
    <t>Caixa Pllastica Patola PB075</t>
  </si>
  <si>
    <t>Caixa Plástica Patola PB108</t>
  </si>
  <si>
    <t>Regulador Tensão LM7805</t>
  </si>
  <si>
    <t>Regulador de Tensão LM7805</t>
  </si>
  <si>
    <t>Sensor de Fumaça</t>
  </si>
  <si>
    <t>Botão Liga-Desliga 10x15mm</t>
  </si>
  <si>
    <t>Caixa Plástica Patola PB075</t>
  </si>
  <si>
    <t>SCR409J</t>
  </si>
  <si>
    <t>Custo Total de Material - Desenvolvimento</t>
  </si>
  <si>
    <t>Total Geral</t>
  </si>
  <si>
    <t>Pró-Rata</t>
  </si>
  <si>
    <t>Nome da tarefa</t>
  </si>
  <si>
    <t>Nome do Bucket</t>
  </si>
  <si>
    <t>[Entregável] Desenvolver a Monografia</t>
  </si>
  <si>
    <t>Desenvolvimento</t>
  </si>
  <si>
    <t>Atualizar Documentação do Projeto</t>
  </si>
  <si>
    <t>Apresentação</t>
  </si>
  <si>
    <t>Criar Rotina Principal</t>
  </si>
  <si>
    <t>Criar Rotina para Módulo Sensor Gás</t>
  </si>
  <si>
    <t>Criar Rotina para integração Botão Reset</t>
  </si>
  <si>
    <t>Criar Rotina para Integração Relé</t>
  </si>
  <si>
    <t>Criar Rotina para integração Módulo RF</t>
  </si>
  <si>
    <t>Criar rotina de manipulação Display</t>
  </si>
  <si>
    <t>Teste de mensagem do Display</t>
  </si>
  <si>
    <t>Testes</t>
  </si>
  <si>
    <t>Teste de detecção de Gás e retorno Arduino</t>
  </si>
  <si>
    <t>Teste de envio de sinal RF (TX)</t>
  </si>
  <si>
    <t>Teste de Acionamento Solenoide</t>
  </si>
  <si>
    <t>Testes Integrados</t>
  </si>
  <si>
    <t>[Entregável] Testes finalizados</t>
  </si>
  <si>
    <t>Produto para teste</t>
  </si>
  <si>
    <t>Elaborar Roteiro de Apresentação</t>
  </si>
  <si>
    <t>Elaborar Deck de Apresentação</t>
  </si>
  <si>
    <t>Treinar apresentação</t>
  </si>
  <si>
    <t>Gestão do MS Planner</t>
  </si>
  <si>
    <t>Gestão do Projeto</t>
  </si>
  <si>
    <t>Especificação Funcional</t>
  </si>
  <si>
    <t>[Entregável] Desenhar o esquema de ligação simplificado</t>
  </si>
  <si>
    <t>Especificar a comunicação do módulo RF</t>
  </si>
  <si>
    <t>Epecificar o hacking do sensor de fumaça</t>
  </si>
  <si>
    <t>Especificar a conexão Relé/Solenoide</t>
  </si>
  <si>
    <t>Especificar a conexão do sensor de gás</t>
  </si>
  <si>
    <t>Especificar o Display a ser usado</t>
  </si>
  <si>
    <t>Prototipar no Tinkercad os elementos possíveis</t>
  </si>
  <si>
    <t>Especificar o enderaçamento de portas do Microcontrolador</t>
  </si>
  <si>
    <t>Apresentação da Ideia Selecionada</t>
  </si>
  <si>
    <t>Ajustar Pitch se necessário</t>
  </si>
  <si>
    <t>Revisar Pitch</t>
  </si>
  <si>
    <t>Gravar Pitch</t>
  </si>
  <si>
    <t>Brainstorm sobre estrutura do projeto</t>
  </si>
  <si>
    <t>Criar a apresentação Pitch</t>
  </si>
  <si>
    <t>Reuniões Semanais de Projeto</t>
  </si>
  <si>
    <t>Apresentar ideias ao Orientador</t>
  </si>
  <si>
    <t>Pré-Projeto</t>
  </si>
  <si>
    <t>Elaborar ideias para projeto</t>
  </si>
  <si>
    <t>Desenvolver roteiro Pitch</t>
  </si>
  <si>
    <t>Seq</t>
  </si>
  <si>
    <t>Esforço/Homem</t>
  </si>
  <si>
    <t>Total Esforço</t>
  </si>
  <si>
    <t>[Entregável] Entregar Pitch</t>
  </si>
  <si>
    <t>[Entregável] Especificação finalizada</t>
  </si>
  <si>
    <t>[Entregável] Apresentação Final</t>
  </si>
  <si>
    <t>VALORES EM R$</t>
  </si>
  <si>
    <t>Salário Mensal</t>
  </si>
  <si>
    <t>Salário Anual</t>
  </si>
  <si>
    <t>Salário Por Semana</t>
  </si>
  <si>
    <t>Salário Por Hora</t>
  </si>
  <si>
    <t>Salário Nominal</t>
  </si>
  <si>
    <t>(Bruto Mensal)</t>
  </si>
  <si>
    <t>Piso Salarial</t>
  </si>
  <si>
    <t>Média Salarial</t>
  </si>
  <si>
    <t>1º Quartil</t>
  </si>
  <si>
    <t>Salário Mediana</t>
  </si>
  <si>
    <t>3º Quartil</t>
  </si>
  <si>
    <t>Teto Salarial</t>
  </si>
  <si>
    <t>fonte: Salario.com.br - https://www.salario.com.br/profissao/tecnico-eletronico-cbo-313215/</t>
  </si>
  <si>
    <t>Média Salário Hora</t>
  </si>
  <si>
    <t>Custo Esforço</t>
  </si>
  <si>
    <t>Total Custo Desenvolvimento</t>
  </si>
  <si>
    <t>Custo por Fase Projeto</t>
  </si>
  <si>
    <t>Início</t>
  </si>
  <si>
    <t>Conclusão</t>
  </si>
  <si>
    <t>Duração</t>
  </si>
  <si>
    <t>Custo da Solução</t>
  </si>
  <si>
    <t>Módulo Receptor</t>
  </si>
  <si>
    <t>Custo de Desenvolvimento</t>
  </si>
  <si>
    <t>Custo de Material</t>
  </si>
  <si>
    <t>Esforço para montagem de 1 unidade</t>
  </si>
  <si>
    <t>Custo de mão de obra</t>
  </si>
  <si>
    <t xml:space="preserve">Custo mão de Obra </t>
  </si>
  <si>
    <t>Custo final (sem Dev)</t>
  </si>
  <si>
    <t>Markup</t>
  </si>
  <si>
    <t>Preço final</t>
  </si>
  <si>
    <t>Prazo de Retorno (unidades)</t>
  </si>
  <si>
    <t>Apropriação Investimento</t>
  </si>
  <si>
    <t>Valor reserva investimento</t>
  </si>
  <si>
    <t>Preço Real</t>
  </si>
  <si>
    <t>Esforço total do projeto (horas)</t>
  </si>
  <si>
    <t>Lucro final (bruto)</t>
  </si>
  <si>
    <t>Retorno de Investimento (16 unid)</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</si>
  <si>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</si>
  <si>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</si>
  <si>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</si>
  <si>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</si>
  <si>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</si>
  <si>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</si>
  <si>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</si>
  <si>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</si>
  <si>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</si>
  <si>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</si>
  <si>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</si>
  <si>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</si>
  <si>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</si>
  <si>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</si>
  <si>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</si>
  <si>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</si>
  <si>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</si>
  <si>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</si>
  <si>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</si>
  <si>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</si>
  <si>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</si>
  <si>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</si>
  <si>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Insira novas linhas ACIMA desta</t>
  </si>
  <si>
    <t>Detector Automático de Gás</t>
  </si>
  <si>
    <t>SENAI - Projetos</t>
  </si>
  <si>
    <t>Grupo 5 - 4EC: Alberto, Deisnard, Lindomar e Thomas</t>
  </si>
  <si>
    <t>Apresentação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</si>
</sst>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R$&quot;\ * #,##0.00_-;\-&quot;R$&quot;\ * #,##0.00_-;_-&quot;R$&quot;\ * &quot;-&quot;??_-;_-@_-"/>
    <numFmt numFmtId="164" formatCode="&quot;R$&quot;\ #,##0.00"/>
    <numFmt numFmtId="165" formatCode="ddd\,\ dd/mm/yyyy"/>
    <numFmt numFmtId="166" formatCode="\ d&quot; de &quot;mmm&quot; de &quot;yyyy"/>
    <numFmt numFmtId="167" formatCode="\ d"/>
    <numFmt numFmtId="168" formatCode="d/m/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b/>
      <sz val="11"/>
      <color rgb="FFFFFFFF"/>
      <name val="Arial"/>
      <family val="2"/>
    </font>
    <font>
      <sz val="9"/>
      <color rgb="FF000000"/>
      <name val="Arial"/>
      <family val="2"/>
    </font>
    <font>
      <u/>
      <sz val="11"/>
      <color theme="10"/>
      <name val="Calibri"/>
      <family val="2"/>
      <scheme val="minor"/>
    </font>
    <font>
      <b/>
      <sz val="12"/>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color theme="1" tint="0.499984740745262"/>
      <name val="Calibri"/>
      <family val="2"/>
      <scheme val="minor"/>
    </font>
    <font>
      <sz val="14"/>
      <color theme="1"/>
      <name val="Calibri"/>
      <family val="2"/>
      <scheme val="minor"/>
    </font>
    <font>
      <u/>
      <sz val="11"/>
      <color indexed="12"/>
      <name val="Arial"/>
      <family val="2"/>
    </font>
    <font>
      <sz val="10"/>
      <color theme="1" tint="0.499984740745262"/>
      <name val="Arial"/>
      <family val="2"/>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000000"/>
        <bgColor indexed="64"/>
      </patternFill>
    </fill>
    <fill>
      <patternFill patternType="solid">
        <fgColor rgb="FF918E8E"/>
        <bgColor indexed="64"/>
      </patternFill>
    </fill>
    <fill>
      <patternFill patternType="solid">
        <fgColor rgb="FFEFEFEF"/>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style="medium">
        <color rgb="FFEDEDED"/>
      </left>
      <right style="medium">
        <color rgb="FFEDEDED"/>
      </right>
      <top style="medium">
        <color rgb="FFEDEDED"/>
      </top>
      <bottom style="medium">
        <color rgb="FFEDEDED"/>
      </bottom>
      <diagonal/>
    </border>
    <border>
      <left style="medium">
        <color rgb="FFEDEDED"/>
      </left>
      <right/>
      <top style="medium">
        <color rgb="FFEDEDED"/>
      </top>
      <bottom style="medium">
        <color rgb="FFEDEDED"/>
      </bottom>
      <diagonal/>
    </border>
    <border>
      <left/>
      <right style="medium">
        <color rgb="FFEDEDED"/>
      </right>
      <top style="medium">
        <color rgb="FFEDEDED"/>
      </top>
      <bottom style="medium">
        <color rgb="FFEDEDED"/>
      </bottom>
      <diagonal/>
    </border>
    <border>
      <left style="medium">
        <color rgb="FFEDEDED"/>
      </left>
      <right style="medium">
        <color rgb="FFEDEDED"/>
      </right>
      <top style="medium">
        <color rgb="FFEDEDED"/>
      </top>
      <bottom/>
      <diagonal/>
    </border>
    <border>
      <left style="medium">
        <color rgb="FFEDEDED"/>
      </left>
      <right style="medium">
        <color rgb="FFEDEDED"/>
      </right>
      <top/>
      <bottom/>
      <diagonal/>
    </border>
    <border>
      <left style="medium">
        <color rgb="FFEDEDED"/>
      </left>
      <right style="medium">
        <color rgb="FFEDEDED"/>
      </right>
      <top/>
      <bottom style="medium">
        <color rgb="FFEDEDED"/>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5">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xf numFmtId="0" fontId="7" fillId="0" borderId="0" applyNumberFormat="0" applyFill="0" applyBorder="0" applyAlignment="0" applyProtection="0"/>
    <xf numFmtId="0" fontId="9" fillId="0" borderId="0"/>
    <xf numFmtId="0" fontId="10" fillId="0" borderId="0" applyNumberFormat="0" applyFill="0" applyBorder="0" applyAlignment="0" applyProtection="0"/>
    <xf numFmtId="0" fontId="14" fillId="0" borderId="0" applyNumberFormat="0" applyFill="0" applyAlignment="0" applyProtection="0"/>
    <xf numFmtId="0" fontId="15" fillId="0" borderId="0" applyNumberFormat="0" applyFill="0" applyBorder="0" applyAlignment="0" applyProtection="0">
      <alignment vertical="top"/>
      <protection locked="0"/>
    </xf>
    <xf numFmtId="0" fontId="14" fillId="0" borderId="0" applyNumberFormat="0" applyFill="0" applyProtection="0">
      <alignment vertical="top"/>
    </xf>
    <xf numFmtId="0" fontId="1" fillId="0" borderId="0" applyNumberFormat="0" applyFill="0" applyProtection="0">
      <alignment horizontal="right" indent="1"/>
    </xf>
    <xf numFmtId="165" fontId="1" fillId="0" borderId="8">
      <alignment horizontal="center" vertical="center"/>
    </xf>
    <xf numFmtId="0" fontId="1" fillId="0" borderId="16" applyFill="0">
      <alignment horizontal="center" vertical="center"/>
    </xf>
    <xf numFmtId="0" fontId="1" fillId="0" borderId="16" applyFill="0">
      <alignment horizontal="left" vertical="center" indent="2"/>
    </xf>
    <xf numFmtId="168" fontId="1" fillId="0" borderId="16" applyFill="0">
      <alignment horizontal="center" vertical="center"/>
    </xf>
  </cellStyleXfs>
  <cellXfs count="125">
    <xf numFmtId="0" fontId="0" fillId="0" borderId="0" xfId="0"/>
    <xf numFmtId="0" fontId="0" fillId="0" borderId="0" xfId="0" applyAlignment="1">
      <alignment horizontal="left" indent="1"/>
    </xf>
    <xf numFmtId="0" fontId="2" fillId="0" borderId="0" xfId="0" applyFont="1"/>
    <xf numFmtId="0" fontId="2" fillId="2" borderId="0" xfId="0" applyFont="1" applyFill="1"/>
    <xf numFmtId="0" fontId="0" fillId="2" borderId="0" xfId="0" applyFill="1"/>
    <xf numFmtId="0" fontId="2" fillId="2" borderId="0" xfId="0" applyFont="1" applyFill="1" applyAlignment="1">
      <alignment horizontal="left"/>
    </xf>
    <xf numFmtId="164" fontId="0" fillId="0" borderId="0" xfId="0" applyNumberFormat="1"/>
    <xf numFmtId="164" fontId="0" fillId="2" borderId="0" xfId="0" applyNumberFormat="1" applyFill="1"/>
    <xf numFmtId="164" fontId="2" fillId="2" borderId="0" xfId="0" applyNumberFormat="1" applyFont="1" applyFill="1"/>
    <xf numFmtId="0" fontId="2" fillId="0" borderId="0" xfId="0" applyFont="1" applyAlignment="1">
      <alignment horizontal="center"/>
    </xf>
    <xf numFmtId="44" fontId="0" fillId="0" borderId="0" xfId="1" applyFont="1"/>
    <xf numFmtId="164" fontId="0" fillId="0" borderId="0" xfId="1" applyNumberFormat="1" applyFont="1"/>
    <xf numFmtId="0" fontId="4" fillId="0" borderId="0" xfId="3" applyNumberFormat="1"/>
    <xf numFmtId="14" fontId="4" fillId="0" borderId="0" xfId="3" applyNumberFormat="1"/>
    <xf numFmtId="0" fontId="7" fillId="3" borderId="1" xfId="4" applyFill="1" applyBorder="1" applyAlignment="1">
      <alignment horizontal="center" vertical="center" wrapText="1"/>
    </xf>
    <xf numFmtId="0" fontId="7" fillId="5" borderId="4" xfId="4"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6" borderId="1" xfId="4" applyFill="1" applyBorder="1" applyAlignment="1">
      <alignment horizontal="center" vertical="center" wrapText="1"/>
    </xf>
    <xf numFmtId="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44" fontId="0" fillId="0" borderId="0" xfId="0" applyNumberFormat="1"/>
    <xf numFmtId="0" fontId="8" fillId="0" borderId="0" xfId="3" applyNumberFormat="1" applyFont="1" applyFill="1"/>
    <xf numFmtId="0" fontId="8" fillId="0" borderId="0" xfId="3" applyNumberFormat="1" applyFont="1"/>
    <xf numFmtId="9" fontId="0" fillId="0" borderId="0" xfId="2" applyFont="1"/>
    <xf numFmtId="0" fontId="0" fillId="0" borderId="0" xfId="0" applyNumberFormat="1"/>
    <xf numFmtId="17" fontId="0" fillId="0" borderId="0" xfId="0" applyNumberFormat="1"/>
    <xf numFmtId="0" fontId="2" fillId="0" borderId="0" xfId="0" applyFont="1" applyAlignment="1">
      <alignment horizont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9" fillId="0" borderId="0" xfId="5" applyAlignment="1">
      <alignment wrapText="1"/>
    </xf>
    <xf numFmtId="0" fontId="10" fillId="0" borderId="0" xfId="6" applyAlignment="1">
      <alignment horizontal="left"/>
    </xf>
    <xf numFmtId="0" fontId="11" fillId="0" borderId="0" xfId="0" applyFont="1" applyAlignment="1">
      <alignment horizontal="left"/>
    </xf>
    <xf numFmtId="14" fontId="12" fillId="0" borderId="0" xfId="0" applyNumberFormat="1" applyFont="1"/>
    <xf numFmtId="14" fontId="12" fillId="0" borderId="0" xfId="0" applyNumberFormat="1" applyFont="1" applyAlignment="1">
      <alignment horizontal="center"/>
    </xf>
    <xf numFmtId="0" fontId="12" fillId="0" borderId="0" xfId="0" applyFont="1" applyAlignment="1">
      <alignment horizontal="center"/>
    </xf>
    <xf numFmtId="0" fontId="12" fillId="0" borderId="0" xfId="0" applyFont="1"/>
    <xf numFmtId="0" fontId="13" fillId="0" borderId="0" xfId="0" applyFont="1"/>
    <xf numFmtId="0" fontId="9" fillId="0" borderId="0" xfId="5"/>
    <xf numFmtId="0" fontId="14" fillId="0" borderId="0" xfId="7"/>
    <xf numFmtId="0" fontId="0" fillId="0" borderId="0" xfId="0" applyAlignment="1">
      <alignment horizontal="center"/>
    </xf>
    <xf numFmtId="0" fontId="1" fillId="0" borderId="0" xfId="10">
      <alignment horizontal="right" indent="1"/>
    </xf>
    <xf numFmtId="0" fontId="1" fillId="0" borderId="7" xfId="10" applyBorder="1">
      <alignment horizontal="right" indent="1"/>
    </xf>
    <xf numFmtId="165" fontId="1" fillId="0" borderId="8" xfId="11">
      <alignment horizontal="center" vertical="center"/>
    </xf>
    <xf numFmtId="0" fontId="0" fillId="0" borderId="8" xfId="0" applyBorder="1" applyAlignment="1">
      <alignment horizontal="center" vertical="center"/>
    </xf>
    <xf numFmtId="166" fontId="0" fillId="2" borderId="9" xfId="0" applyNumberFormat="1" applyFill="1" applyBorder="1" applyAlignment="1">
      <alignment horizontal="left" vertical="center" wrapText="1" indent="1"/>
    </xf>
    <xf numFmtId="166" fontId="0" fillId="2" borderId="10" xfId="0" applyNumberFormat="1" applyFill="1" applyBorder="1" applyAlignment="1">
      <alignment horizontal="left" vertical="center" wrapText="1" indent="1"/>
    </xf>
    <xf numFmtId="166" fontId="0" fillId="2" borderId="11" xfId="0" applyNumberFormat="1" applyFill="1" applyBorder="1" applyAlignment="1">
      <alignment horizontal="left" vertical="center" wrapText="1" indent="1"/>
    </xf>
    <xf numFmtId="0" fontId="0" fillId="0" borderId="12" xfId="0" applyBorder="1"/>
    <xf numFmtId="167" fontId="17" fillId="2" borderId="13" xfId="0" applyNumberFormat="1" applyFont="1" applyFill="1" applyBorder="1" applyAlignment="1">
      <alignment horizontal="center" vertical="center"/>
    </xf>
    <xf numFmtId="167" fontId="17" fillId="2" borderId="0" xfId="0" applyNumberFormat="1" applyFont="1" applyFill="1" applyAlignment="1">
      <alignment horizontal="center" vertical="center"/>
    </xf>
    <xf numFmtId="167" fontId="17" fillId="2" borderId="7" xfId="0" applyNumberFormat="1" applyFont="1" applyFill="1" applyBorder="1" applyAlignment="1">
      <alignment horizontal="center" vertical="center"/>
    </xf>
    <xf numFmtId="0" fontId="18" fillId="7" borderId="10" xfId="0" applyFont="1" applyFill="1" applyBorder="1" applyAlignment="1">
      <alignment horizontal="left" vertical="center" indent="1"/>
    </xf>
    <xf numFmtId="0" fontId="18" fillId="7" borderId="10" xfId="0" applyFont="1" applyFill="1" applyBorder="1" applyAlignment="1">
      <alignment horizontal="center" vertical="center" wrapText="1"/>
    </xf>
    <xf numFmtId="0" fontId="19" fillId="8" borderId="14" xfId="0" applyFont="1" applyFill="1" applyBorder="1" applyAlignment="1">
      <alignment horizontal="center" vertical="center" shrinkToFit="1"/>
    </xf>
    <xf numFmtId="0" fontId="0" fillId="0" borderId="0" xfId="0" applyAlignment="1">
      <alignment wrapText="1"/>
    </xf>
    <xf numFmtId="0" fontId="0" fillId="0" borderId="15" xfId="0" applyBorder="1" applyAlignment="1">
      <alignment vertical="center"/>
    </xf>
    <xf numFmtId="0" fontId="2" fillId="9" borderId="16" xfId="0" applyFont="1" applyFill="1" applyBorder="1" applyAlignment="1">
      <alignment horizontal="left" vertical="center" indent="1"/>
    </xf>
    <xf numFmtId="0" fontId="1" fillId="9" borderId="16" xfId="12" applyFill="1">
      <alignment horizontal="center" vertical="center"/>
    </xf>
    <xf numFmtId="9" fontId="20" fillId="9" borderId="16" xfId="2" applyFont="1" applyFill="1" applyBorder="1" applyAlignment="1">
      <alignment horizontal="center" vertical="center"/>
    </xf>
    <xf numFmtId="168" fontId="0" fillId="9" borderId="16" xfId="0" applyNumberFormat="1" applyFill="1" applyBorder="1" applyAlignment="1">
      <alignment horizontal="center" vertical="center"/>
    </xf>
    <xf numFmtId="168" fontId="20" fillId="9" borderId="16" xfId="0" applyNumberFormat="1" applyFont="1" applyFill="1" applyBorder="1" applyAlignment="1">
      <alignment horizontal="center" vertical="center"/>
    </xf>
    <xf numFmtId="0" fontId="20" fillId="0" borderId="16" xfId="0" applyFont="1" applyBorder="1" applyAlignment="1">
      <alignment horizontal="center" vertical="center"/>
    </xf>
    <xf numFmtId="0" fontId="0" fillId="0" borderId="0" xfId="0" applyAlignment="1">
      <alignment vertical="center"/>
    </xf>
    <xf numFmtId="0" fontId="1" fillId="10" borderId="16" xfId="13" applyFill="1">
      <alignment horizontal="left" vertical="center" indent="2"/>
    </xf>
    <xf numFmtId="0" fontId="1" fillId="10" borderId="16" xfId="12" applyFill="1">
      <alignment horizontal="center" vertical="center"/>
    </xf>
    <xf numFmtId="9" fontId="20" fillId="10" borderId="16" xfId="2" applyFont="1" applyFill="1" applyBorder="1" applyAlignment="1">
      <alignment horizontal="center" vertical="center"/>
    </xf>
    <xf numFmtId="168" fontId="1" fillId="10" borderId="16" xfId="14" applyFill="1">
      <alignment horizontal="center" vertical="center"/>
    </xf>
    <xf numFmtId="0" fontId="0" fillId="0" borderId="15" xfId="0" applyBorder="1" applyAlignment="1">
      <alignment horizontal="right" vertical="center"/>
    </xf>
    <xf numFmtId="0" fontId="2" fillId="11" borderId="16" xfId="0" applyFont="1" applyFill="1" applyBorder="1" applyAlignment="1">
      <alignment horizontal="left" vertical="center" indent="1"/>
    </xf>
    <xf numFmtId="0" fontId="1" fillId="11" borderId="16" xfId="12" applyFill="1">
      <alignment horizontal="center" vertical="center"/>
    </xf>
    <xf numFmtId="9" fontId="20" fillId="11" borderId="16" xfId="2" applyFont="1" applyFill="1" applyBorder="1" applyAlignment="1">
      <alignment horizontal="center" vertical="center"/>
    </xf>
    <xf numFmtId="168" fontId="0" fillId="11" borderId="16" xfId="0" applyNumberFormat="1" applyFill="1" applyBorder="1" applyAlignment="1">
      <alignment horizontal="center" vertical="center"/>
    </xf>
    <xf numFmtId="168" fontId="20" fillId="11" borderId="16" xfId="0" applyNumberFormat="1" applyFont="1" applyFill="1" applyBorder="1" applyAlignment="1">
      <alignment horizontal="center" vertical="center"/>
    </xf>
    <xf numFmtId="0" fontId="1" fillId="12" borderId="16" xfId="13" applyFill="1">
      <alignment horizontal="left" vertical="center" indent="2"/>
    </xf>
    <xf numFmtId="0" fontId="1" fillId="12" borderId="16" xfId="12" applyFill="1">
      <alignment horizontal="center" vertical="center"/>
    </xf>
    <xf numFmtId="9" fontId="20" fillId="12" borderId="16" xfId="2" applyFont="1" applyFill="1" applyBorder="1" applyAlignment="1">
      <alignment horizontal="center" vertical="center"/>
    </xf>
    <xf numFmtId="168" fontId="1" fillId="12" borderId="16" xfId="14" applyFill="1">
      <alignment horizontal="center" vertical="center"/>
    </xf>
    <xf numFmtId="0" fontId="2" fillId="13" borderId="16" xfId="0" applyFont="1" applyFill="1" applyBorder="1" applyAlignment="1">
      <alignment horizontal="left" vertical="center" indent="1"/>
    </xf>
    <xf numFmtId="0" fontId="1" fillId="13" borderId="16" xfId="12" applyFill="1">
      <alignment horizontal="center" vertical="center"/>
    </xf>
    <xf numFmtId="9" fontId="20" fillId="13" borderId="16" xfId="2" applyFont="1" applyFill="1" applyBorder="1" applyAlignment="1">
      <alignment horizontal="center" vertical="center"/>
    </xf>
    <xf numFmtId="168" fontId="0" fillId="13" borderId="16" xfId="0" applyNumberFormat="1" applyFill="1" applyBorder="1" applyAlignment="1">
      <alignment horizontal="center" vertical="center"/>
    </xf>
    <xf numFmtId="168" fontId="20" fillId="13" borderId="16" xfId="0" applyNumberFormat="1" applyFont="1" applyFill="1" applyBorder="1" applyAlignment="1">
      <alignment horizontal="center" vertical="center"/>
    </xf>
    <xf numFmtId="0" fontId="1" fillId="14" borderId="16" xfId="13" applyFill="1">
      <alignment horizontal="left" vertical="center" indent="2"/>
    </xf>
    <xf numFmtId="0" fontId="1" fillId="14" borderId="16" xfId="12" applyFill="1">
      <alignment horizontal="center" vertical="center"/>
    </xf>
    <xf numFmtId="9" fontId="20" fillId="14" borderId="16" xfId="2" applyFont="1" applyFill="1" applyBorder="1" applyAlignment="1">
      <alignment horizontal="center" vertical="center"/>
    </xf>
    <xf numFmtId="168" fontId="1" fillId="14" borderId="16" xfId="14" applyFill="1">
      <alignment horizontal="center" vertical="center"/>
    </xf>
    <xf numFmtId="0" fontId="2" fillId="15" borderId="16" xfId="0" applyFont="1" applyFill="1" applyBorder="1" applyAlignment="1">
      <alignment horizontal="left" vertical="center" indent="1"/>
    </xf>
    <xf numFmtId="0" fontId="1" fillId="15" borderId="16" xfId="12" applyFill="1">
      <alignment horizontal="center" vertical="center"/>
    </xf>
    <xf numFmtId="9" fontId="20" fillId="15" borderId="16" xfId="2" applyFont="1" applyFill="1" applyBorder="1" applyAlignment="1">
      <alignment horizontal="center" vertical="center"/>
    </xf>
    <xf numFmtId="168" fontId="0" fillId="15" borderId="16" xfId="0" applyNumberFormat="1" applyFill="1" applyBorder="1" applyAlignment="1">
      <alignment horizontal="center" vertical="center"/>
    </xf>
    <xf numFmtId="168" fontId="20" fillId="15" borderId="16" xfId="0" applyNumberFormat="1" applyFont="1" applyFill="1" applyBorder="1" applyAlignment="1">
      <alignment horizontal="center" vertical="center"/>
    </xf>
    <xf numFmtId="0" fontId="1" fillId="16" borderId="16" xfId="13" applyFill="1">
      <alignment horizontal="left" vertical="center" indent="2"/>
    </xf>
    <xf numFmtId="0" fontId="1" fillId="16" borderId="16" xfId="12" applyFill="1">
      <alignment horizontal="center" vertical="center"/>
    </xf>
    <xf numFmtId="9" fontId="20" fillId="16" borderId="16" xfId="2" applyFont="1" applyFill="1" applyBorder="1" applyAlignment="1">
      <alignment horizontal="center" vertical="center"/>
    </xf>
    <xf numFmtId="168" fontId="1" fillId="16" borderId="16" xfId="14" applyFill="1">
      <alignment horizontal="center" vertical="center"/>
    </xf>
    <xf numFmtId="0" fontId="1" fillId="0" borderId="16" xfId="13">
      <alignment horizontal="left" vertical="center" indent="2"/>
    </xf>
    <xf numFmtId="0" fontId="1" fillId="0" borderId="16" xfId="12">
      <alignment horizontal="center" vertical="center"/>
    </xf>
    <xf numFmtId="9" fontId="20" fillId="0" borderId="16" xfId="2" applyFont="1" applyBorder="1" applyAlignment="1">
      <alignment horizontal="center" vertical="center"/>
    </xf>
    <xf numFmtId="168" fontId="1" fillId="0" borderId="16" xfId="14">
      <alignment horizontal="center" vertical="center"/>
    </xf>
    <xf numFmtId="0" fontId="21" fillId="17" borderId="16" xfId="0" applyFont="1" applyFill="1" applyBorder="1" applyAlignment="1">
      <alignment horizontal="left" vertical="center" indent="1"/>
    </xf>
    <xf numFmtId="0" fontId="21" fillId="17" borderId="16" xfId="0" applyFont="1" applyFill="1" applyBorder="1" applyAlignment="1">
      <alignment horizontal="center" vertical="center"/>
    </xf>
    <xf numFmtId="9" fontId="20" fillId="17" borderId="16" xfId="2" applyFont="1" applyFill="1" applyBorder="1" applyAlignment="1">
      <alignment horizontal="center" vertical="center"/>
    </xf>
    <xf numFmtId="168" fontId="22" fillId="17" borderId="16" xfId="0" applyNumberFormat="1" applyFont="1" applyFill="1" applyBorder="1" applyAlignment="1">
      <alignment horizontal="left" vertical="center"/>
    </xf>
    <xf numFmtId="168" fontId="20" fillId="17" borderId="16" xfId="0" applyNumberFormat="1" applyFont="1" applyFill="1" applyBorder="1" applyAlignment="1">
      <alignment horizontal="center" vertical="center"/>
    </xf>
    <xf numFmtId="0" fontId="20" fillId="17" borderId="16" xfId="0" applyFont="1" applyFill="1" applyBorder="1" applyAlignment="1">
      <alignment horizontal="center" vertical="center"/>
    </xf>
    <xf numFmtId="0" fontId="0" fillId="17" borderId="15" xfId="0" applyFill="1" applyBorder="1" applyAlignment="1">
      <alignment vertical="center"/>
    </xf>
    <xf numFmtId="0" fontId="0" fillId="0" borderId="0" xfId="0" applyAlignment="1">
      <alignment horizontal="right" vertical="center"/>
    </xf>
    <xf numFmtId="0" fontId="9" fillId="0" borderId="0" xfId="0" applyFont="1" applyAlignment="1">
      <alignment horizontal="center"/>
    </xf>
    <xf numFmtId="0" fontId="16" fillId="0" borderId="0" xfId="8" applyFont="1" applyAlignment="1" applyProtection="1"/>
    <xf numFmtId="0" fontId="0" fillId="0" borderId="0" xfId="0" applyFill="1"/>
    <xf numFmtId="0" fontId="14" fillId="0" borderId="0" xfId="9" applyAlignment="1">
      <alignment vertical="top" wrapText="1"/>
    </xf>
    <xf numFmtId="0" fontId="14" fillId="0" borderId="0" xfId="9" applyAlignment="1">
      <alignment vertical="top"/>
    </xf>
    <xf numFmtId="0" fontId="2" fillId="18" borderId="16" xfId="0" applyFont="1" applyFill="1" applyBorder="1" applyAlignment="1">
      <alignment horizontal="left" vertical="center" indent="1"/>
    </xf>
    <xf numFmtId="0" fontId="1" fillId="18" borderId="16" xfId="12" applyFill="1">
      <alignment horizontal="center" vertical="center"/>
    </xf>
    <xf numFmtId="9" fontId="20" fillId="18" borderId="16" xfId="2" applyFont="1" applyFill="1" applyBorder="1" applyAlignment="1">
      <alignment horizontal="center" vertical="center"/>
    </xf>
    <xf numFmtId="168" fontId="0" fillId="18" borderId="16" xfId="0" applyNumberFormat="1" applyFill="1" applyBorder="1" applyAlignment="1">
      <alignment horizontal="center" vertical="center"/>
    </xf>
    <xf numFmtId="168" fontId="20" fillId="18" borderId="16" xfId="0" applyNumberFormat="1" applyFont="1" applyFill="1" applyBorder="1" applyAlignment="1">
      <alignment horizontal="center" vertical="center"/>
    </xf>
    <xf numFmtId="0" fontId="1" fillId="19" borderId="16" xfId="13" applyFill="1">
      <alignment horizontal="left" vertical="center" indent="2"/>
    </xf>
    <xf numFmtId="0" fontId="1" fillId="19" borderId="16" xfId="12" applyFill="1">
      <alignment horizontal="center" vertical="center"/>
    </xf>
    <xf numFmtId="9" fontId="20" fillId="19" borderId="16" xfId="2" applyFont="1" applyFill="1" applyBorder="1" applyAlignment="1">
      <alignment horizontal="center" vertical="center"/>
    </xf>
    <xf numFmtId="168" fontId="1" fillId="19" borderId="16" xfId="14" applyFill="1">
      <alignment horizontal="center" vertical="center"/>
    </xf>
    <xf numFmtId="0" fontId="1" fillId="12" borderId="16" xfId="13" applyFont="1" applyFill="1">
      <alignment horizontal="left" vertical="center" indent="2"/>
    </xf>
  </cellXfs>
  <cellStyles count="15">
    <cellStyle name="Data" xfId="14" xr:uid="{757A0CEE-EF27-4DBF-B75F-C7056E3D28B1}"/>
    <cellStyle name="Hiperlink" xfId="4" builtinId="8"/>
    <cellStyle name="Hiperlink 2" xfId="8" xr:uid="{1B6986EA-EA94-4EDB-ACF4-C2D4B7E46418}"/>
    <cellStyle name="Início do Projeto" xfId="11" xr:uid="{FBD3765B-7CDB-458B-A19D-8C8D01A8D714}"/>
    <cellStyle name="Moeda" xfId="1" builtinId="4"/>
    <cellStyle name="Nome" xfId="12" xr:uid="{4DD43A2A-E898-4DCB-9DA5-E5EA4B6E8BBF}"/>
    <cellStyle name="Normal" xfId="0" builtinId="0"/>
    <cellStyle name="Normal 2" xfId="3" xr:uid="{372C997C-80E9-461A-8C24-85CB61FEF064}"/>
    <cellStyle name="Porcentagem" xfId="2" builtinId="5"/>
    <cellStyle name="Tarefa" xfId="13" xr:uid="{DB58B8E0-6F69-438C-A2D6-192605E76489}"/>
    <cellStyle name="Título 1 2" xfId="7" xr:uid="{7A800484-1A74-4A84-96BF-5F225A99EA28}"/>
    <cellStyle name="Título 2 2" xfId="9" xr:uid="{46C9D368-CFAF-483A-A7C6-6CB3CAA9396F}"/>
    <cellStyle name="Título 3 2" xfId="10" xr:uid="{441E888F-7C6A-40AF-8DDA-B8A17D3AAE17}"/>
    <cellStyle name="Título 5" xfId="6" xr:uid="{B10F1795-338E-4B56-9391-3D8C9E187A38}"/>
    <cellStyle name="zTextoOculto" xfId="5" xr:uid="{144DB4A7-C800-4EC9-8DB2-755CB776A8E2}"/>
  </cellStyles>
  <dxfs count="10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salario.com.br/profissao/tecnico-eletronico-cbo-313215/" TargetMode="External"/><Relationship Id="rId3" Type="http://schemas.openxmlformats.org/officeDocument/2006/relationships/hyperlink" Target="https://www.salario.com.br/profissao/tecnico-eletronico-cbo-313215/" TargetMode="External"/><Relationship Id="rId7" Type="http://schemas.openxmlformats.org/officeDocument/2006/relationships/hyperlink" Target="https://www.salario.com.br/profissao/tecnico-eletronico-cbo-313215/" TargetMode="External"/><Relationship Id="rId2" Type="http://schemas.openxmlformats.org/officeDocument/2006/relationships/hyperlink" Target="https://www.salario.com.br/profissao/tecnico-eletronico-cbo-313215/" TargetMode="External"/><Relationship Id="rId1" Type="http://schemas.openxmlformats.org/officeDocument/2006/relationships/hyperlink" Target="https://www.salario.com.br/profissao/tecnico-eletronico-cbo-313215/" TargetMode="External"/><Relationship Id="rId6" Type="http://schemas.openxmlformats.org/officeDocument/2006/relationships/hyperlink" Target="https://www.salario.com.br/profissao/tecnico-eletronico-cbo-313215/" TargetMode="External"/><Relationship Id="rId11" Type="http://schemas.openxmlformats.org/officeDocument/2006/relationships/hyperlink" Target="https://www.salario.com.br/profissao/tecnico-eletronico-cbo-313215/" TargetMode="External"/><Relationship Id="rId5" Type="http://schemas.openxmlformats.org/officeDocument/2006/relationships/hyperlink" Target="https://www.salario.com.br/profissao/tecnico-eletronico-cbo-313215/" TargetMode="External"/><Relationship Id="rId10" Type="http://schemas.openxmlformats.org/officeDocument/2006/relationships/hyperlink" Target="https://www.salario.com.br/profissao/tecnico-eletronico-cbo-313215/" TargetMode="External"/><Relationship Id="rId4" Type="http://schemas.openxmlformats.org/officeDocument/2006/relationships/hyperlink" Target="https://www.salario.com.br/profissao/tecnico-eletronico-cbo-313215/" TargetMode="External"/><Relationship Id="rId9" Type="http://schemas.openxmlformats.org/officeDocument/2006/relationships/hyperlink" Target="https://www.salario.com.br/profissao/tecnico-eletronico-cbo-3132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91C2-7DB7-4BB8-A7EF-F6FF0572ED3A}">
  <dimension ref="A3:C19"/>
  <sheetViews>
    <sheetView tabSelected="1" workbookViewId="0">
      <selection activeCell="A3" sqref="A3:B19"/>
    </sheetView>
  </sheetViews>
  <sheetFormatPr defaultRowHeight="15" x14ac:dyDescent="0.25"/>
  <cols>
    <col min="1" max="1" width="32.85546875" customWidth="1"/>
    <col min="2" max="2" width="10.5703125" bestFit="1" customWidth="1"/>
  </cols>
  <sheetData>
    <row r="3" spans="1:3" x14ac:dyDescent="0.25">
      <c r="A3" s="2" t="s">
        <v>124</v>
      </c>
      <c r="B3" s="23">
        <f>'Custo Desenvolvimento'!L3</f>
        <v>585.36624999999981</v>
      </c>
    </row>
    <row r="4" spans="1:3" x14ac:dyDescent="0.25">
      <c r="B4" s="23"/>
    </row>
    <row r="5" spans="1:3" x14ac:dyDescent="0.25">
      <c r="A5" t="s">
        <v>125</v>
      </c>
      <c r="B5" s="10">
        <f>'Custo Material'!G56</f>
        <v>213.10000000000002</v>
      </c>
    </row>
    <row r="6" spans="1:3" x14ac:dyDescent="0.25">
      <c r="A6" t="s">
        <v>128</v>
      </c>
      <c r="B6" s="23">
        <f>'Custo Desenvolvimento'!L15</f>
        <v>18.62</v>
      </c>
    </row>
    <row r="7" spans="1:3" x14ac:dyDescent="0.25">
      <c r="A7" s="2" t="s">
        <v>129</v>
      </c>
      <c r="B7" s="23">
        <f>SUM(B5:B6)</f>
        <v>231.72000000000003</v>
      </c>
    </row>
    <row r="8" spans="1:3" x14ac:dyDescent="0.25">
      <c r="B8" s="23"/>
    </row>
    <row r="9" spans="1:3" x14ac:dyDescent="0.25">
      <c r="A9" s="2" t="s">
        <v>130</v>
      </c>
      <c r="B9" s="26">
        <v>0.6</v>
      </c>
    </row>
    <row r="10" spans="1:3" x14ac:dyDescent="0.25">
      <c r="A10" s="2" t="s">
        <v>131</v>
      </c>
      <c r="B10" s="23">
        <f>B7+(B7*B9)</f>
        <v>370.75200000000007</v>
      </c>
    </row>
    <row r="11" spans="1:3" x14ac:dyDescent="0.25">
      <c r="B11" s="23"/>
    </row>
    <row r="12" spans="1:3" x14ac:dyDescent="0.25">
      <c r="A12" s="2" t="s">
        <v>133</v>
      </c>
      <c r="B12" s="26">
        <v>0.1</v>
      </c>
    </row>
    <row r="13" spans="1:3" x14ac:dyDescent="0.25">
      <c r="A13" t="s">
        <v>134</v>
      </c>
      <c r="B13" s="10">
        <f>B12*B10</f>
        <v>37.075200000000009</v>
      </c>
    </row>
    <row r="14" spans="1:3" x14ac:dyDescent="0.25">
      <c r="A14" t="s">
        <v>135</v>
      </c>
      <c r="B14" s="10">
        <f>B10-B13</f>
        <v>333.67680000000007</v>
      </c>
    </row>
    <row r="15" spans="1:3" x14ac:dyDescent="0.25">
      <c r="A15" s="2" t="s">
        <v>137</v>
      </c>
      <c r="B15" s="10">
        <f>B10-B7-B13</f>
        <v>101.95680000000003</v>
      </c>
      <c r="C15" s="26">
        <f>B15/B10</f>
        <v>0.27500000000000002</v>
      </c>
    </row>
    <row r="17" spans="1:2" x14ac:dyDescent="0.25">
      <c r="A17" s="2" t="s">
        <v>132</v>
      </c>
      <c r="B17" s="27">
        <f>ROUNDUP(B3/B13,0)</f>
        <v>16</v>
      </c>
    </row>
    <row r="19" spans="1:2" x14ac:dyDescent="0.25">
      <c r="A19" s="2" t="s">
        <v>138</v>
      </c>
      <c r="B19" s="26">
        <f>(B14-B7)/B7</f>
        <v>0.44000000000000011</v>
      </c>
    </row>
  </sheetData>
  <pageMargins left="0.511811024" right="0.511811024" top="0.78740157499999996" bottom="0.78740157499999996" header="0.31496062000000002" footer="0.31496062000000002"/>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9103-D758-46B1-A6A6-ED60C153A64C}">
  <dimension ref="A1:J57"/>
  <sheetViews>
    <sheetView topLeftCell="A19" zoomScaleNormal="100" workbookViewId="0">
      <selection activeCell="L16" sqref="L16"/>
    </sheetView>
  </sheetViews>
  <sheetFormatPr defaultRowHeight="15" x14ac:dyDescent="0.25"/>
  <cols>
    <col min="1" max="1" width="28.28515625" bestFit="1" customWidth="1"/>
    <col min="2" max="3" width="13.42578125" bestFit="1" customWidth="1"/>
    <col min="4" max="4" width="13.42578125" customWidth="1"/>
    <col min="5" max="5" width="11.42578125" bestFit="1" customWidth="1"/>
    <col min="6" max="6" width="15.85546875" customWidth="1"/>
    <col min="7" max="7" width="14.5703125" customWidth="1"/>
    <col min="8" max="8" width="11.42578125" bestFit="1" customWidth="1"/>
    <col min="9" max="9" width="11.42578125" customWidth="1"/>
    <col min="10" max="10" width="22" bestFit="1" customWidth="1"/>
  </cols>
  <sheetData>
    <row r="1" spans="1:10" x14ac:dyDescent="0.25">
      <c r="E1" s="29" t="s">
        <v>26</v>
      </c>
      <c r="F1" s="29"/>
      <c r="G1" s="9"/>
      <c r="H1" s="29" t="s">
        <v>27</v>
      </c>
      <c r="I1" s="29"/>
      <c r="J1" s="29"/>
    </row>
    <row r="2" spans="1:10" x14ac:dyDescent="0.25">
      <c r="A2" s="2" t="s">
        <v>0</v>
      </c>
      <c r="B2" s="2" t="s">
        <v>1</v>
      </c>
      <c r="C2" s="2" t="s">
        <v>2</v>
      </c>
      <c r="D2" s="2" t="s">
        <v>28</v>
      </c>
      <c r="E2" s="2" t="s">
        <v>3</v>
      </c>
      <c r="F2" s="2" t="s">
        <v>4</v>
      </c>
      <c r="G2" s="2" t="s">
        <v>29</v>
      </c>
      <c r="H2" s="2" t="s">
        <v>3</v>
      </c>
      <c r="I2" s="2" t="s">
        <v>4</v>
      </c>
      <c r="J2" s="2" t="s">
        <v>29</v>
      </c>
    </row>
    <row r="3" spans="1:10" x14ac:dyDescent="0.25">
      <c r="A3" s="3" t="s">
        <v>5</v>
      </c>
      <c r="B3" s="3"/>
      <c r="C3" s="3"/>
      <c r="D3" s="3"/>
      <c r="E3" s="3"/>
      <c r="F3" s="8">
        <f>SUM(F4:F27)</f>
        <v>240.76000000000002</v>
      </c>
      <c r="G3" s="8">
        <f>SUM(G4:G27)</f>
        <v>262.29000000000002</v>
      </c>
      <c r="H3" s="3"/>
      <c r="I3" s="8">
        <f>SUM(I4:I27)</f>
        <v>164.30000000000004</v>
      </c>
      <c r="J3" s="8">
        <f>SUM(J4:J27)</f>
        <v>185.83000000000004</v>
      </c>
    </row>
    <row r="4" spans="1:10" x14ac:dyDescent="0.25">
      <c r="A4" s="1" t="s">
        <v>7</v>
      </c>
      <c r="B4" t="s">
        <v>13</v>
      </c>
      <c r="C4" s="6">
        <v>28</v>
      </c>
      <c r="D4" s="6">
        <v>2.0699999999999998</v>
      </c>
      <c r="E4">
        <v>1</v>
      </c>
      <c r="F4" s="6">
        <f>C4*E4</f>
        <v>28</v>
      </c>
      <c r="G4" s="6">
        <f>F4+D4</f>
        <v>30.07</v>
      </c>
      <c r="H4">
        <v>1</v>
      </c>
      <c r="I4" s="6">
        <f t="shared" ref="I4:I16" si="0">H4*C4</f>
        <v>28</v>
      </c>
      <c r="J4" s="6">
        <f>I4+D4</f>
        <v>30.07</v>
      </c>
    </row>
    <row r="5" spans="1:10" x14ac:dyDescent="0.25">
      <c r="A5" s="1" t="s">
        <v>37</v>
      </c>
      <c r="B5" t="s">
        <v>13</v>
      </c>
      <c r="C5" s="6">
        <v>19.95</v>
      </c>
      <c r="D5" s="6">
        <v>1.51</v>
      </c>
      <c r="E5">
        <v>1</v>
      </c>
      <c r="F5" s="6">
        <f t="shared" ref="F5:F27" si="1">C5*E5</f>
        <v>19.95</v>
      </c>
      <c r="G5" s="6">
        <f t="shared" ref="G5:G27" si="2">F5+D5</f>
        <v>21.46</v>
      </c>
      <c r="H5">
        <v>1</v>
      </c>
      <c r="I5" s="6">
        <f t="shared" si="0"/>
        <v>19.95</v>
      </c>
      <c r="J5" s="6">
        <f t="shared" ref="J5:J27" si="3">I5+D5</f>
        <v>21.46</v>
      </c>
    </row>
    <row r="6" spans="1:10" x14ac:dyDescent="0.25">
      <c r="A6" s="1" t="s">
        <v>39</v>
      </c>
      <c r="B6" t="s">
        <v>13</v>
      </c>
      <c r="C6" s="6">
        <v>12.8</v>
      </c>
      <c r="D6" s="6">
        <v>3.84</v>
      </c>
      <c r="E6">
        <v>1</v>
      </c>
      <c r="F6" s="6">
        <f t="shared" si="1"/>
        <v>12.8</v>
      </c>
      <c r="G6" s="6">
        <f t="shared" si="2"/>
        <v>16.64</v>
      </c>
      <c r="H6">
        <v>1</v>
      </c>
      <c r="I6" s="6">
        <f t="shared" si="0"/>
        <v>12.8</v>
      </c>
      <c r="J6" s="6">
        <f t="shared" si="3"/>
        <v>16.64</v>
      </c>
    </row>
    <row r="7" spans="1:10" x14ac:dyDescent="0.25">
      <c r="A7" s="1" t="s">
        <v>40</v>
      </c>
      <c r="B7" t="s">
        <v>13</v>
      </c>
      <c r="C7" s="6">
        <v>12.76</v>
      </c>
      <c r="D7" s="6">
        <v>3.84</v>
      </c>
      <c r="E7">
        <v>1</v>
      </c>
      <c r="F7" s="6">
        <f t="shared" si="1"/>
        <v>12.76</v>
      </c>
      <c r="G7" s="6">
        <f t="shared" si="2"/>
        <v>16.600000000000001</v>
      </c>
      <c r="H7">
        <v>0</v>
      </c>
      <c r="I7" s="6">
        <f t="shared" si="0"/>
        <v>0</v>
      </c>
      <c r="J7" s="6">
        <f t="shared" si="3"/>
        <v>3.84</v>
      </c>
    </row>
    <row r="8" spans="1:10" x14ac:dyDescent="0.25">
      <c r="A8" s="1" t="s">
        <v>38</v>
      </c>
      <c r="B8" t="s">
        <v>13</v>
      </c>
      <c r="C8" s="6">
        <v>19.899999999999999</v>
      </c>
      <c r="D8" s="6">
        <v>3.84</v>
      </c>
      <c r="E8">
        <v>1</v>
      </c>
      <c r="F8" s="6">
        <f t="shared" si="1"/>
        <v>19.899999999999999</v>
      </c>
      <c r="G8" s="6">
        <f t="shared" si="2"/>
        <v>23.74</v>
      </c>
      <c r="H8">
        <v>0</v>
      </c>
      <c r="I8" s="6">
        <f t="shared" si="0"/>
        <v>0</v>
      </c>
      <c r="J8" s="6">
        <f t="shared" ref="J8" si="4">I8+D8</f>
        <v>3.84</v>
      </c>
    </row>
    <row r="9" spans="1:10" x14ac:dyDescent="0.25">
      <c r="A9" s="1" t="s">
        <v>11</v>
      </c>
      <c r="B9" t="s">
        <v>13</v>
      </c>
      <c r="C9" s="6">
        <v>2.5</v>
      </c>
      <c r="D9" s="6">
        <v>0.7</v>
      </c>
      <c r="E9">
        <v>3</v>
      </c>
      <c r="F9" s="6">
        <f t="shared" si="1"/>
        <v>7.5</v>
      </c>
      <c r="G9" s="6">
        <f t="shared" si="2"/>
        <v>8.1999999999999993</v>
      </c>
      <c r="H9">
        <v>1</v>
      </c>
      <c r="I9" s="6">
        <f t="shared" si="0"/>
        <v>2.5</v>
      </c>
      <c r="J9" s="6">
        <f t="shared" si="3"/>
        <v>3.2</v>
      </c>
    </row>
    <row r="10" spans="1:10" x14ac:dyDescent="0.25">
      <c r="A10" s="1" t="s">
        <v>18</v>
      </c>
      <c r="B10" t="s">
        <v>13</v>
      </c>
      <c r="C10" s="6">
        <v>3.38</v>
      </c>
      <c r="D10" s="6">
        <v>0.59</v>
      </c>
      <c r="E10">
        <v>1</v>
      </c>
      <c r="F10" s="6">
        <f t="shared" si="1"/>
        <v>3.38</v>
      </c>
      <c r="G10" s="6">
        <f t="shared" si="2"/>
        <v>3.9699999999999998</v>
      </c>
      <c r="H10">
        <v>1</v>
      </c>
      <c r="I10" s="6">
        <f t="shared" si="0"/>
        <v>3.38</v>
      </c>
      <c r="J10" s="6">
        <f t="shared" si="3"/>
        <v>3.9699999999999998</v>
      </c>
    </row>
    <row r="11" spans="1:10" x14ac:dyDescent="0.25">
      <c r="A11" s="1" t="s">
        <v>44</v>
      </c>
      <c r="B11" t="s">
        <v>13</v>
      </c>
      <c r="C11" s="6">
        <v>1.36</v>
      </c>
      <c r="D11" s="6">
        <v>0.36</v>
      </c>
      <c r="E11">
        <v>1</v>
      </c>
      <c r="F11" s="6">
        <f t="shared" si="1"/>
        <v>1.36</v>
      </c>
      <c r="G11" s="6">
        <f t="shared" si="2"/>
        <v>1.7200000000000002</v>
      </c>
      <c r="H11">
        <v>1</v>
      </c>
      <c r="I11" s="6">
        <f t="shared" si="0"/>
        <v>1.36</v>
      </c>
      <c r="J11" s="6">
        <f t="shared" si="3"/>
        <v>1.7200000000000002</v>
      </c>
    </row>
    <row r="12" spans="1:10" x14ac:dyDescent="0.25">
      <c r="A12" s="1" t="s">
        <v>41</v>
      </c>
      <c r="B12" t="s">
        <v>13</v>
      </c>
      <c r="C12" s="6">
        <v>1.2</v>
      </c>
      <c r="D12" s="6">
        <v>0.9</v>
      </c>
      <c r="E12">
        <v>1</v>
      </c>
      <c r="F12" s="6">
        <f t="shared" si="1"/>
        <v>1.2</v>
      </c>
      <c r="G12" s="6">
        <f t="shared" si="2"/>
        <v>2.1</v>
      </c>
      <c r="H12">
        <v>1</v>
      </c>
      <c r="I12" s="6">
        <f t="shared" si="0"/>
        <v>1.2</v>
      </c>
      <c r="J12" s="6">
        <f t="shared" si="3"/>
        <v>2.1</v>
      </c>
    </row>
    <row r="13" spans="1:10" x14ac:dyDescent="0.25">
      <c r="A13" s="1" t="s">
        <v>35</v>
      </c>
      <c r="B13" t="s">
        <v>13</v>
      </c>
      <c r="C13" s="6">
        <v>1.4</v>
      </c>
      <c r="D13" s="6">
        <v>0.74</v>
      </c>
      <c r="E13">
        <v>3</v>
      </c>
      <c r="F13" s="6">
        <f t="shared" si="1"/>
        <v>4.1999999999999993</v>
      </c>
      <c r="G13" s="6">
        <f t="shared" si="2"/>
        <v>4.9399999999999995</v>
      </c>
      <c r="H13">
        <v>1</v>
      </c>
      <c r="I13" s="6">
        <f t="shared" si="0"/>
        <v>1.4</v>
      </c>
      <c r="J13" s="6">
        <f t="shared" si="3"/>
        <v>2.1399999999999997</v>
      </c>
    </row>
    <row r="14" spans="1:10" x14ac:dyDescent="0.25">
      <c r="A14" s="1" t="s">
        <v>24</v>
      </c>
      <c r="B14" t="s">
        <v>13</v>
      </c>
      <c r="C14" s="6">
        <v>15.18</v>
      </c>
      <c r="D14" s="6">
        <v>1.81</v>
      </c>
      <c r="E14">
        <v>1</v>
      </c>
      <c r="F14" s="6">
        <f t="shared" si="1"/>
        <v>15.18</v>
      </c>
      <c r="G14" s="6">
        <f t="shared" si="2"/>
        <v>16.989999999999998</v>
      </c>
      <c r="H14">
        <v>1</v>
      </c>
      <c r="I14" s="6">
        <f t="shared" si="0"/>
        <v>15.18</v>
      </c>
      <c r="J14" s="6">
        <f t="shared" si="3"/>
        <v>16.989999999999998</v>
      </c>
    </row>
    <row r="15" spans="1:10" x14ac:dyDescent="0.25">
      <c r="A15" s="1" t="s">
        <v>36</v>
      </c>
      <c r="B15" t="s">
        <v>13</v>
      </c>
      <c r="C15" s="6">
        <v>2</v>
      </c>
      <c r="D15" s="6">
        <v>0.74</v>
      </c>
      <c r="E15">
        <v>3</v>
      </c>
      <c r="F15" s="6">
        <f t="shared" si="1"/>
        <v>6</v>
      </c>
      <c r="G15" s="6">
        <f t="shared" si="2"/>
        <v>6.74</v>
      </c>
      <c r="H15">
        <v>1</v>
      </c>
      <c r="I15" s="6">
        <f t="shared" si="0"/>
        <v>2</v>
      </c>
      <c r="J15" s="6">
        <f t="shared" si="3"/>
        <v>2.74</v>
      </c>
    </row>
    <row r="16" spans="1:10" x14ac:dyDescent="0.25">
      <c r="A16" s="1" t="s">
        <v>25</v>
      </c>
      <c r="B16" t="s">
        <v>13</v>
      </c>
      <c r="C16" s="6">
        <v>2.17</v>
      </c>
      <c r="D16" s="6">
        <v>0.59</v>
      </c>
      <c r="E16">
        <v>1</v>
      </c>
      <c r="F16" s="6">
        <f t="shared" si="1"/>
        <v>2.17</v>
      </c>
      <c r="G16" s="6">
        <f t="shared" si="2"/>
        <v>2.76</v>
      </c>
      <c r="H16">
        <v>1</v>
      </c>
      <c r="I16" s="6">
        <f t="shared" si="0"/>
        <v>2.17</v>
      </c>
      <c r="J16" s="6">
        <f t="shared" si="3"/>
        <v>2.76</v>
      </c>
    </row>
    <row r="17" spans="1:10" x14ac:dyDescent="0.25">
      <c r="A17" s="1"/>
      <c r="C17" s="6"/>
      <c r="D17" s="6"/>
      <c r="F17" s="6"/>
      <c r="G17" s="6"/>
      <c r="I17" s="6"/>
      <c r="J17" s="6"/>
    </row>
    <row r="18" spans="1:10" x14ac:dyDescent="0.25">
      <c r="E18" s="29" t="s">
        <v>26</v>
      </c>
      <c r="F18" s="29"/>
      <c r="G18" s="9"/>
      <c r="H18" s="29" t="s">
        <v>27</v>
      </c>
      <c r="I18" s="29"/>
      <c r="J18" s="29"/>
    </row>
    <row r="19" spans="1:10" x14ac:dyDescent="0.25">
      <c r="A19" s="2" t="s">
        <v>0</v>
      </c>
      <c r="B19" s="2" t="s">
        <v>1</v>
      </c>
      <c r="C19" s="2" t="s">
        <v>2</v>
      </c>
      <c r="D19" s="2" t="s">
        <v>28</v>
      </c>
      <c r="E19" s="2" t="s">
        <v>3</v>
      </c>
      <c r="F19" s="2" t="s">
        <v>4</v>
      </c>
      <c r="G19" s="2" t="s">
        <v>29</v>
      </c>
      <c r="H19" s="2" t="s">
        <v>3</v>
      </c>
      <c r="I19" s="2" t="s">
        <v>4</v>
      </c>
      <c r="J19" s="2" t="s">
        <v>29</v>
      </c>
    </row>
    <row r="20" spans="1:10" x14ac:dyDescent="0.25">
      <c r="A20" s="1" t="s">
        <v>6</v>
      </c>
      <c r="B20" t="s">
        <v>12</v>
      </c>
      <c r="C20" s="6">
        <v>45</v>
      </c>
      <c r="D20" s="6">
        <v>0</v>
      </c>
      <c r="E20">
        <v>0</v>
      </c>
      <c r="F20" s="6">
        <f t="shared" si="1"/>
        <v>0</v>
      </c>
      <c r="G20" s="6">
        <f t="shared" si="2"/>
        <v>0</v>
      </c>
      <c r="H20">
        <v>0</v>
      </c>
      <c r="I20" s="6">
        <f t="shared" ref="I20:I27" si="5">H20*C20</f>
        <v>0</v>
      </c>
      <c r="J20" s="6">
        <f t="shared" si="3"/>
        <v>0</v>
      </c>
    </row>
    <row r="21" spans="1:10" x14ac:dyDescent="0.25">
      <c r="A21" s="1" t="s">
        <v>20</v>
      </c>
      <c r="B21" t="s">
        <v>12</v>
      </c>
      <c r="C21" s="6">
        <v>32.99</v>
      </c>
      <c r="D21" s="6">
        <v>0</v>
      </c>
      <c r="E21">
        <v>1</v>
      </c>
      <c r="F21" s="6">
        <f t="shared" si="1"/>
        <v>32.99</v>
      </c>
      <c r="G21" s="6">
        <f t="shared" si="2"/>
        <v>32.99</v>
      </c>
      <c r="H21">
        <v>1</v>
      </c>
      <c r="I21" s="6">
        <f t="shared" si="5"/>
        <v>32.99</v>
      </c>
      <c r="J21" s="6">
        <f t="shared" si="3"/>
        <v>32.99</v>
      </c>
    </row>
    <row r="22" spans="1:10" x14ac:dyDescent="0.25">
      <c r="A22" s="1" t="s">
        <v>30</v>
      </c>
      <c r="B22" t="s">
        <v>12</v>
      </c>
      <c r="C22" s="6">
        <v>16</v>
      </c>
      <c r="D22" s="6">
        <v>0</v>
      </c>
      <c r="E22">
        <v>2</v>
      </c>
      <c r="F22" s="6">
        <f t="shared" si="1"/>
        <v>32</v>
      </c>
      <c r="G22" s="6">
        <f t="shared" si="2"/>
        <v>32</v>
      </c>
      <c r="H22">
        <v>0</v>
      </c>
      <c r="I22" s="6">
        <f t="shared" si="5"/>
        <v>0</v>
      </c>
      <c r="J22" s="6">
        <f t="shared" si="3"/>
        <v>0</v>
      </c>
    </row>
    <row r="23" spans="1:10" x14ac:dyDescent="0.25">
      <c r="A23" s="1" t="s">
        <v>10</v>
      </c>
      <c r="B23" t="s">
        <v>12</v>
      </c>
      <c r="C23" s="6">
        <v>9.99</v>
      </c>
      <c r="D23" s="6">
        <v>0</v>
      </c>
      <c r="E23">
        <v>1</v>
      </c>
      <c r="F23" s="6">
        <f t="shared" si="1"/>
        <v>9.99</v>
      </c>
      <c r="G23" s="6">
        <f t="shared" si="2"/>
        <v>9.99</v>
      </c>
      <c r="H23">
        <v>1</v>
      </c>
      <c r="I23" s="6">
        <f t="shared" si="5"/>
        <v>9.99</v>
      </c>
      <c r="J23" s="6">
        <f t="shared" si="3"/>
        <v>9.99</v>
      </c>
    </row>
    <row r="24" spans="1:10" x14ac:dyDescent="0.25">
      <c r="A24" s="1" t="s">
        <v>9</v>
      </c>
      <c r="B24" t="s">
        <v>12</v>
      </c>
      <c r="C24" s="6">
        <v>9.99</v>
      </c>
      <c r="D24" s="6">
        <v>0</v>
      </c>
      <c r="E24">
        <v>1</v>
      </c>
      <c r="F24" s="6">
        <f t="shared" si="1"/>
        <v>9.99</v>
      </c>
      <c r="G24" s="6">
        <f t="shared" si="2"/>
        <v>9.99</v>
      </c>
      <c r="H24">
        <v>1</v>
      </c>
      <c r="I24" s="6">
        <f t="shared" si="5"/>
        <v>9.99</v>
      </c>
      <c r="J24" s="6">
        <f t="shared" si="3"/>
        <v>9.99</v>
      </c>
    </row>
    <row r="25" spans="1:10" x14ac:dyDescent="0.25">
      <c r="A25" s="1" t="s">
        <v>19</v>
      </c>
      <c r="B25" t="s">
        <v>12</v>
      </c>
      <c r="C25" s="6">
        <v>1.4</v>
      </c>
      <c r="D25" s="6">
        <v>0</v>
      </c>
      <c r="E25">
        <v>1</v>
      </c>
      <c r="F25" s="6">
        <f t="shared" si="1"/>
        <v>1.4</v>
      </c>
      <c r="G25" s="6">
        <f t="shared" si="2"/>
        <v>1.4</v>
      </c>
      <c r="H25">
        <v>1</v>
      </c>
      <c r="I25" s="6">
        <f t="shared" si="5"/>
        <v>1.4</v>
      </c>
      <c r="J25" s="6">
        <f t="shared" si="3"/>
        <v>1.4</v>
      </c>
    </row>
    <row r="26" spans="1:10" x14ac:dyDescent="0.25">
      <c r="A26" s="1" t="s">
        <v>8</v>
      </c>
      <c r="B26" t="s">
        <v>12</v>
      </c>
      <c r="C26" s="6">
        <v>19.989999999999998</v>
      </c>
      <c r="D26" s="6">
        <v>0</v>
      </c>
      <c r="E26">
        <v>1</v>
      </c>
      <c r="F26" s="6">
        <f t="shared" si="1"/>
        <v>19.989999999999998</v>
      </c>
      <c r="G26" s="6">
        <f t="shared" si="2"/>
        <v>19.989999999999998</v>
      </c>
      <c r="H26">
        <v>1</v>
      </c>
      <c r="I26" s="6">
        <f t="shared" si="5"/>
        <v>19.989999999999998</v>
      </c>
      <c r="J26" s="6">
        <f t="shared" si="3"/>
        <v>19.989999999999998</v>
      </c>
    </row>
    <row r="27" spans="1:10" x14ac:dyDescent="0.25">
      <c r="A27" s="1" t="s">
        <v>14</v>
      </c>
      <c r="B27" t="s">
        <v>12</v>
      </c>
      <c r="C27" s="6">
        <v>72.11</v>
      </c>
      <c r="D27" s="6">
        <v>0</v>
      </c>
      <c r="E27">
        <v>0</v>
      </c>
      <c r="F27" s="6">
        <f t="shared" si="1"/>
        <v>0</v>
      </c>
      <c r="G27" s="6">
        <f t="shared" si="2"/>
        <v>0</v>
      </c>
      <c r="H27">
        <v>0</v>
      </c>
      <c r="I27" s="6">
        <f t="shared" si="5"/>
        <v>0</v>
      </c>
      <c r="J27" s="6">
        <f t="shared" si="3"/>
        <v>0</v>
      </c>
    </row>
    <row r="28" spans="1:10" x14ac:dyDescent="0.25">
      <c r="A28" s="1"/>
      <c r="C28" s="6"/>
      <c r="D28" s="6"/>
      <c r="F28" s="6"/>
      <c r="G28" s="6"/>
      <c r="I28" s="6"/>
    </row>
    <row r="29" spans="1:10" x14ac:dyDescent="0.25">
      <c r="A29" s="5" t="s">
        <v>15</v>
      </c>
      <c r="B29" s="4"/>
      <c r="C29" s="4"/>
      <c r="D29" s="4"/>
      <c r="E29" s="4"/>
      <c r="F29" s="8">
        <f>SUM(F30:F40)</f>
        <v>58.84</v>
      </c>
      <c r="G29" s="8">
        <f>SUM(G30:G40)</f>
        <v>68.59</v>
      </c>
      <c r="H29" s="4"/>
      <c r="I29" s="8">
        <f>SUM(I30:I40)</f>
        <v>48.8</v>
      </c>
      <c r="J29" s="8">
        <f>SUM(J30:J40)</f>
        <v>58.550000000000004</v>
      </c>
    </row>
    <row r="30" spans="1:10" x14ac:dyDescent="0.25">
      <c r="A30" s="1" t="s">
        <v>7</v>
      </c>
      <c r="B30" t="s">
        <v>13</v>
      </c>
      <c r="C30" s="6">
        <v>28</v>
      </c>
      <c r="D30" s="6">
        <v>2.0699999999999998</v>
      </c>
      <c r="E30">
        <v>1</v>
      </c>
      <c r="F30" s="6">
        <f>C30*E30</f>
        <v>28</v>
      </c>
      <c r="G30" s="6">
        <f>F30+D30</f>
        <v>30.07</v>
      </c>
      <c r="H30">
        <v>1</v>
      </c>
      <c r="I30" s="6">
        <f t="shared" ref="I30:I41" si="6">H30*C30</f>
        <v>28</v>
      </c>
      <c r="J30" s="6">
        <f>I30+D30</f>
        <v>30.07</v>
      </c>
    </row>
    <row r="31" spans="1:10" x14ac:dyDescent="0.25">
      <c r="A31" s="1" t="s">
        <v>16</v>
      </c>
      <c r="B31" t="s">
        <v>13</v>
      </c>
      <c r="C31" s="6">
        <v>0.04</v>
      </c>
      <c r="D31" s="6">
        <v>0.01</v>
      </c>
      <c r="E31">
        <v>3</v>
      </c>
      <c r="F31" s="6">
        <f t="shared" ref="F31:F40" si="7">C31*E31</f>
        <v>0.12</v>
      </c>
      <c r="G31" s="6">
        <f t="shared" ref="G31:G40" si="8">F31+D31</f>
        <v>0.13</v>
      </c>
      <c r="H31">
        <v>1</v>
      </c>
      <c r="I31" s="6">
        <f t="shared" si="6"/>
        <v>0.04</v>
      </c>
      <c r="J31" s="6">
        <f t="shared" ref="J31:J40" si="9">I31+D31</f>
        <v>0.05</v>
      </c>
    </row>
    <row r="32" spans="1:10" x14ac:dyDescent="0.25">
      <c r="A32" s="1" t="s">
        <v>17</v>
      </c>
      <c r="B32" t="s">
        <v>13</v>
      </c>
      <c r="C32" s="6">
        <v>0.04</v>
      </c>
      <c r="D32" s="6">
        <v>0.01</v>
      </c>
      <c r="E32">
        <v>6</v>
      </c>
      <c r="F32" s="6">
        <f t="shared" si="7"/>
        <v>0.24</v>
      </c>
      <c r="G32" s="6">
        <f t="shared" si="8"/>
        <v>0.25</v>
      </c>
      <c r="H32">
        <v>2</v>
      </c>
      <c r="I32" s="6">
        <f t="shared" si="6"/>
        <v>0.08</v>
      </c>
      <c r="J32" s="6">
        <f t="shared" si="9"/>
        <v>0.09</v>
      </c>
    </row>
    <row r="33" spans="1:10" x14ac:dyDescent="0.25">
      <c r="A33" s="1" t="s">
        <v>46</v>
      </c>
      <c r="B33" t="s">
        <v>13</v>
      </c>
      <c r="C33" s="6">
        <v>1.2</v>
      </c>
      <c r="D33" s="6">
        <v>0.9</v>
      </c>
      <c r="E33">
        <v>3</v>
      </c>
      <c r="F33" s="6">
        <f t="shared" si="7"/>
        <v>3.5999999999999996</v>
      </c>
      <c r="G33" s="6">
        <f t="shared" si="8"/>
        <v>4.5</v>
      </c>
      <c r="H33">
        <v>1</v>
      </c>
      <c r="I33" s="6">
        <f t="shared" si="6"/>
        <v>1.2</v>
      </c>
      <c r="J33" s="6">
        <f t="shared" si="9"/>
        <v>2.1</v>
      </c>
    </row>
    <row r="34" spans="1:10" x14ac:dyDescent="0.25">
      <c r="A34" s="1" t="s">
        <v>36</v>
      </c>
      <c r="B34" t="s">
        <v>13</v>
      </c>
      <c r="C34" s="6">
        <v>2</v>
      </c>
      <c r="D34" s="6">
        <v>0.74</v>
      </c>
      <c r="E34">
        <v>2</v>
      </c>
      <c r="F34" s="6">
        <f t="shared" si="7"/>
        <v>4</v>
      </c>
      <c r="G34" s="6">
        <f t="shared" si="8"/>
        <v>4.74</v>
      </c>
      <c r="H34">
        <v>1</v>
      </c>
      <c r="I34" s="6">
        <f t="shared" si="6"/>
        <v>2</v>
      </c>
      <c r="J34" s="6">
        <f t="shared" si="9"/>
        <v>2.74</v>
      </c>
    </row>
    <row r="35" spans="1:10" x14ac:dyDescent="0.25">
      <c r="A35" s="1" t="s">
        <v>42</v>
      </c>
      <c r="B35" t="s">
        <v>13</v>
      </c>
      <c r="C35" s="6">
        <v>1.2</v>
      </c>
      <c r="D35" s="6">
        <v>0.9</v>
      </c>
      <c r="E35">
        <v>1</v>
      </c>
      <c r="F35" s="6">
        <f t="shared" si="7"/>
        <v>1.2</v>
      </c>
      <c r="G35" s="6">
        <f t="shared" si="8"/>
        <v>2.1</v>
      </c>
      <c r="H35">
        <v>1</v>
      </c>
      <c r="I35" s="6">
        <f t="shared" si="6"/>
        <v>1.2</v>
      </c>
      <c r="J35" s="6">
        <f t="shared" si="9"/>
        <v>2.1</v>
      </c>
    </row>
    <row r="36" spans="1:10" x14ac:dyDescent="0.25">
      <c r="A36" s="1" t="s">
        <v>11</v>
      </c>
      <c r="B36" t="s">
        <v>13</v>
      </c>
      <c r="C36" s="6">
        <v>2.5</v>
      </c>
      <c r="D36" s="6">
        <v>0.7</v>
      </c>
      <c r="E36">
        <v>3</v>
      </c>
      <c r="F36" s="6">
        <f t="shared" si="7"/>
        <v>7.5</v>
      </c>
      <c r="G36" s="6">
        <f t="shared" si="8"/>
        <v>8.1999999999999993</v>
      </c>
      <c r="H36">
        <v>1</v>
      </c>
      <c r="I36" s="6">
        <f t="shared" si="6"/>
        <v>2.5</v>
      </c>
      <c r="J36" s="6">
        <f t="shared" si="9"/>
        <v>3.2</v>
      </c>
    </row>
    <row r="37" spans="1:10" x14ac:dyDescent="0.25">
      <c r="A37" s="1" t="s">
        <v>45</v>
      </c>
      <c r="B37" t="s">
        <v>13</v>
      </c>
      <c r="C37" s="6">
        <v>12.8</v>
      </c>
      <c r="D37" s="6">
        <v>3.84</v>
      </c>
      <c r="E37">
        <v>1</v>
      </c>
      <c r="F37" s="6">
        <f t="shared" si="7"/>
        <v>12.8</v>
      </c>
      <c r="G37" s="6">
        <f t="shared" si="8"/>
        <v>16.64</v>
      </c>
      <c r="H37">
        <v>1</v>
      </c>
      <c r="I37" s="6">
        <f t="shared" si="6"/>
        <v>12.8</v>
      </c>
      <c r="J37" s="6">
        <f t="shared" si="9"/>
        <v>16.64</v>
      </c>
    </row>
    <row r="38" spans="1:10" x14ac:dyDescent="0.25">
      <c r="A38" s="1" t="s">
        <v>21</v>
      </c>
      <c r="B38" t="s">
        <v>13</v>
      </c>
      <c r="C38" s="6">
        <v>0.2</v>
      </c>
      <c r="D38" s="6">
        <v>0.1</v>
      </c>
      <c r="E38">
        <v>2</v>
      </c>
      <c r="F38" s="6">
        <f t="shared" si="7"/>
        <v>0.4</v>
      </c>
      <c r="G38" s="6">
        <f t="shared" si="8"/>
        <v>0.5</v>
      </c>
      <c r="H38">
        <v>1</v>
      </c>
      <c r="I38" s="6">
        <f t="shared" si="6"/>
        <v>0.2</v>
      </c>
      <c r="J38" s="6">
        <f t="shared" si="9"/>
        <v>0.30000000000000004</v>
      </c>
    </row>
    <row r="39" spans="1:10" x14ac:dyDescent="0.25">
      <c r="A39" s="1" t="s">
        <v>22</v>
      </c>
      <c r="B39" t="s">
        <v>13</v>
      </c>
      <c r="C39" s="6">
        <v>0.2</v>
      </c>
      <c r="D39" s="6">
        <v>0.1</v>
      </c>
      <c r="E39">
        <v>2</v>
      </c>
      <c r="F39" s="6">
        <f t="shared" si="7"/>
        <v>0.4</v>
      </c>
      <c r="G39" s="6">
        <f t="shared" si="8"/>
        <v>0.5</v>
      </c>
      <c r="H39">
        <v>1</v>
      </c>
      <c r="I39" s="6">
        <f t="shared" si="6"/>
        <v>0.2</v>
      </c>
      <c r="J39" s="6">
        <f t="shared" si="9"/>
        <v>0.30000000000000004</v>
      </c>
    </row>
    <row r="40" spans="1:10" x14ac:dyDescent="0.25">
      <c r="A40" s="1" t="s">
        <v>23</v>
      </c>
      <c r="B40" t="s">
        <v>13</v>
      </c>
      <c r="C40" s="6">
        <v>0.28999999999999998</v>
      </c>
      <c r="D40" s="6">
        <v>0.38</v>
      </c>
      <c r="E40">
        <v>2</v>
      </c>
      <c r="F40" s="6">
        <f t="shared" si="7"/>
        <v>0.57999999999999996</v>
      </c>
      <c r="G40" s="6">
        <f t="shared" si="8"/>
        <v>0.96</v>
      </c>
      <c r="H40">
        <v>2</v>
      </c>
      <c r="I40" s="6">
        <f t="shared" si="6"/>
        <v>0.57999999999999996</v>
      </c>
      <c r="J40" s="6">
        <f t="shared" si="9"/>
        <v>0.96</v>
      </c>
    </row>
    <row r="41" spans="1:10" x14ac:dyDescent="0.25">
      <c r="A41" s="1" t="s">
        <v>43</v>
      </c>
      <c r="B41" t="s">
        <v>12</v>
      </c>
      <c r="C41" s="6"/>
      <c r="D41" s="6"/>
      <c r="E41">
        <v>1</v>
      </c>
      <c r="F41" s="6">
        <f t="shared" ref="F41" si="10">C41*E41</f>
        <v>0</v>
      </c>
      <c r="G41" s="6">
        <f t="shared" ref="G41" si="11">F41+D41</f>
        <v>0</v>
      </c>
      <c r="H41">
        <v>0</v>
      </c>
      <c r="I41" s="6">
        <f t="shared" si="6"/>
        <v>0</v>
      </c>
      <c r="J41" s="6">
        <f t="shared" ref="J41" si="12">I41+D41</f>
        <v>0</v>
      </c>
    </row>
    <row r="42" spans="1:10" x14ac:dyDescent="0.25">
      <c r="A42" s="1"/>
      <c r="C42" s="6"/>
      <c r="D42" s="6"/>
      <c r="F42" s="6"/>
      <c r="G42" s="6"/>
      <c r="I42" s="6"/>
      <c r="J42" s="6"/>
    </row>
    <row r="43" spans="1:10" x14ac:dyDescent="0.25">
      <c r="A43" s="1"/>
      <c r="C43" s="6"/>
      <c r="D43" s="6"/>
      <c r="F43" s="6"/>
      <c r="G43" s="6"/>
      <c r="I43" s="6"/>
      <c r="J43" s="6"/>
    </row>
    <row r="44" spans="1:10" x14ac:dyDescent="0.25">
      <c r="E44" s="29" t="s">
        <v>26</v>
      </c>
      <c r="F44" s="29"/>
      <c r="G44" s="9"/>
      <c r="H44" s="29" t="s">
        <v>27</v>
      </c>
      <c r="I44" s="29"/>
      <c r="J44" s="29"/>
    </row>
    <row r="45" spans="1:10" x14ac:dyDescent="0.25">
      <c r="A45" s="2" t="s">
        <v>0</v>
      </c>
      <c r="B45" s="2" t="s">
        <v>1</v>
      </c>
      <c r="C45" s="2" t="s">
        <v>2</v>
      </c>
      <c r="D45" s="2" t="s">
        <v>28</v>
      </c>
      <c r="E45" s="2" t="s">
        <v>3</v>
      </c>
      <c r="F45" s="2" t="s">
        <v>4</v>
      </c>
      <c r="G45" s="2" t="s">
        <v>29</v>
      </c>
      <c r="H45" s="2" t="s">
        <v>3</v>
      </c>
      <c r="I45" s="2" t="s">
        <v>4</v>
      </c>
      <c r="J45" s="2" t="s">
        <v>29</v>
      </c>
    </row>
    <row r="46" spans="1:10" x14ac:dyDescent="0.25">
      <c r="A46" s="5" t="s">
        <v>34</v>
      </c>
      <c r="B46" s="4"/>
      <c r="C46" s="4"/>
      <c r="D46" s="4"/>
      <c r="E46" s="4"/>
      <c r="F46" s="7">
        <f>SUM(F47:F48)</f>
        <v>77.400000000000006</v>
      </c>
      <c r="G46" s="7">
        <f>SUM(G47:G48)</f>
        <v>77.400000000000006</v>
      </c>
      <c r="H46" s="4"/>
      <c r="I46" s="7">
        <f>SUM(I47:I48)</f>
        <v>77.400000000000006</v>
      </c>
      <c r="J46" s="7">
        <f>SUM(J47:J48)</f>
        <v>77.400000000000006</v>
      </c>
    </row>
    <row r="47" spans="1:10" x14ac:dyDescent="0.25">
      <c r="A47" s="1" t="s">
        <v>31</v>
      </c>
      <c r="B47" t="s">
        <v>32</v>
      </c>
      <c r="C47" s="6">
        <v>0</v>
      </c>
      <c r="D47" s="6">
        <v>0</v>
      </c>
      <c r="E47">
        <v>1</v>
      </c>
      <c r="F47" s="6">
        <f>E47*C47</f>
        <v>0</v>
      </c>
      <c r="G47" s="11">
        <f>F47+D47</f>
        <v>0</v>
      </c>
      <c r="H47">
        <v>1</v>
      </c>
      <c r="I47" s="11">
        <f>H47*C47</f>
        <v>0</v>
      </c>
      <c r="J47" s="11">
        <f>I47+D47</f>
        <v>0</v>
      </c>
    </row>
    <row r="48" spans="1:10" x14ac:dyDescent="0.25">
      <c r="A48" s="1" t="s">
        <v>33</v>
      </c>
      <c r="B48" t="s">
        <v>32</v>
      </c>
      <c r="C48" s="6">
        <v>77.400000000000006</v>
      </c>
      <c r="D48" s="6">
        <v>0</v>
      </c>
      <c r="E48">
        <v>1</v>
      </c>
      <c r="F48" s="6">
        <f>E48*C48</f>
        <v>77.400000000000006</v>
      </c>
      <c r="G48" s="11">
        <f>F48+D48</f>
        <v>77.400000000000006</v>
      </c>
      <c r="H48">
        <v>1</v>
      </c>
      <c r="I48" s="11">
        <f>H48*C48</f>
        <v>77.400000000000006</v>
      </c>
      <c r="J48" s="11">
        <f>I48+D48</f>
        <v>77.400000000000006</v>
      </c>
    </row>
    <row r="52" spans="1:7" x14ac:dyDescent="0.25">
      <c r="A52" s="2" t="s">
        <v>47</v>
      </c>
      <c r="F52" s="2" t="s">
        <v>122</v>
      </c>
    </row>
    <row r="53" spans="1:7" x14ac:dyDescent="0.25">
      <c r="C53" t="s">
        <v>49</v>
      </c>
    </row>
    <row r="54" spans="1:7" x14ac:dyDescent="0.25">
      <c r="A54" t="s">
        <v>13</v>
      </c>
      <c r="B54" s="6">
        <f>SUM(G4:G16)</f>
        <v>155.93</v>
      </c>
      <c r="C54" s="6">
        <f>B54/4</f>
        <v>38.982500000000002</v>
      </c>
      <c r="F54" t="s">
        <v>123</v>
      </c>
      <c r="G54" s="6">
        <f>I3</f>
        <v>164.30000000000004</v>
      </c>
    </row>
    <row r="55" spans="1:7" x14ac:dyDescent="0.25">
      <c r="A55" t="s">
        <v>12</v>
      </c>
      <c r="B55" s="6">
        <f>SUM(G20:G27)</f>
        <v>106.36</v>
      </c>
      <c r="C55" s="6">
        <f t="shared" ref="C55:C57" si="13">B55/4</f>
        <v>26.59</v>
      </c>
      <c r="F55" t="s">
        <v>15</v>
      </c>
      <c r="G55" s="6">
        <f>I29</f>
        <v>48.8</v>
      </c>
    </row>
    <row r="56" spans="1:7" x14ac:dyDescent="0.25">
      <c r="A56" t="s">
        <v>32</v>
      </c>
      <c r="B56" s="6">
        <f>SUM(G47:G48)</f>
        <v>77.400000000000006</v>
      </c>
      <c r="C56" s="6">
        <f t="shared" si="13"/>
        <v>19.350000000000001</v>
      </c>
      <c r="F56" t="s">
        <v>4</v>
      </c>
      <c r="G56" s="6">
        <f>SUM(G54:G55)</f>
        <v>213.10000000000002</v>
      </c>
    </row>
    <row r="57" spans="1:7" x14ac:dyDescent="0.25">
      <c r="A57" t="s">
        <v>48</v>
      </c>
      <c r="B57" s="6">
        <f>SUM(B54:B56)</f>
        <v>339.69000000000005</v>
      </c>
      <c r="C57" s="6">
        <f t="shared" si="13"/>
        <v>84.922500000000014</v>
      </c>
    </row>
  </sheetData>
  <sortState xmlns:xlrd2="http://schemas.microsoft.com/office/spreadsheetml/2017/richdata2" ref="A20:H27">
    <sortCondition ref="A20:A27"/>
  </sortState>
  <mergeCells count="6">
    <mergeCell ref="E1:F1"/>
    <mergeCell ref="H1:J1"/>
    <mergeCell ref="E18:F18"/>
    <mergeCell ref="H18:J18"/>
    <mergeCell ref="E44:F44"/>
    <mergeCell ref="H44:J44"/>
  </mergeCells>
  <phoneticPr fontId="3" type="noConversion"/>
  <pageMargins left="0.511811024" right="0.511811024" top="0.78740157499999996" bottom="0.78740157499999996" header="0.31496062000000002" footer="0.31496062000000002"/>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A727-9568-43EF-B951-68A3F60973A0}">
  <dimension ref="A1:M40"/>
  <sheetViews>
    <sheetView zoomScaleNormal="100" workbookViewId="0">
      <selection activeCell="K20" sqref="K20"/>
    </sheetView>
  </sheetViews>
  <sheetFormatPr defaultRowHeight="15" x14ac:dyDescent="0.25"/>
  <cols>
    <col min="2" max="2" width="34.28515625" bestFit="1" customWidth="1"/>
    <col min="3" max="3" width="58" bestFit="1" customWidth="1"/>
    <col min="4" max="4" width="14" bestFit="1" customWidth="1"/>
    <col min="5" max="5" width="11.85546875" bestFit="1" customWidth="1"/>
    <col min="6" max="6" width="8.7109375" bestFit="1" customWidth="1"/>
    <col min="7" max="7" width="16" bestFit="1" customWidth="1"/>
    <col min="8" max="8" width="13.28515625" bestFit="1" customWidth="1"/>
    <col min="9" max="9" width="13.85546875" bestFit="1" customWidth="1"/>
    <col min="11" max="11" width="32.42578125" bestFit="1" customWidth="1"/>
    <col min="12" max="13" width="10.5703125" bestFit="1" customWidth="1"/>
  </cols>
  <sheetData>
    <row r="1" spans="1:12" ht="15.75" x14ac:dyDescent="0.25">
      <c r="A1" s="2" t="s">
        <v>95</v>
      </c>
      <c r="B1" s="25" t="s">
        <v>51</v>
      </c>
      <c r="C1" s="25" t="s">
        <v>50</v>
      </c>
      <c r="D1" s="25" t="s">
        <v>119</v>
      </c>
      <c r="E1" s="25" t="s">
        <v>120</v>
      </c>
      <c r="F1" s="24" t="s">
        <v>121</v>
      </c>
      <c r="G1" s="24" t="s">
        <v>96</v>
      </c>
      <c r="H1" s="24" t="s">
        <v>97</v>
      </c>
      <c r="I1" s="24" t="s">
        <v>116</v>
      </c>
      <c r="K1" s="24" t="s">
        <v>115</v>
      </c>
      <c r="L1" s="10">
        <v>9.31</v>
      </c>
    </row>
    <row r="2" spans="1:12" ht="15.75" x14ac:dyDescent="0.25">
      <c r="A2">
        <v>0</v>
      </c>
      <c r="B2" s="12" t="s">
        <v>92</v>
      </c>
      <c r="C2" s="12" t="s">
        <v>91</v>
      </c>
      <c r="D2" s="13">
        <v>44046</v>
      </c>
      <c r="E2" s="13">
        <v>44055</v>
      </c>
      <c r="F2">
        <f t="shared" ref="F2:F40" si="0">E2-D2</f>
        <v>9</v>
      </c>
      <c r="G2">
        <v>0.25</v>
      </c>
      <c r="H2">
        <f t="shared" ref="H2:H37" si="1">F2*G2</f>
        <v>2.25</v>
      </c>
      <c r="I2" s="23">
        <f t="shared" ref="I2:I40" si="2">H2*$L$1</f>
        <v>20.947500000000002</v>
      </c>
    </row>
    <row r="3" spans="1:12" ht="15.75" x14ac:dyDescent="0.25">
      <c r="A3">
        <v>0</v>
      </c>
      <c r="B3" s="12" t="s">
        <v>92</v>
      </c>
      <c r="C3" s="12" t="s">
        <v>93</v>
      </c>
      <c r="D3" s="13">
        <v>44056</v>
      </c>
      <c r="E3" s="13">
        <v>44060</v>
      </c>
      <c r="F3">
        <f t="shared" si="0"/>
        <v>4</v>
      </c>
      <c r="G3">
        <v>1</v>
      </c>
      <c r="H3">
        <f t="shared" si="1"/>
        <v>4</v>
      </c>
      <c r="I3" s="23">
        <f t="shared" si="2"/>
        <v>37.24</v>
      </c>
      <c r="K3" s="2" t="s">
        <v>117</v>
      </c>
      <c r="L3" s="23">
        <f>SUM(I2:I40)</f>
        <v>585.36624999999981</v>
      </c>
    </row>
    <row r="4" spans="1:12" ht="15.75" x14ac:dyDescent="0.25">
      <c r="A4">
        <v>1</v>
      </c>
      <c r="B4" s="12" t="s">
        <v>84</v>
      </c>
      <c r="C4" s="12" t="s">
        <v>94</v>
      </c>
      <c r="D4" s="13">
        <v>44061</v>
      </c>
      <c r="E4" s="13">
        <v>44068</v>
      </c>
      <c r="F4">
        <f t="shared" si="0"/>
        <v>7</v>
      </c>
      <c r="G4">
        <v>0.5</v>
      </c>
      <c r="H4">
        <f t="shared" si="1"/>
        <v>3.5</v>
      </c>
      <c r="I4" s="23">
        <f t="shared" si="2"/>
        <v>32.585000000000001</v>
      </c>
    </row>
    <row r="5" spans="1:12" ht="15.75" x14ac:dyDescent="0.25">
      <c r="A5">
        <v>1</v>
      </c>
      <c r="B5" s="12" t="s">
        <v>84</v>
      </c>
      <c r="C5" s="12" t="s">
        <v>89</v>
      </c>
      <c r="D5" s="13">
        <v>44069</v>
      </c>
      <c r="E5" s="13">
        <v>44070</v>
      </c>
      <c r="F5">
        <f t="shared" si="0"/>
        <v>1</v>
      </c>
      <c r="G5">
        <v>2</v>
      </c>
      <c r="H5">
        <f t="shared" si="1"/>
        <v>2</v>
      </c>
      <c r="I5" s="23">
        <f t="shared" si="2"/>
        <v>18.62</v>
      </c>
      <c r="K5" s="2" t="s">
        <v>118</v>
      </c>
    </row>
    <row r="6" spans="1:12" ht="15.75" x14ac:dyDescent="0.25">
      <c r="A6">
        <v>1</v>
      </c>
      <c r="B6" s="12" t="s">
        <v>84</v>
      </c>
      <c r="C6" s="12" t="s">
        <v>87</v>
      </c>
      <c r="D6" s="13">
        <v>44071</v>
      </c>
      <c r="E6" s="13">
        <v>44075</v>
      </c>
      <c r="F6">
        <f t="shared" si="0"/>
        <v>4</v>
      </c>
      <c r="G6">
        <v>0.25</v>
      </c>
      <c r="H6">
        <f t="shared" si="1"/>
        <v>1</v>
      </c>
      <c r="I6" s="23">
        <f t="shared" si="2"/>
        <v>9.31</v>
      </c>
      <c r="K6" t="s">
        <v>92</v>
      </c>
      <c r="L6" s="23">
        <f>SUM(I2:I3)</f>
        <v>58.1875</v>
      </c>
    </row>
    <row r="7" spans="1:12" ht="15.75" x14ac:dyDescent="0.25">
      <c r="A7">
        <v>1</v>
      </c>
      <c r="B7" s="12" t="s">
        <v>84</v>
      </c>
      <c r="C7" s="12" t="s">
        <v>86</v>
      </c>
      <c r="D7" s="13">
        <v>44075</v>
      </c>
      <c r="E7" s="13">
        <v>44076</v>
      </c>
      <c r="F7">
        <f t="shared" si="0"/>
        <v>1</v>
      </c>
      <c r="G7">
        <v>0.25</v>
      </c>
      <c r="H7">
        <f t="shared" si="1"/>
        <v>0.25</v>
      </c>
      <c r="I7" s="23">
        <f t="shared" si="2"/>
        <v>2.3275000000000001</v>
      </c>
      <c r="K7" t="s">
        <v>84</v>
      </c>
      <c r="L7" s="23">
        <f>SUM(I4:I9)</f>
        <v>65.17</v>
      </c>
    </row>
    <row r="8" spans="1:12" ht="15.75" x14ac:dyDescent="0.25">
      <c r="A8">
        <v>1</v>
      </c>
      <c r="B8" s="12" t="s">
        <v>84</v>
      </c>
      <c r="C8" s="12" t="s">
        <v>85</v>
      </c>
      <c r="D8" s="13">
        <v>44076</v>
      </c>
      <c r="E8" s="13">
        <v>44077</v>
      </c>
      <c r="F8">
        <f t="shared" si="0"/>
        <v>1</v>
      </c>
      <c r="G8">
        <v>0.25</v>
      </c>
      <c r="H8">
        <f t="shared" si="1"/>
        <v>0.25</v>
      </c>
      <c r="I8" s="23">
        <f t="shared" si="2"/>
        <v>2.3275000000000001</v>
      </c>
      <c r="K8" t="s">
        <v>75</v>
      </c>
      <c r="L8" s="23">
        <f>SUM(I10:I18)</f>
        <v>37.24</v>
      </c>
    </row>
    <row r="9" spans="1:12" ht="15.75" x14ac:dyDescent="0.25">
      <c r="A9">
        <v>1</v>
      </c>
      <c r="B9" s="12" t="s">
        <v>84</v>
      </c>
      <c r="C9" s="12" t="s">
        <v>98</v>
      </c>
      <c r="D9" s="13">
        <v>44078</v>
      </c>
      <c r="E9" s="13">
        <v>44078</v>
      </c>
      <c r="F9">
        <f t="shared" si="0"/>
        <v>0</v>
      </c>
      <c r="G9">
        <v>0</v>
      </c>
      <c r="H9">
        <f t="shared" si="1"/>
        <v>0</v>
      </c>
      <c r="I9" s="23">
        <f t="shared" si="2"/>
        <v>0</v>
      </c>
      <c r="K9" t="s">
        <v>53</v>
      </c>
      <c r="L9" s="23">
        <f>SUM(I19:I26)</f>
        <v>186.2</v>
      </c>
    </row>
    <row r="10" spans="1:12" ht="15.75" x14ac:dyDescent="0.25">
      <c r="A10">
        <v>2</v>
      </c>
      <c r="B10" s="12" t="s">
        <v>75</v>
      </c>
      <c r="C10" s="12" t="s">
        <v>79</v>
      </c>
      <c r="D10" s="13">
        <v>44089</v>
      </c>
      <c r="E10" s="13">
        <v>44090</v>
      </c>
      <c r="F10">
        <f t="shared" si="0"/>
        <v>1</v>
      </c>
      <c r="G10">
        <v>0.5</v>
      </c>
      <c r="H10">
        <f t="shared" si="1"/>
        <v>0.5</v>
      </c>
      <c r="I10" s="23">
        <f t="shared" si="2"/>
        <v>4.6550000000000002</v>
      </c>
      <c r="K10" t="s">
        <v>63</v>
      </c>
      <c r="L10" s="23">
        <f>SUM(I27:I32)</f>
        <v>67.497500000000002</v>
      </c>
    </row>
    <row r="11" spans="1:12" ht="15.75" x14ac:dyDescent="0.25">
      <c r="A11">
        <v>2</v>
      </c>
      <c r="B11" s="12" t="s">
        <v>75</v>
      </c>
      <c r="C11" s="12" t="s">
        <v>80</v>
      </c>
      <c r="D11" s="13">
        <v>44089</v>
      </c>
      <c r="E11" s="13">
        <v>44090</v>
      </c>
      <c r="F11">
        <f t="shared" si="0"/>
        <v>1</v>
      </c>
      <c r="G11">
        <v>0.5</v>
      </c>
      <c r="H11">
        <f t="shared" si="1"/>
        <v>0.5</v>
      </c>
      <c r="I11" s="23">
        <f t="shared" si="2"/>
        <v>4.6550000000000002</v>
      </c>
      <c r="K11" t="s">
        <v>55</v>
      </c>
      <c r="L11" s="23">
        <f>SUM(I33:I37)</f>
        <v>107.06500000000001</v>
      </c>
    </row>
    <row r="12" spans="1:12" ht="15.75" x14ac:dyDescent="0.25">
      <c r="A12">
        <v>2</v>
      </c>
      <c r="B12" s="12" t="s">
        <v>75</v>
      </c>
      <c r="C12" s="12" t="s">
        <v>81</v>
      </c>
      <c r="D12" s="13">
        <v>44089</v>
      </c>
      <c r="E12" s="13">
        <v>44090</v>
      </c>
      <c r="F12">
        <f t="shared" si="0"/>
        <v>1</v>
      </c>
      <c r="G12">
        <v>0.5</v>
      </c>
      <c r="H12">
        <f t="shared" si="1"/>
        <v>0.5</v>
      </c>
      <c r="I12" s="23">
        <f t="shared" si="2"/>
        <v>4.6550000000000002</v>
      </c>
      <c r="K12" t="s">
        <v>74</v>
      </c>
      <c r="L12" s="23">
        <f>SUM(I38:I40)</f>
        <v>64.006250000000009</v>
      </c>
    </row>
    <row r="13" spans="1:12" ht="15.75" x14ac:dyDescent="0.25">
      <c r="A13">
        <v>2</v>
      </c>
      <c r="B13" s="12" t="s">
        <v>75</v>
      </c>
      <c r="C13" s="12" t="s">
        <v>82</v>
      </c>
      <c r="D13" s="13">
        <v>44089</v>
      </c>
      <c r="E13" s="13">
        <v>44090</v>
      </c>
      <c r="F13">
        <f t="shared" si="0"/>
        <v>1</v>
      </c>
      <c r="G13">
        <v>0.5</v>
      </c>
      <c r="H13">
        <f t="shared" si="1"/>
        <v>0.5</v>
      </c>
      <c r="I13" s="23">
        <f t="shared" si="2"/>
        <v>4.6550000000000002</v>
      </c>
    </row>
    <row r="14" spans="1:12" ht="15.75" x14ac:dyDescent="0.25">
      <c r="A14">
        <v>2</v>
      </c>
      <c r="B14" s="12" t="s">
        <v>75</v>
      </c>
      <c r="C14" s="12" t="s">
        <v>83</v>
      </c>
      <c r="D14" s="13">
        <v>44089</v>
      </c>
      <c r="E14" s="13">
        <v>44090</v>
      </c>
      <c r="F14">
        <f t="shared" si="0"/>
        <v>1</v>
      </c>
      <c r="G14">
        <v>0.5</v>
      </c>
      <c r="H14">
        <f t="shared" si="1"/>
        <v>0.5</v>
      </c>
      <c r="I14" s="23">
        <f t="shared" si="2"/>
        <v>4.6550000000000002</v>
      </c>
      <c r="K14" t="s">
        <v>126</v>
      </c>
      <c r="L14">
        <v>2</v>
      </c>
    </row>
    <row r="15" spans="1:12" ht="15.75" x14ac:dyDescent="0.25">
      <c r="A15">
        <v>2</v>
      </c>
      <c r="B15" s="12" t="s">
        <v>75</v>
      </c>
      <c r="C15" s="12" t="s">
        <v>77</v>
      </c>
      <c r="D15" s="13">
        <v>44092</v>
      </c>
      <c r="E15" s="13">
        <v>44095</v>
      </c>
      <c r="F15">
        <f t="shared" si="0"/>
        <v>3</v>
      </c>
      <c r="G15">
        <v>0.25</v>
      </c>
      <c r="H15">
        <f t="shared" si="1"/>
        <v>0.75</v>
      </c>
      <c r="I15" s="23">
        <f t="shared" si="2"/>
        <v>6.9824999999999999</v>
      </c>
      <c r="K15" s="2" t="s">
        <v>127</v>
      </c>
      <c r="L15" s="23">
        <f>$L$1*L14</f>
        <v>18.62</v>
      </c>
    </row>
    <row r="16" spans="1:12" ht="15.75" x14ac:dyDescent="0.25">
      <c r="A16">
        <v>2</v>
      </c>
      <c r="B16" s="12" t="s">
        <v>75</v>
      </c>
      <c r="C16" s="12" t="s">
        <v>78</v>
      </c>
      <c r="D16" s="13">
        <v>44092</v>
      </c>
      <c r="E16" s="13">
        <v>44095</v>
      </c>
      <c r="F16">
        <f t="shared" si="0"/>
        <v>3</v>
      </c>
      <c r="G16">
        <v>0.25</v>
      </c>
      <c r="H16">
        <f t="shared" si="1"/>
        <v>0.75</v>
      </c>
      <c r="I16" s="23">
        <f t="shared" si="2"/>
        <v>6.9824999999999999</v>
      </c>
    </row>
    <row r="17" spans="1:13" ht="15.75" x14ac:dyDescent="0.25">
      <c r="A17">
        <v>2</v>
      </c>
      <c r="B17" s="12" t="s">
        <v>75</v>
      </c>
      <c r="C17" s="12" t="s">
        <v>99</v>
      </c>
      <c r="D17" s="13">
        <v>44099</v>
      </c>
      <c r="E17" s="13">
        <v>44099</v>
      </c>
      <c r="F17">
        <f t="shared" si="0"/>
        <v>0</v>
      </c>
      <c r="G17">
        <v>0</v>
      </c>
      <c r="H17">
        <f t="shared" si="1"/>
        <v>0</v>
      </c>
      <c r="I17" s="23">
        <f t="shared" si="2"/>
        <v>0</v>
      </c>
      <c r="K17" t="s">
        <v>136</v>
      </c>
      <c r="L17">
        <f>SUM(H2:H40)</f>
        <v>62.875</v>
      </c>
      <c r="M17" s="23"/>
    </row>
    <row r="18" spans="1:13" ht="15.75" x14ac:dyDescent="0.25">
      <c r="A18">
        <v>2</v>
      </c>
      <c r="B18" s="12" t="s">
        <v>75</v>
      </c>
      <c r="C18" s="12" t="s">
        <v>76</v>
      </c>
      <c r="D18" s="13">
        <v>44099</v>
      </c>
      <c r="E18" s="13">
        <v>44099</v>
      </c>
      <c r="F18">
        <f t="shared" si="0"/>
        <v>0</v>
      </c>
      <c r="G18">
        <v>0</v>
      </c>
      <c r="H18">
        <f t="shared" si="1"/>
        <v>0</v>
      </c>
      <c r="I18" s="23">
        <f t="shared" si="2"/>
        <v>0</v>
      </c>
    </row>
    <row r="19" spans="1:13" ht="15.75" x14ac:dyDescent="0.25">
      <c r="A19">
        <v>3</v>
      </c>
      <c r="B19" s="12" t="s">
        <v>53</v>
      </c>
      <c r="C19" s="12" t="s">
        <v>56</v>
      </c>
      <c r="D19" s="13">
        <v>44102</v>
      </c>
      <c r="E19" s="13">
        <v>44106</v>
      </c>
      <c r="F19">
        <f t="shared" si="0"/>
        <v>4</v>
      </c>
      <c r="G19">
        <v>0.75</v>
      </c>
      <c r="H19">
        <f t="shared" si="1"/>
        <v>3</v>
      </c>
      <c r="I19" s="23">
        <f t="shared" si="2"/>
        <v>27.93</v>
      </c>
    </row>
    <row r="20" spans="1:13" ht="15.75" x14ac:dyDescent="0.25">
      <c r="A20">
        <v>3</v>
      </c>
      <c r="B20" s="12" t="s">
        <v>53</v>
      </c>
      <c r="C20" s="12" t="s">
        <v>57</v>
      </c>
      <c r="D20" s="13">
        <v>44109</v>
      </c>
      <c r="E20" s="13">
        <v>44113</v>
      </c>
      <c r="F20">
        <f t="shared" si="0"/>
        <v>4</v>
      </c>
      <c r="G20">
        <v>0.5</v>
      </c>
      <c r="H20">
        <f t="shared" si="1"/>
        <v>2</v>
      </c>
      <c r="I20" s="23">
        <f t="shared" si="2"/>
        <v>18.62</v>
      </c>
    </row>
    <row r="21" spans="1:13" ht="15.75" x14ac:dyDescent="0.25">
      <c r="A21">
        <v>3</v>
      </c>
      <c r="B21" s="12" t="s">
        <v>53</v>
      </c>
      <c r="C21" s="12" t="s">
        <v>58</v>
      </c>
      <c r="D21" s="13">
        <v>44116</v>
      </c>
      <c r="E21" s="13">
        <v>44120</v>
      </c>
      <c r="F21">
        <f t="shared" si="0"/>
        <v>4</v>
      </c>
      <c r="G21">
        <v>0.25</v>
      </c>
      <c r="H21">
        <f t="shared" si="1"/>
        <v>1</v>
      </c>
      <c r="I21" s="23">
        <f t="shared" si="2"/>
        <v>9.31</v>
      </c>
    </row>
    <row r="22" spans="1:13" ht="15.75" x14ac:dyDescent="0.25">
      <c r="A22">
        <v>3</v>
      </c>
      <c r="B22" s="12" t="s">
        <v>53</v>
      </c>
      <c r="C22" s="12" t="s">
        <v>60</v>
      </c>
      <c r="D22" s="13">
        <v>44116</v>
      </c>
      <c r="E22" s="13">
        <v>44120</v>
      </c>
      <c r="F22">
        <f t="shared" si="0"/>
        <v>4</v>
      </c>
      <c r="G22">
        <v>0.75</v>
      </c>
      <c r="H22">
        <f t="shared" si="1"/>
        <v>3</v>
      </c>
      <c r="I22" s="23">
        <f t="shared" si="2"/>
        <v>27.93</v>
      </c>
    </row>
    <row r="23" spans="1:13" ht="15.75" x14ac:dyDescent="0.25">
      <c r="A23">
        <v>3</v>
      </c>
      <c r="B23" s="12" t="s">
        <v>53</v>
      </c>
      <c r="C23" s="12" t="s">
        <v>59</v>
      </c>
      <c r="D23" s="13">
        <v>44123</v>
      </c>
      <c r="E23" s="13">
        <v>44127</v>
      </c>
      <c r="F23">
        <f t="shared" si="0"/>
        <v>4</v>
      </c>
      <c r="G23">
        <v>0.25</v>
      </c>
      <c r="H23">
        <f t="shared" si="1"/>
        <v>1</v>
      </c>
      <c r="I23" s="23">
        <f t="shared" si="2"/>
        <v>9.31</v>
      </c>
    </row>
    <row r="24" spans="1:13" ht="15.75" x14ac:dyDescent="0.25">
      <c r="A24">
        <v>3</v>
      </c>
      <c r="B24" s="12" t="s">
        <v>53</v>
      </c>
      <c r="C24" s="12" t="s">
        <v>61</v>
      </c>
      <c r="D24" s="13">
        <v>44123</v>
      </c>
      <c r="E24" s="13">
        <v>44127</v>
      </c>
      <c r="F24">
        <f t="shared" si="0"/>
        <v>4</v>
      </c>
      <c r="G24">
        <v>0.5</v>
      </c>
      <c r="H24">
        <f t="shared" si="1"/>
        <v>2</v>
      </c>
      <c r="I24" s="23">
        <f t="shared" si="2"/>
        <v>18.62</v>
      </c>
    </row>
    <row r="25" spans="1:13" ht="15.75" x14ac:dyDescent="0.25">
      <c r="A25">
        <v>3</v>
      </c>
      <c r="B25" s="12" t="s">
        <v>53</v>
      </c>
      <c r="C25" s="12" t="s">
        <v>69</v>
      </c>
      <c r="D25" s="13">
        <v>44130</v>
      </c>
      <c r="E25" s="13">
        <v>44134</v>
      </c>
      <c r="F25">
        <f t="shared" si="0"/>
        <v>4</v>
      </c>
      <c r="G25">
        <v>2</v>
      </c>
      <c r="H25">
        <f t="shared" si="1"/>
        <v>8</v>
      </c>
      <c r="I25" s="23">
        <f t="shared" si="2"/>
        <v>74.48</v>
      </c>
    </row>
    <row r="26" spans="1:13" ht="15.75" x14ac:dyDescent="0.25">
      <c r="A26">
        <v>3</v>
      </c>
      <c r="B26" s="12" t="s">
        <v>53</v>
      </c>
      <c r="C26" s="12" t="s">
        <v>52</v>
      </c>
      <c r="D26" s="13">
        <v>44134</v>
      </c>
      <c r="E26" s="13">
        <v>44134</v>
      </c>
      <c r="F26">
        <f t="shared" si="0"/>
        <v>0</v>
      </c>
      <c r="G26">
        <v>0</v>
      </c>
      <c r="H26">
        <f t="shared" si="1"/>
        <v>0</v>
      </c>
      <c r="I26" s="23">
        <f t="shared" si="2"/>
        <v>0</v>
      </c>
    </row>
    <row r="27" spans="1:13" ht="15.75" x14ac:dyDescent="0.25">
      <c r="A27">
        <v>4</v>
      </c>
      <c r="B27" s="12" t="s">
        <v>63</v>
      </c>
      <c r="C27" s="12" t="s">
        <v>62</v>
      </c>
      <c r="D27" s="13">
        <v>44137</v>
      </c>
      <c r="E27" s="13">
        <v>44139</v>
      </c>
      <c r="F27">
        <f t="shared" si="0"/>
        <v>2</v>
      </c>
      <c r="G27">
        <v>0.5</v>
      </c>
      <c r="H27">
        <f t="shared" si="1"/>
        <v>1</v>
      </c>
      <c r="I27" s="23">
        <f t="shared" si="2"/>
        <v>9.31</v>
      </c>
    </row>
    <row r="28" spans="1:13" ht="15.75" x14ac:dyDescent="0.25">
      <c r="A28">
        <v>4</v>
      </c>
      <c r="B28" s="12" t="s">
        <v>63</v>
      </c>
      <c r="C28" s="12" t="s">
        <v>64</v>
      </c>
      <c r="D28" s="13">
        <v>44140</v>
      </c>
      <c r="E28" s="13">
        <v>44141</v>
      </c>
      <c r="F28">
        <f t="shared" si="0"/>
        <v>1</v>
      </c>
      <c r="G28">
        <v>0.5</v>
      </c>
      <c r="H28">
        <f t="shared" si="1"/>
        <v>0.5</v>
      </c>
      <c r="I28" s="23">
        <f t="shared" si="2"/>
        <v>4.6550000000000002</v>
      </c>
    </row>
    <row r="29" spans="1:13" ht="15.75" x14ac:dyDescent="0.25">
      <c r="A29">
        <v>4</v>
      </c>
      <c r="B29" s="12" t="s">
        <v>63</v>
      </c>
      <c r="C29" s="12" t="s">
        <v>65</v>
      </c>
      <c r="D29" s="13">
        <v>44144</v>
      </c>
      <c r="E29" s="13">
        <v>44146</v>
      </c>
      <c r="F29">
        <f t="shared" si="0"/>
        <v>2</v>
      </c>
      <c r="G29">
        <v>0.75</v>
      </c>
      <c r="H29">
        <f t="shared" si="1"/>
        <v>1.5</v>
      </c>
      <c r="I29" s="23">
        <f t="shared" si="2"/>
        <v>13.965</v>
      </c>
    </row>
    <row r="30" spans="1:13" ht="15.75" x14ac:dyDescent="0.25">
      <c r="A30">
        <v>4</v>
      </c>
      <c r="B30" s="12" t="s">
        <v>63</v>
      </c>
      <c r="C30" s="12" t="s">
        <v>66</v>
      </c>
      <c r="D30" s="13">
        <v>44147</v>
      </c>
      <c r="E30" s="13">
        <v>44148</v>
      </c>
      <c r="F30">
        <f t="shared" si="0"/>
        <v>1</v>
      </c>
      <c r="G30">
        <v>0.25</v>
      </c>
      <c r="H30">
        <f t="shared" si="1"/>
        <v>0.25</v>
      </c>
      <c r="I30" s="23">
        <f t="shared" si="2"/>
        <v>2.3275000000000001</v>
      </c>
    </row>
    <row r="31" spans="1:13" ht="15.75" x14ac:dyDescent="0.25">
      <c r="A31">
        <v>4</v>
      </c>
      <c r="B31" s="12" t="s">
        <v>63</v>
      </c>
      <c r="C31" s="12" t="s">
        <v>67</v>
      </c>
      <c r="D31" s="13">
        <v>44151</v>
      </c>
      <c r="E31" s="13">
        <v>44155</v>
      </c>
      <c r="F31">
        <f t="shared" si="0"/>
        <v>4</v>
      </c>
      <c r="G31">
        <v>1</v>
      </c>
      <c r="H31">
        <f t="shared" si="1"/>
        <v>4</v>
      </c>
      <c r="I31" s="23">
        <f t="shared" si="2"/>
        <v>37.24</v>
      </c>
    </row>
    <row r="32" spans="1:13" ht="15.75" x14ac:dyDescent="0.25">
      <c r="A32">
        <v>4</v>
      </c>
      <c r="B32" s="12" t="s">
        <v>63</v>
      </c>
      <c r="C32" s="12" t="s">
        <v>68</v>
      </c>
      <c r="D32" s="13">
        <v>44158</v>
      </c>
      <c r="E32" s="13">
        <v>44158</v>
      </c>
      <c r="F32">
        <f t="shared" si="0"/>
        <v>0</v>
      </c>
      <c r="G32">
        <v>0</v>
      </c>
      <c r="H32">
        <f t="shared" si="1"/>
        <v>0</v>
      </c>
      <c r="I32" s="23">
        <f t="shared" si="2"/>
        <v>0</v>
      </c>
    </row>
    <row r="33" spans="1:9" ht="15.75" x14ac:dyDescent="0.25">
      <c r="A33">
        <v>5</v>
      </c>
      <c r="B33" s="12" t="s">
        <v>55</v>
      </c>
      <c r="C33" s="12" t="s">
        <v>70</v>
      </c>
      <c r="D33" s="13">
        <v>44151</v>
      </c>
      <c r="E33" s="13">
        <v>44152</v>
      </c>
      <c r="F33">
        <f t="shared" si="0"/>
        <v>1</v>
      </c>
      <c r="G33">
        <v>1</v>
      </c>
      <c r="H33">
        <f t="shared" si="1"/>
        <v>1</v>
      </c>
      <c r="I33" s="23">
        <f t="shared" si="2"/>
        <v>9.31</v>
      </c>
    </row>
    <row r="34" spans="1:9" ht="15.75" x14ac:dyDescent="0.25">
      <c r="A34">
        <v>5</v>
      </c>
      <c r="B34" s="12" t="s">
        <v>55</v>
      </c>
      <c r="C34" s="12" t="s">
        <v>71</v>
      </c>
      <c r="D34" s="13">
        <v>44153</v>
      </c>
      <c r="E34" s="13">
        <v>44162</v>
      </c>
      <c r="F34">
        <f t="shared" si="0"/>
        <v>9</v>
      </c>
      <c r="G34">
        <v>0.5</v>
      </c>
      <c r="H34">
        <f t="shared" si="1"/>
        <v>4.5</v>
      </c>
      <c r="I34" s="23">
        <f t="shared" si="2"/>
        <v>41.895000000000003</v>
      </c>
    </row>
    <row r="35" spans="1:9" ht="15.75" x14ac:dyDescent="0.25">
      <c r="A35">
        <v>5</v>
      </c>
      <c r="B35" s="12" t="s">
        <v>55</v>
      </c>
      <c r="C35" s="12" t="s">
        <v>72</v>
      </c>
      <c r="D35" s="13">
        <v>44165</v>
      </c>
      <c r="E35" s="13">
        <v>44169</v>
      </c>
      <c r="F35">
        <f t="shared" si="0"/>
        <v>4</v>
      </c>
      <c r="G35">
        <v>1</v>
      </c>
      <c r="H35">
        <f t="shared" si="1"/>
        <v>4</v>
      </c>
      <c r="I35" s="23">
        <f t="shared" si="2"/>
        <v>37.24</v>
      </c>
    </row>
    <row r="36" spans="1:9" ht="15.75" x14ac:dyDescent="0.25">
      <c r="A36">
        <v>5</v>
      </c>
      <c r="B36" s="12" t="s">
        <v>55</v>
      </c>
      <c r="C36" s="12" t="s">
        <v>54</v>
      </c>
      <c r="D36" s="13">
        <v>44172</v>
      </c>
      <c r="E36" s="13">
        <v>44174</v>
      </c>
      <c r="F36">
        <f t="shared" si="0"/>
        <v>2</v>
      </c>
      <c r="G36">
        <v>1</v>
      </c>
      <c r="H36">
        <f t="shared" si="1"/>
        <v>2</v>
      </c>
      <c r="I36" s="23">
        <f t="shared" si="2"/>
        <v>18.62</v>
      </c>
    </row>
    <row r="37" spans="1:9" ht="15.75" x14ac:dyDescent="0.25">
      <c r="A37">
        <v>5</v>
      </c>
      <c r="B37" s="12" t="s">
        <v>55</v>
      </c>
      <c r="C37" s="12" t="s">
        <v>100</v>
      </c>
      <c r="D37" s="13">
        <v>44176</v>
      </c>
      <c r="E37" s="13">
        <v>44176</v>
      </c>
      <c r="F37">
        <f t="shared" si="0"/>
        <v>0</v>
      </c>
      <c r="G37">
        <v>0</v>
      </c>
      <c r="H37">
        <f t="shared" si="1"/>
        <v>0</v>
      </c>
      <c r="I37" s="23">
        <f t="shared" si="2"/>
        <v>0</v>
      </c>
    </row>
    <row r="38" spans="1:9" ht="15.75" x14ac:dyDescent="0.25">
      <c r="A38">
        <v>99</v>
      </c>
      <c r="B38" s="12" t="s">
        <v>74</v>
      </c>
      <c r="C38" s="12" t="s">
        <v>73</v>
      </c>
      <c r="D38" s="13">
        <v>44060</v>
      </c>
      <c r="E38" s="13">
        <v>44174</v>
      </c>
      <c r="F38">
        <f t="shared" si="0"/>
        <v>114</v>
      </c>
      <c r="G38">
        <v>2.5000000000000001E-2</v>
      </c>
      <c r="H38">
        <f t="shared" ref="H38:H40" si="3">F38*G38</f>
        <v>2.85</v>
      </c>
      <c r="I38" s="23">
        <f t="shared" si="2"/>
        <v>26.533500000000004</v>
      </c>
    </row>
    <row r="39" spans="1:9" ht="15.75" x14ac:dyDescent="0.25">
      <c r="A39">
        <v>99</v>
      </c>
      <c r="B39" s="12" t="s">
        <v>74</v>
      </c>
      <c r="C39" s="12" t="s">
        <v>88</v>
      </c>
      <c r="D39" s="13">
        <v>44068</v>
      </c>
      <c r="E39" s="13">
        <v>44069</v>
      </c>
      <c r="F39">
        <f t="shared" si="0"/>
        <v>1</v>
      </c>
      <c r="G39">
        <v>1</v>
      </c>
      <c r="H39">
        <f t="shared" si="3"/>
        <v>1</v>
      </c>
      <c r="I39" s="23">
        <f t="shared" si="2"/>
        <v>9.31</v>
      </c>
    </row>
    <row r="40" spans="1:9" ht="15.75" x14ac:dyDescent="0.25">
      <c r="A40">
        <v>99</v>
      </c>
      <c r="B40" s="12" t="s">
        <v>74</v>
      </c>
      <c r="C40" s="12" t="s">
        <v>90</v>
      </c>
      <c r="D40" s="13">
        <v>44046</v>
      </c>
      <c r="E40" s="13">
        <v>44167</v>
      </c>
      <c r="F40">
        <f t="shared" si="0"/>
        <v>121</v>
      </c>
      <c r="G40">
        <v>2.5000000000000001E-2</v>
      </c>
      <c r="H40">
        <f t="shared" si="3"/>
        <v>3.0250000000000004</v>
      </c>
      <c r="I40" s="23">
        <f t="shared" si="2"/>
        <v>28.162750000000006</v>
      </c>
    </row>
  </sheetData>
  <sortState xmlns:xlrd2="http://schemas.microsoft.com/office/spreadsheetml/2017/richdata2" ref="A2:H37">
    <sortCondition ref="A2:A37"/>
    <sortCondition ref="E2:E37"/>
  </sortState>
  <pageMargins left="0.511811024" right="0.511811024" top="0.78740157499999996" bottom="0.78740157499999996" header="0.31496062000000002" footer="0.31496062000000002"/>
  <pageSetup paperSize="9" orientation="portrait" horizontalDpi="4294967294" verticalDpi="0"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423B-E619-471B-A828-1D3E6D68E4CE}">
  <dimension ref="A1:F11"/>
  <sheetViews>
    <sheetView workbookViewId="0">
      <selection activeCell="A10" sqref="A10"/>
    </sheetView>
  </sheetViews>
  <sheetFormatPr defaultRowHeight="15" x14ac:dyDescent="0.25"/>
  <cols>
    <col min="1" max="1" width="18.85546875" customWidth="1"/>
    <col min="2" max="2" width="17.5703125" customWidth="1"/>
    <col min="3" max="3" width="18.28515625" customWidth="1"/>
    <col min="4" max="4" width="15" customWidth="1"/>
    <col min="5" max="5" width="16.5703125" customWidth="1"/>
    <col min="6" max="6" width="19.140625" customWidth="1"/>
  </cols>
  <sheetData>
    <row r="1" spans="1:6" ht="30.75" thickBot="1" x14ac:dyDescent="0.3">
      <c r="A1" s="30" t="s">
        <v>101</v>
      </c>
      <c r="B1" s="31"/>
      <c r="C1" s="14" t="s">
        <v>102</v>
      </c>
      <c r="D1" s="14" t="s">
        <v>103</v>
      </c>
      <c r="E1" s="14" t="s">
        <v>104</v>
      </c>
      <c r="F1" s="14" t="s">
        <v>105</v>
      </c>
    </row>
    <row r="2" spans="1:6" ht="15.75" thickBot="1" x14ac:dyDescent="0.3">
      <c r="A2" s="15" t="s">
        <v>106</v>
      </c>
      <c r="B2" s="14" t="s">
        <v>108</v>
      </c>
      <c r="C2" s="18">
        <v>1831.71</v>
      </c>
      <c r="D2" s="18">
        <v>21980.51</v>
      </c>
      <c r="E2" s="19">
        <v>457.93</v>
      </c>
      <c r="F2" s="19">
        <v>8.5</v>
      </c>
    </row>
    <row r="3" spans="1:6" ht="15.75" thickBot="1" x14ac:dyDescent="0.3">
      <c r="A3" s="16" t="s">
        <v>107</v>
      </c>
      <c r="B3" s="20" t="s">
        <v>109</v>
      </c>
      <c r="C3" s="21">
        <v>2006.94</v>
      </c>
      <c r="D3" s="21">
        <v>24083.24</v>
      </c>
      <c r="E3" s="22">
        <v>501.73</v>
      </c>
      <c r="F3" s="22">
        <v>9.31</v>
      </c>
    </row>
    <row r="4" spans="1:6" ht="15.75" thickBot="1" x14ac:dyDescent="0.3">
      <c r="A4" s="16"/>
      <c r="B4" s="14" t="s">
        <v>110</v>
      </c>
      <c r="C4" s="18">
        <v>1188.06</v>
      </c>
      <c r="D4" s="18">
        <v>14256.69</v>
      </c>
      <c r="E4" s="19">
        <v>297.01</v>
      </c>
      <c r="F4" s="19">
        <v>5.51</v>
      </c>
    </row>
    <row r="5" spans="1:6" ht="15.75" thickBot="1" x14ac:dyDescent="0.3">
      <c r="A5" s="16"/>
      <c r="B5" s="20" t="s">
        <v>111</v>
      </c>
      <c r="C5" s="21">
        <v>1589.81</v>
      </c>
      <c r="D5" s="21">
        <v>19077.66</v>
      </c>
      <c r="E5" s="22">
        <v>397.45</v>
      </c>
      <c r="F5" s="22">
        <v>7.37</v>
      </c>
    </row>
    <row r="6" spans="1:6" ht="15.75" thickBot="1" x14ac:dyDescent="0.3">
      <c r="A6" s="16"/>
      <c r="B6" s="14" t="s">
        <v>112</v>
      </c>
      <c r="C6" s="18">
        <v>3208.6</v>
      </c>
      <c r="D6" s="18">
        <v>38503.19</v>
      </c>
      <c r="E6" s="19">
        <v>802.15</v>
      </c>
      <c r="F6" s="19">
        <v>14.88</v>
      </c>
    </row>
    <row r="7" spans="1:6" ht="30.75" thickBot="1" x14ac:dyDescent="0.3">
      <c r="A7" s="17"/>
      <c r="B7" s="20" t="s">
        <v>113</v>
      </c>
      <c r="C7" s="21">
        <v>4207.21</v>
      </c>
      <c r="D7" s="21">
        <v>50486.53</v>
      </c>
      <c r="E7" s="21">
        <v>1051.8</v>
      </c>
      <c r="F7" s="22">
        <v>19.52</v>
      </c>
    </row>
    <row r="10" spans="1:6" x14ac:dyDescent="0.25">
      <c r="A10" t="s">
        <v>114</v>
      </c>
    </row>
    <row r="11" spans="1:6" x14ac:dyDescent="0.25">
      <c r="A11" s="28">
        <v>44166</v>
      </c>
    </row>
  </sheetData>
  <mergeCells count="1">
    <mergeCell ref="A1:B1"/>
  </mergeCells>
  <hyperlinks>
    <hyperlink ref="C1" r:id="rId1" display="https://www.salario.com.br/profissao/tecnico-eletronico-cbo-313215/" xr:uid="{33F80BE0-52F3-4ACD-A89E-6FD4BCB3BD0C}"/>
    <hyperlink ref="D1" r:id="rId2" display="https://www.salario.com.br/profissao/tecnico-eletronico-cbo-313215/" xr:uid="{41AB4C4F-9E75-40C6-9BE9-B40239E59DA6}"/>
    <hyperlink ref="E1" r:id="rId3" display="https://www.salario.com.br/profissao/tecnico-eletronico-cbo-313215/" xr:uid="{C6641EAF-1203-4A4C-8376-201543988EFA}"/>
    <hyperlink ref="F1" r:id="rId4" display="https://www.salario.com.br/profissao/tecnico-eletronico-cbo-313215/" xr:uid="{B8A36AD0-A1ED-42C5-B8F8-0E7A590E5E93}"/>
    <hyperlink ref="A2" r:id="rId5" display="https://www.salario.com.br/profissao/tecnico-eletronico-cbo-313215/" xr:uid="{AF870363-2D8E-4696-BF73-9855ECED6771}"/>
    <hyperlink ref="B2" r:id="rId6" display="https://www.salario.com.br/profissao/tecnico-eletronico-cbo-313215/" xr:uid="{0BE71639-FC86-47A9-A34A-347754901B97}"/>
    <hyperlink ref="B3" r:id="rId7" display="https://www.salario.com.br/profissao/tecnico-eletronico-cbo-313215/" xr:uid="{CDC7322A-6002-464B-B842-A72528301DCC}"/>
    <hyperlink ref="B4" r:id="rId8" display="https://www.salario.com.br/profissao/tecnico-eletronico-cbo-313215/" xr:uid="{88EC7F6D-C410-44CF-A6FE-9BDF330BA081}"/>
    <hyperlink ref="B5" r:id="rId9" display="https://www.salario.com.br/profissao/tecnico-eletronico-cbo-313215/" xr:uid="{A4A6D0CB-0B0C-4714-87EA-3C51829CF848}"/>
    <hyperlink ref="B6" r:id="rId10" display="https://www.salario.com.br/profissao/tecnico-eletronico-cbo-313215/" xr:uid="{8DD6CDEA-6D26-48D1-9686-FAB402756908}"/>
    <hyperlink ref="B7" r:id="rId11" display="https://www.salario.com.br/profissao/tecnico-eletronico-cbo-313215/" xr:uid="{D1702944-D3DC-41E9-B2B3-F4923ECED25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A3AA-0C71-47FE-BF96-92D160DF3334}">
  <sheetPr>
    <pageSetUpPr fitToPage="1"/>
  </sheetPr>
  <dimension ref="A1:EK54"/>
  <sheetViews>
    <sheetView showGridLines="0" showRuler="0" zoomScaleNormal="100" zoomScalePageLayoutView="70" workbookViewId="0">
      <pane ySplit="6" topLeftCell="A7" activePane="bottomLeft" state="frozen"/>
      <selection pane="bottomLeft" activeCell="A44" sqref="A44:XFD44"/>
    </sheetView>
  </sheetViews>
  <sheetFormatPr defaultRowHeight="30.2" customHeight="1" x14ac:dyDescent="0.25"/>
  <cols>
    <col min="1" max="1" width="2.7109375" style="40" customWidth="1"/>
    <col min="2" max="2" width="22.5703125" customWidth="1"/>
    <col min="3" max="3" width="30.7109375" customWidth="1"/>
    <col min="4" max="4" width="10.7109375" customWidth="1"/>
    <col min="5" max="5" width="10.42578125" style="42" customWidth="1"/>
    <col min="6" max="6" width="10.42578125" customWidth="1"/>
    <col min="7" max="7" width="2.7109375" customWidth="1"/>
    <col min="8" max="8" width="5.5703125" customWidth="1"/>
    <col min="9" max="141" width="3.140625" customWidth="1"/>
  </cols>
  <sheetData>
    <row r="1" spans="1:141" ht="30.2" customHeight="1" x14ac:dyDescent="0.45">
      <c r="A1" s="32" t="s">
        <v>139</v>
      </c>
      <c r="B1" s="33" t="s">
        <v>162</v>
      </c>
      <c r="C1" s="34"/>
      <c r="D1" s="35"/>
      <c r="E1" s="36"/>
      <c r="F1" s="37"/>
      <c r="H1" s="38"/>
      <c r="I1" s="112" t="s">
        <v>163</v>
      </c>
    </row>
    <row r="2" spans="1:141" ht="30.2" customHeight="1" x14ac:dyDescent="0.3">
      <c r="A2" s="40" t="s">
        <v>140</v>
      </c>
      <c r="B2" s="41"/>
      <c r="I2" s="112" t="s">
        <v>164</v>
      </c>
    </row>
    <row r="3" spans="1:141" ht="30.2" customHeight="1" x14ac:dyDescent="0.25">
      <c r="A3" s="40" t="s">
        <v>141</v>
      </c>
      <c r="B3" s="114"/>
      <c r="C3" s="43" t="s">
        <v>142</v>
      </c>
      <c r="D3" s="44"/>
      <c r="E3" s="45">
        <v>44046</v>
      </c>
      <c r="F3" s="45"/>
    </row>
    <row r="4" spans="1:141" ht="30.2" customHeight="1" x14ac:dyDescent="0.25">
      <c r="A4" s="32" t="s">
        <v>143</v>
      </c>
      <c r="B4" s="113"/>
      <c r="C4" s="43" t="s">
        <v>144</v>
      </c>
      <c r="D4" s="44"/>
      <c r="E4" s="46">
        <v>1</v>
      </c>
      <c r="I4" s="47">
        <f>I5</f>
        <v>44046</v>
      </c>
      <c r="J4" s="48"/>
      <c r="K4" s="48"/>
      <c r="L4" s="48"/>
      <c r="M4" s="48"/>
      <c r="N4" s="48"/>
      <c r="O4" s="49"/>
      <c r="P4" s="47">
        <f>P5</f>
        <v>44053</v>
      </c>
      <c r="Q4" s="48"/>
      <c r="R4" s="48"/>
      <c r="S4" s="48"/>
      <c r="T4" s="48"/>
      <c r="U4" s="48"/>
      <c r="V4" s="49"/>
      <c r="W4" s="47">
        <f>W5</f>
        <v>44060</v>
      </c>
      <c r="X4" s="48"/>
      <c r="Y4" s="48"/>
      <c r="Z4" s="48"/>
      <c r="AA4" s="48"/>
      <c r="AB4" s="48"/>
      <c r="AC4" s="49"/>
      <c r="AD4" s="47">
        <f>AD5</f>
        <v>44067</v>
      </c>
      <c r="AE4" s="48"/>
      <c r="AF4" s="48"/>
      <c r="AG4" s="48"/>
      <c r="AH4" s="48"/>
      <c r="AI4" s="48"/>
      <c r="AJ4" s="49"/>
      <c r="AK4" s="47">
        <f>AK5</f>
        <v>44074</v>
      </c>
      <c r="AL4" s="48"/>
      <c r="AM4" s="48"/>
      <c r="AN4" s="48"/>
      <c r="AO4" s="48"/>
      <c r="AP4" s="48"/>
      <c r="AQ4" s="49"/>
      <c r="AR4" s="47">
        <f>AR5</f>
        <v>44081</v>
      </c>
      <c r="AS4" s="48"/>
      <c r="AT4" s="48"/>
      <c r="AU4" s="48"/>
      <c r="AV4" s="48"/>
      <c r="AW4" s="48"/>
      <c r="AX4" s="49"/>
      <c r="AY4" s="47">
        <f>AY5</f>
        <v>44088</v>
      </c>
      <c r="AZ4" s="48"/>
      <c r="BA4" s="48"/>
      <c r="BB4" s="48"/>
      <c r="BC4" s="48"/>
      <c r="BD4" s="48"/>
      <c r="BE4" s="49"/>
      <c r="BF4" s="47">
        <f>BF5</f>
        <v>44095</v>
      </c>
      <c r="BG4" s="48"/>
      <c r="BH4" s="48"/>
      <c r="BI4" s="48"/>
      <c r="BJ4" s="48"/>
      <c r="BK4" s="48"/>
      <c r="BL4" s="49"/>
      <c r="BM4" s="47">
        <f>BM5</f>
        <v>44102</v>
      </c>
      <c r="BN4" s="48"/>
      <c r="BO4" s="48"/>
      <c r="BP4" s="48"/>
      <c r="BQ4" s="48"/>
      <c r="BR4" s="48"/>
      <c r="BS4" s="49"/>
      <c r="BT4" s="47">
        <f>BT5</f>
        <v>44109</v>
      </c>
      <c r="BU4" s="48"/>
      <c r="BV4" s="48"/>
      <c r="BW4" s="48"/>
      <c r="BX4" s="48"/>
      <c r="BY4" s="48"/>
      <c r="BZ4" s="49"/>
      <c r="CA4" s="47">
        <f>CA5</f>
        <v>44116</v>
      </c>
      <c r="CB4" s="48"/>
      <c r="CC4" s="48"/>
      <c r="CD4" s="48"/>
      <c r="CE4" s="48"/>
      <c r="CF4" s="48"/>
      <c r="CG4" s="49"/>
      <c r="CH4" s="47">
        <f>CH5</f>
        <v>44123</v>
      </c>
      <c r="CI4" s="48"/>
      <c r="CJ4" s="48"/>
      <c r="CK4" s="48"/>
      <c r="CL4" s="48"/>
      <c r="CM4" s="48"/>
      <c r="CN4" s="49"/>
      <c r="CO4" s="47">
        <f>CO5</f>
        <v>44130</v>
      </c>
      <c r="CP4" s="48"/>
      <c r="CQ4" s="48"/>
      <c r="CR4" s="48"/>
      <c r="CS4" s="48"/>
      <c r="CT4" s="48"/>
      <c r="CU4" s="49"/>
      <c r="CV4" s="47">
        <f>CV5</f>
        <v>44137</v>
      </c>
      <c r="CW4" s="48"/>
      <c r="CX4" s="48"/>
      <c r="CY4" s="48"/>
      <c r="CZ4" s="48"/>
      <c r="DA4" s="48"/>
      <c r="DB4" s="49"/>
      <c r="DC4" s="47">
        <f>DC5</f>
        <v>44144</v>
      </c>
      <c r="DD4" s="48"/>
      <c r="DE4" s="48"/>
      <c r="DF4" s="48"/>
      <c r="DG4" s="48"/>
      <c r="DH4" s="48"/>
      <c r="DI4" s="49"/>
      <c r="DJ4" s="47">
        <f>DJ5</f>
        <v>44151</v>
      </c>
      <c r="DK4" s="48"/>
      <c r="DL4" s="48"/>
      <c r="DM4" s="48"/>
      <c r="DN4" s="48"/>
      <c r="DO4" s="48"/>
      <c r="DP4" s="49"/>
      <c r="DQ4" s="47">
        <f>DQ5</f>
        <v>44158</v>
      </c>
      <c r="DR4" s="48"/>
      <c r="DS4" s="48"/>
      <c r="DT4" s="48"/>
      <c r="DU4" s="48"/>
      <c r="DV4" s="48"/>
      <c r="DW4" s="49"/>
      <c r="DX4" s="47">
        <f>DX5</f>
        <v>44165</v>
      </c>
      <c r="DY4" s="48"/>
      <c r="DZ4" s="48"/>
      <c r="EA4" s="48"/>
      <c r="EB4" s="48"/>
      <c r="EC4" s="48"/>
      <c r="ED4" s="49"/>
      <c r="EE4" s="47">
        <f>EE5</f>
        <v>44172</v>
      </c>
      <c r="EF4" s="48"/>
      <c r="EG4" s="48"/>
      <c r="EH4" s="48"/>
      <c r="EI4" s="48"/>
      <c r="EJ4" s="48"/>
      <c r="EK4" s="49"/>
    </row>
    <row r="5" spans="1:141" ht="15" customHeight="1" x14ac:dyDescent="0.25">
      <c r="A5" s="32" t="s">
        <v>145</v>
      </c>
      <c r="B5" s="50"/>
      <c r="C5" s="50"/>
      <c r="D5" s="50"/>
      <c r="E5" s="50"/>
      <c r="F5" s="50"/>
      <c r="G5" s="50"/>
      <c r="I5" s="51">
        <f>Início_do_projeto-WEEKDAY(Início_do_projeto,1)+2+7*(Semana_de_exibição-1)</f>
        <v>44046</v>
      </c>
      <c r="J5" s="52">
        <f>I5+1</f>
        <v>44047</v>
      </c>
      <c r="K5" s="52">
        <f t="shared" ref="K5:AX5" si="0">J5+1</f>
        <v>44048</v>
      </c>
      <c r="L5" s="52">
        <f t="shared" si="0"/>
        <v>44049</v>
      </c>
      <c r="M5" s="52">
        <f t="shared" si="0"/>
        <v>44050</v>
      </c>
      <c r="N5" s="52">
        <f t="shared" si="0"/>
        <v>44051</v>
      </c>
      <c r="O5" s="53">
        <f t="shared" si="0"/>
        <v>44052</v>
      </c>
      <c r="P5" s="51">
        <f>O5+1</f>
        <v>44053</v>
      </c>
      <c r="Q5" s="52">
        <f>P5+1</f>
        <v>44054</v>
      </c>
      <c r="R5" s="52">
        <f t="shared" si="0"/>
        <v>44055</v>
      </c>
      <c r="S5" s="52">
        <f t="shared" si="0"/>
        <v>44056</v>
      </c>
      <c r="T5" s="52">
        <f t="shared" si="0"/>
        <v>44057</v>
      </c>
      <c r="U5" s="52">
        <f t="shared" si="0"/>
        <v>44058</v>
      </c>
      <c r="V5" s="53">
        <f t="shared" si="0"/>
        <v>44059</v>
      </c>
      <c r="W5" s="51">
        <f>V5+1</f>
        <v>44060</v>
      </c>
      <c r="X5" s="52">
        <f>W5+1</f>
        <v>44061</v>
      </c>
      <c r="Y5" s="52">
        <f t="shared" si="0"/>
        <v>44062</v>
      </c>
      <c r="Z5" s="52">
        <f t="shared" si="0"/>
        <v>44063</v>
      </c>
      <c r="AA5" s="52">
        <f t="shared" si="0"/>
        <v>44064</v>
      </c>
      <c r="AB5" s="52">
        <f t="shared" si="0"/>
        <v>44065</v>
      </c>
      <c r="AC5" s="53">
        <f t="shared" si="0"/>
        <v>44066</v>
      </c>
      <c r="AD5" s="51">
        <f>AC5+1</f>
        <v>44067</v>
      </c>
      <c r="AE5" s="52">
        <f>AD5+1</f>
        <v>44068</v>
      </c>
      <c r="AF5" s="52">
        <f t="shared" si="0"/>
        <v>44069</v>
      </c>
      <c r="AG5" s="52">
        <f t="shared" si="0"/>
        <v>44070</v>
      </c>
      <c r="AH5" s="52">
        <f t="shared" si="0"/>
        <v>44071</v>
      </c>
      <c r="AI5" s="52">
        <f t="shared" si="0"/>
        <v>44072</v>
      </c>
      <c r="AJ5" s="53">
        <f t="shared" si="0"/>
        <v>44073</v>
      </c>
      <c r="AK5" s="51">
        <f>AJ5+1</f>
        <v>44074</v>
      </c>
      <c r="AL5" s="52">
        <f>AK5+1</f>
        <v>44075</v>
      </c>
      <c r="AM5" s="52">
        <f t="shared" si="0"/>
        <v>44076</v>
      </c>
      <c r="AN5" s="52">
        <f t="shared" si="0"/>
        <v>44077</v>
      </c>
      <c r="AO5" s="52">
        <f t="shared" si="0"/>
        <v>44078</v>
      </c>
      <c r="AP5" s="52">
        <f t="shared" si="0"/>
        <v>44079</v>
      </c>
      <c r="AQ5" s="53">
        <f t="shared" si="0"/>
        <v>44080</v>
      </c>
      <c r="AR5" s="51">
        <f>AQ5+1</f>
        <v>44081</v>
      </c>
      <c r="AS5" s="52">
        <f>AR5+1</f>
        <v>44082</v>
      </c>
      <c r="AT5" s="52">
        <f t="shared" si="0"/>
        <v>44083</v>
      </c>
      <c r="AU5" s="52">
        <f t="shared" si="0"/>
        <v>44084</v>
      </c>
      <c r="AV5" s="52">
        <f t="shared" si="0"/>
        <v>44085</v>
      </c>
      <c r="AW5" s="52">
        <f t="shared" si="0"/>
        <v>44086</v>
      </c>
      <c r="AX5" s="53">
        <f t="shared" si="0"/>
        <v>44087</v>
      </c>
      <c r="AY5" s="51">
        <f>AX5+1</f>
        <v>44088</v>
      </c>
      <c r="AZ5" s="52">
        <f>AY5+1</f>
        <v>44089</v>
      </c>
      <c r="BA5" s="52">
        <f t="shared" ref="BA5:BE5" si="1">AZ5+1</f>
        <v>44090</v>
      </c>
      <c r="BB5" s="52">
        <f t="shared" si="1"/>
        <v>44091</v>
      </c>
      <c r="BC5" s="52">
        <f t="shared" si="1"/>
        <v>44092</v>
      </c>
      <c r="BD5" s="52">
        <f t="shared" si="1"/>
        <v>44093</v>
      </c>
      <c r="BE5" s="53">
        <f t="shared" si="1"/>
        <v>44094</v>
      </c>
      <c r="BF5" s="51">
        <f>BE5+1</f>
        <v>44095</v>
      </c>
      <c r="BG5" s="52">
        <f>BF5+1</f>
        <v>44096</v>
      </c>
      <c r="BH5" s="52">
        <f t="shared" ref="BH5:BL5" si="2">BG5+1</f>
        <v>44097</v>
      </c>
      <c r="BI5" s="52">
        <f t="shared" si="2"/>
        <v>44098</v>
      </c>
      <c r="BJ5" s="52">
        <f t="shared" si="2"/>
        <v>44099</v>
      </c>
      <c r="BK5" s="52">
        <f t="shared" si="2"/>
        <v>44100</v>
      </c>
      <c r="BL5" s="53">
        <f t="shared" si="2"/>
        <v>44101</v>
      </c>
      <c r="BM5" s="51">
        <f>BL5+1</f>
        <v>44102</v>
      </c>
      <c r="BN5" s="52">
        <f>BM5+1</f>
        <v>44103</v>
      </c>
      <c r="BO5" s="52">
        <f t="shared" ref="BO5" si="3">BN5+1</f>
        <v>44104</v>
      </c>
      <c r="BP5" s="52">
        <f t="shared" ref="BP5" si="4">BO5+1</f>
        <v>44105</v>
      </c>
      <c r="BQ5" s="52">
        <f t="shared" ref="BQ5" si="5">BP5+1</f>
        <v>44106</v>
      </c>
      <c r="BR5" s="52">
        <f t="shared" ref="BR5" si="6">BQ5+1</f>
        <v>44107</v>
      </c>
      <c r="BS5" s="53">
        <f t="shared" ref="BS5" si="7">BR5+1</f>
        <v>44108</v>
      </c>
      <c r="BT5" s="51">
        <f>BS5+1</f>
        <v>44109</v>
      </c>
      <c r="BU5" s="52">
        <f>BT5+1</f>
        <v>44110</v>
      </c>
      <c r="BV5" s="52">
        <f t="shared" ref="BV5" si="8">BU5+1</f>
        <v>44111</v>
      </c>
      <c r="BW5" s="52">
        <f t="shared" ref="BW5" si="9">BV5+1</f>
        <v>44112</v>
      </c>
      <c r="BX5" s="52">
        <f t="shared" ref="BX5" si="10">BW5+1</f>
        <v>44113</v>
      </c>
      <c r="BY5" s="52">
        <f t="shared" ref="BY5" si="11">BX5+1</f>
        <v>44114</v>
      </c>
      <c r="BZ5" s="53">
        <f t="shared" ref="BZ5" si="12">BY5+1</f>
        <v>44115</v>
      </c>
      <c r="CA5" s="51">
        <f>BZ5+1</f>
        <v>44116</v>
      </c>
      <c r="CB5" s="52">
        <f>CA5+1</f>
        <v>44117</v>
      </c>
      <c r="CC5" s="52">
        <f t="shared" ref="CC5" si="13">CB5+1</f>
        <v>44118</v>
      </c>
      <c r="CD5" s="52">
        <f t="shared" ref="CD5" si="14">CC5+1</f>
        <v>44119</v>
      </c>
      <c r="CE5" s="52">
        <f t="shared" ref="CE5" si="15">CD5+1</f>
        <v>44120</v>
      </c>
      <c r="CF5" s="52">
        <f t="shared" ref="CF5" si="16">CE5+1</f>
        <v>44121</v>
      </c>
      <c r="CG5" s="53">
        <f t="shared" ref="CG5" si="17">CF5+1</f>
        <v>44122</v>
      </c>
      <c r="CH5" s="51">
        <f>CG5+1</f>
        <v>44123</v>
      </c>
      <c r="CI5" s="52">
        <f>CH5+1</f>
        <v>44124</v>
      </c>
      <c r="CJ5" s="52">
        <f t="shared" ref="CJ5" si="18">CI5+1</f>
        <v>44125</v>
      </c>
      <c r="CK5" s="52">
        <f t="shared" ref="CK5" si="19">CJ5+1</f>
        <v>44126</v>
      </c>
      <c r="CL5" s="52">
        <f t="shared" ref="CL5" si="20">CK5+1</f>
        <v>44127</v>
      </c>
      <c r="CM5" s="52">
        <f t="shared" ref="CM5" si="21">CL5+1</f>
        <v>44128</v>
      </c>
      <c r="CN5" s="53">
        <f t="shared" ref="CN5" si="22">CM5+1</f>
        <v>44129</v>
      </c>
      <c r="CO5" s="51">
        <f>CN5+1</f>
        <v>44130</v>
      </c>
      <c r="CP5" s="52">
        <f>CO5+1</f>
        <v>44131</v>
      </c>
      <c r="CQ5" s="52">
        <f t="shared" ref="CQ5" si="23">CP5+1</f>
        <v>44132</v>
      </c>
      <c r="CR5" s="52">
        <f t="shared" ref="CR5" si="24">CQ5+1</f>
        <v>44133</v>
      </c>
      <c r="CS5" s="52">
        <f t="shared" ref="CS5" si="25">CR5+1</f>
        <v>44134</v>
      </c>
      <c r="CT5" s="52">
        <f t="shared" ref="CT5" si="26">CS5+1</f>
        <v>44135</v>
      </c>
      <c r="CU5" s="53">
        <f t="shared" ref="CU5" si="27">CT5+1</f>
        <v>44136</v>
      </c>
      <c r="CV5" s="51">
        <f>CU5+1</f>
        <v>44137</v>
      </c>
      <c r="CW5" s="52">
        <f>CV5+1</f>
        <v>44138</v>
      </c>
      <c r="CX5" s="52">
        <f t="shared" ref="CX5" si="28">CW5+1</f>
        <v>44139</v>
      </c>
      <c r="CY5" s="52">
        <f t="shared" ref="CY5" si="29">CX5+1</f>
        <v>44140</v>
      </c>
      <c r="CZ5" s="52">
        <f t="shared" ref="CZ5" si="30">CY5+1</f>
        <v>44141</v>
      </c>
      <c r="DA5" s="52">
        <f t="shared" ref="DA5" si="31">CZ5+1</f>
        <v>44142</v>
      </c>
      <c r="DB5" s="53">
        <f t="shared" ref="DB5" si="32">DA5+1</f>
        <v>44143</v>
      </c>
      <c r="DC5" s="51">
        <f>DB5+1</f>
        <v>44144</v>
      </c>
      <c r="DD5" s="52">
        <f>DC5+1</f>
        <v>44145</v>
      </c>
      <c r="DE5" s="52">
        <f t="shared" ref="DE5" si="33">DD5+1</f>
        <v>44146</v>
      </c>
      <c r="DF5" s="52">
        <f t="shared" ref="DF5" si="34">DE5+1</f>
        <v>44147</v>
      </c>
      <c r="DG5" s="52">
        <f t="shared" ref="DG5" si="35">DF5+1</f>
        <v>44148</v>
      </c>
      <c r="DH5" s="52">
        <f t="shared" ref="DH5" si="36">DG5+1</f>
        <v>44149</v>
      </c>
      <c r="DI5" s="53">
        <f t="shared" ref="DI5" si="37">DH5+1</f>
        <v>44150</v>
      </c>
      <c r="DJ5" s="51">
        <f>DI5+1</f>
        <v>44151</v>
      </c>
      <c r="DK5" s="52">
        <f>DJ5+1</f>
        <v>44152</v>
      </c>
      <c r="DL5" s="52">
        <f t="shared" ref="DL5" si="38">DK5+1</f>
        <v>44153</v>
      </c>
      <c r="DM5" s="52">
        <f t="shared" ref="DM5" si="39">DL5+1</f>
        <v>44154</v>
      </c>
      <c r="DN5" s="52">
        <f t="shared" ref="DN5" si="40">DM5+1</f>
        <v>44155</v>
      </c>
      <c r="DO5" s="52">
        <f t="shared" ref="DO5" si="41">DN5+1</f>
        <v>44156</v>
      </c>
      <c r="DP5" s="53">
        <f t="shared" ref="DP5" si="42">DO5+1</f>
        <v>44157</v>
      </c>
      <c r="DQ5" s="51">
        <f>DP5+1</f>
        <v>44158</v>
      </c>
      <c r="DR5" s="52">
        <f>DQ5+1</f>
        <v>44159</v>
      </c>
      <c r="DS5" s="52">
        <f t="shared" ref="DS5" si="43">DR5+1</f>
        <v>44160</v>
      </c>
      <c r="DT5" s="52">
        <f t="shared" ref="DT5" si="44">DS5+1</f>
        <v>44161</v>
      </c>
      <c r="DU5" s="52">
        <f t="shared" ref="DU5" si="45">DT5+1</f>
        <v>44162</v>
      </c>
      <c r="DV5" s="52">
        <f t="shared" ref="DV5" si="46">DU5+1</f>
        <v>44163</v>
      </c>
      <c r="DW5" s="53">
        <f t="shared" ref="DW5" si="47">DV5+1</f>
        <v>44164</v>
      </c>
      <c r="DX5" s="51">
        <f>DW5+1</f>
        <v>44165</v>
      </c>
      <c r="DY5" s="52">
        <f>DX5+1</f>
        <v>44166</v>
      </c>
      <c r="DZ5" s="52">
        <f t="shared" ref="DZ5" si="48">DY5+1</f>
        <v>44167</v>
      </c>
      <c r="EA5" s="52">
        <f t="shared" ref="EA5" si="49">DZ5+1</f>
        <v>44168</v>
      </c>
      <c r="EB5" s="52">
        <f t="shared" ref="EB5" si="50">EA5+1</f>
        <v>44169</v>
      </c>
      <c r="EC5" s="52">
        <f t="shared" ref="EC5" si="51">EB5+1</f>
        <v>44170</v>
      </c>
      <c r="ED5" s="53">
        <f t="shared" ref="ED5" si="52">EC5+1</f>
        <v>44171</v>
      </c>
      <c r="EE5" s="51">
        <f>ED5+1</f>
        <v>44172</v>
      </c>
      <c r="EF5" s="52">
        <f>EE5+1</f>
        <v>44173</v>
      </c>
      <c r="EG5" s="52">
        <f t="shared" ref="EG5" si="53">EF5+1</f>
        <v>44174</v>
      </c>
      <c r="EH5" s="52">
        <f t="shared" ref="EH5" si="54">EG5+1</f>
        <v>44175</v>
      </c>
      <c r="EI5" s="52">
        <f t="shared" ref="EI5" si="55">EH5+1</f>
        <v>44176</v>
      </c>
      <c r="EJ5" s="52">
        <f t="shared" ref="EJ5" si="56">EI5+1</f>
        <v>44177</v>
      </c>
      <c r="EK5" s="53">
        <f t="shared" ref="EK5" si="57">EJ5+1</f>
        <v>44178</v>
      </c>
    </row>
    <row r="6" spans="1:141" ht="30.2" customHeight="1" thickBot="1" x14ac:dyDescent="0.3">
      <c r="A6" s="32" t="s">
        <v>146</v>
      </c>
      <c r="B6" s="54" t="s">
        <v>147</v>
      </c>
      <c r="C6" s="55" t="s">
        <v>148</v>
      </c>
      <c r="D6" s="55" t="s">
        <v>149</v>
      </c>
      <c r="E6" s="55" t="s">
        <v>150</v>
      </c>
      <c r="F6" s="55" t="s">
        <v>151</v>
      </c>
      <c r="G6" s="55"/>
      <c r="H6" s="55" t="s">
        <v>152</v>
      </c>
      <c r="I6" s="56" t="str">
        <f t="shared" ref="I6:BL6" si="58">LEFT(TEXT(I5,"ddd"),1)</f>
        <v>s</v>
      </c>
      <c r="J6" s="56" t="str">
        <f t="shared" si="58"/>
        <v>t</v>
      </c>
      <c r="K6" s="56" t="str">
        <f t="shared" si="58"/>
        <v>q</v>
      </c>
      <c r="L6" s="56" t="str">
        <f t="shared" si="58"/>
        <v>q</v>
      </c>
      <c r="M6" s="56" t="str">
        <f t="shared" si="58"/>
        <v>s</v>
      </c>
      <c r="N6" s="56" t="str">
        <f t="shared" si="58"/>
        <v>s</v>
      </c>
      <c r="O6" s="56" t="str">
        <f t="shared" si="58"/>
        <v>d</v>
      </c>
      <c r="P6" s="56" t="str">
        <f t="shared" si="58"/>
        <v>s</v>
      </c>
      <c r="Q6" s="56" t="str">
        <f t="shared" si="58"/>
        <v>t</v>
      </c>
      <c r="R6" s="56" t="str">
        <f t="shared" si="58"/>
        <v>q</v>
      </c>
      <c r="S6" s="56" t="str">
        <f t="shared" si="58"/>
        <v>q</v>
      </c>
      <c r="T6" s="56" t="str">
        <f t="shared" si="58"/>
        <v>s</v>
      </c>
      <c r="U6" s="56" t="str">
        <f t="shared" si="58"/>
        <v>s</v>
      </c>
      <c r="V6" s="56" t="str">
        <f t="shared" si="58"/>
        <v>d</v>
      </c>
      <c r="W6" s="56" t="str">
        <f t="shared" si="58"/>
        <v>s</v>
      </c>
      <c r="X6" s="56" t="str">
        <f t="shared" si="58"/>
        <v>t</v>
      </c>
      <c r="Y6" s="56" t="str">
        <f t="shared" si="58"/>
        <v>q</v>
      </c>
      <c r="Z6" s="56" t="str">
        <f t="shared" si="58"/>
        <v>q</v>
      </c>
      <c r="AA6" s="56" t="str">
        <f t="shared" si="58"/>
        <v>s</v>
      </c>
      <c r="AB6" s="56" t="str">
        <f t="shared" si="58"/>
        <v>s</v>
      </c>
      <c r="AC6" s="56" t="str">
        <f t="shared" si="58"/>
        <v>d</v>
      </c>
      <c r="AD6" s="56" t="str">
        <f t="shared" si="58"/>
        <v>s</v>
      </c>
      <c r="AE6" s="56" t="str">
        <f t="shared" si="58"/>
        <v>t</v>
      </c>
      <c r="AF6" s="56" t="str">
        <f t="shared" si="58"/>
        <v>q</v>
      </c>
      <c r="AG6" s="56" t="str">
        <f t="shared" si="58"/>
        <v>q</v>
      </c>
      <c r="AH6" s="56" t="str">
        <f t="shared" si="58"/>
        <v>s</v>
      </c>
      <c r="AI6" s="56" t="str">
        <f t="shared" si="58"/>
        <v>s</v>
      </c>
      <c r="AJ6" s="56" t="str">
        <f t="shared" si="58"/>
        <v>d</v>
      </c>
      <c r="AK6" s="56" t="str">
        <f t="shared" si="58"/>
        <v>s</v>
      </c>
      <c r="AL6" s="56" t="str">
        <f t="shared" si="58"/>
        <v>t</v>
      </c>
      <c r="AM6" s="56" t="str">
        <f t="shared" si="58"/>
        <v>q</v>
      </c>
      <c r="AN6" s="56" t="str">
        <f t="shared" si="58"/>
        <v>q</v>
      </c>
      <c r="AO6" s="56" t="str">
        <f t="shared" si="58"/>
        <v>s</v>
      </c>
      <c r="AP6" s="56" t="str">
        <f t="shared" si="58"/>
        <v>s</v>
      </c>
      <c r="AQ6" s="56" t="str">
        <f t="shared" si="58"/>
        <v>d</v>
      </c>
      <c r="AR6" s="56" t="str">
        <f t="shared" si="58"/>
        <v>s</v>
      </c>
      <c r="AS6" s="56" t="str">
        <f t="shared" si="58"/>
        <v>t</v>
      </c>
      <c r="AT6" s="56" t="str">
        <f t="shared" si="58"/>
        <v>q</v>
      </c>
      <c r="AU6" s="56" t="str">
        <f t="shared" si="58"/>
        <v>q</v>
      </c>
      <c r="AV6" s="56" t="str">
        <f t="shared" si="58"/>
        <v>s</v>
      </c>
      <c r="AW6" s="56" t="str">
        <f t="shared" si="58"/>
        <v>s</v>
      </c>
      <c r="AX6" s="56" t="str">
        <f t="shared" si="58"/>
        <v>d</v>
      </c>
      <c r="AY6" s="56" t="str">
        <f t="shared" si="58"/>
        <v>s</v>
      </c>
      <c r="AZ6" s="56" t="str">
        <f t="shared" si="58"/>
        <v>t</v>
      </c>
      <c r="BA6" s="56" t="str">
        <f t="shared" si="58"/>
        <v>q</v>
      </c>
      <c r="BB6" s="56" t="str">
        <f t="shared" si="58"/>
        <v>q</v>
      </c>
      <c r="BC6" s="56" t="str">
        <f t="shared" si="58"/>
        <v>s</v>
      </c>
      <c r="BD6" s="56" t="str">
        <f t="shared" si="58"/>
        <v>s</v>
      </c>
      <c r="BE6" s="56" t="str">
        <f t="shared" si="58"/>
        <v>d</v>
      </c>
      <c r="BF6" s="56" t="str">
        <f t="shared" si="58"/>
        <v>s</v>
      </c>
      <c r="BG6" s="56" t="str">
        <f t="shared" si="58"/>
        <v>t</v>
      </c>
      <c r="BH6" s="56" t="str">
        <f t="shared" si="58"/>
        <v>q</v>
      </c>
      <c r="BI6" s="56" t="str">
        <f t="shared" si="58"/>
        <v>q</v>
      </c>
      <c r="BJ6" s="56" t="str">
        <f t="shared" si="58"/>
        <v>s</v>
      </c>
      <c r="BK6" s="56" t="str">
        <f t="shared" si="58"/>
        <v>s</v>
      </c>
      <c r="BL6" s="56" t="str">
        <f t="shared" si="58"/>
        <v>d</v>
      </c>
      <c r="BM6" s="56" t="str">
        <f t="shared" ref="BM6:DX6" si="59">LEFT(TEXT(BM5,"ddd"),1)</f>
        <v>s</v>
      </c>
      <c r="BN6" s="56" t="str">
        <f t="shared" si="59"/>
        <v>t</v>
      </c>
      <c r="BO6" s="56" t="str">
        <f t="shared" si="59"/>
        <v>q</v>
      </c>
      <c r="BP6" s="56" t="str">
        <f t="shared" si="59"/>
        <v>q</v>
      </c>
      <c r="BQ6" s="56" t="str">
        <f t="shared" si="59"/>
        <v>s</v>
      </c>
      <c r="BR6" s="56" t="str">
        <f t="shared" si="59"/>
        <v>s</v>
      </c>
      <c r="BS6" s="56" t="str">
        <f t="shared" si="59"/>
        <v>d</v>
      </c>
      <c r="BT6" s="56" t="str">
        <f t="shared" si="59"/>
        <v>s</v>
      </c>
      <c r="BU6" s="56" t="str">
        <f t="shared" si="59"/>
        <v>t</v>
      </c>
      <c r="BV6" s="56" t="str">
        <f t="shared" si="59"/>
        <v>q</v>
      </c>
      <c r="BW6" s="56" t="str">
        <f t="shared" si="59"/>
        <v>q</v>
      </c>
      <c r="BX6" s="56" t="str">
        <f t="shared" si="59"/>
        <v>s</v>
      </c>
      <c r="BY6" s="56" t="str">
        <f t="shared" si="59"/>
        <v>s</v>
      </c>
      <c r="BZ6" s="56" t="str">
        <f t="shared" si="59"/>
        <v>d</v>
      </c>
      <c r="CA6" s="56" t="str">
        <f t="shared" si="59"/>
        <v>s</v>
      </c>
      <c r="CB6" s="56" t="str">
        <f t="shared" si="59"/>
        <v>t</v>
      </c>
      <c r="CC6" s="56" t="str">
        <f t="shared" si="59"/>
        <v>q</v>
      </c>
      <c r="CD6" s="56" t="str">
        <f t="shared" si="59"/>
        <v>q</v>
      </c>
      <c r="CE6" s="56" t="str">
        <f t="shared" si="59"/>
        <v>s</v>
      </c>
      <c r="CF6" s="56" t="str">
        <f t="shared" si="59"/>
        <v>s</v>
      </c>
      <c r="CG6" s="56" t="str">
        <f t="shared" si="59"/>
        <v>d</v>
      </c>
      <c r="CH6" s="56" t="str">
        <f t="shared" si="59"/>
        <v>s</v>
      </c>
      <c r="CI6" s="56" t="str">
        <f t="shared" si="59"/>
        <v>t</v>
      </c>
      <c r="CJ6" s="56" t="str">
        <f t="shared" si="59"/>
        <v>q</v>
      </c>
      <c r="CK6" s="56" t="str">
        <f t="shared" si="59"/>
        <v>q</v>
      </c>
      <c r="CL6" s="56" t="str">
        <f t="shared" si="59"/>
        <v>s</v>
      </c>
      <c r="CM6" s="56" t="str">
        <f t="shared" si="59"/>
        <v>s</v>
      </c>
      <c r="CN6" s="56" t="str">
        <f t="shared" si="59"/>
        <v>d</v>
      </c>
      <c r="CO6" s="56" t="str">
        <f t="shared" si="59"/>
        <v>s</v>
      </c>
      <c r="CP6" s="56" t="str">
        <f t="shared" si="59"/>
        <v>t</v>
      </c>
      <c r="CQ6" s="56" t="str">
        <f t="shared" si="59"/>
        <v>q</v>
      </c>
      <c r="CR6" s="56" t="str">
        <f t="shared" si="59"/>
        <v>q</v>
      </c>
      <c r="CS6" s="56" t="str">
        <f t="shared" si="59"/>
        <v>s</v>
      </c>
      <c r="CT6" s="56" t="str">
        <f t="shared" si="59"/>
        <v>s</v>
      </c>
      <c r="CU6" s="56" t="str">
        <f t="shared" si="59"/>
        <v>d</v>
      </c>
      <c r="CV6" s="56" t="str">
        <f t="shared" si="59"/>
        <v>s</v>
      </c>
      <c r="CW6" s="56" t="str">
        <f t="shared" si="59"/>
        <v>t</v>
      </c>
      <c r="CX6" s="56" t="str">
        <f t="shared" si="59"/>
        <v>q</v>
      </c>
      <c r="CY6" s="56" t="str">
        <f t="shared" si="59"/>
        <v>q</v>
      </c>
      <c r="CZ6" s="56" t="str">
        <f t="shared" si="59"/>
        <v>s</v>
      </c>
      <c r="DA6" s="56" t="str">
        <f t="shared" si="59"/>
        <v>s</v>
      </c>
      <c r="DB6" s="56" t="str">
        <f t="shared" si="59"/>
        <v>d</v>
      </c>
      <c r="DC6" s="56" t="str">
        <f t="shared" si="59"/>
        <v>s</v>
      </c>
      <c r="DD6" s="56" t="str">
        <f t="shared" si="59"/>
        <v>t</v>
      </c>
      <c r="DE6" s="56" t="str">
        <f t="shared" si="59"/>
        <v>q</v>
      </c>
      <c r="DF6" s="56" t="str">
        <f t="shared" si="59"/>
        <v>q</v>
      </c>
      <c r="DG6" s="56" t="str">
        <f t="shared" si="59"/>
        <v>s</v>
      </c>
      <c r="DH6" s="56" t="str">
        <f t="shared" si="59"/>
        <v>s</v>
      </c>
      <c r="DI6" s="56" t="str">
        <f t="shared" si="59"/>
        <v>d</v>
      </c>
      <c r="DJ6" s="56" t="str">
        <f t="shared" si="59"/>
        <v>s</v>
      </c>
      <c r="DK6" s="56" t="str">
        <f t="shared" si="59"/>
        <v>t</v>
      </c>
      <c r="DL6" s="56" t="str">
        <f t="shared" si="59"/>
        <v>q</v>
      </c>
      <c r="DM6" s="56" t="str">
        <f t="shared" si="59"/>
        <v>q</v>
      </c>
      <c r="DN6" s="56" t="str">
        <f t="shared" si="59"/>
        <v>s</v>
      </c>
      <c r="DO6" s="56" t="str">
        <f t="shared" si="59"/>
        <v>s</v>
      </c>
      <c r="DP6" s="56" t="str">
        <f t="shared" si="59"/>
        <v>d</v>
      </c>
      <c r="DQ6" s="56" t="str">
        <f t="shared" si="59"/>
        <v>s</v>
      </c>
      <c r="DR6" s="56" t="str">
        <f t="shared" si="59"/>
        <v>t</v>
      </c>
      <c r="DS6" s="56" t="str">
        <f t="shared" si="59"/>
        <v>q</v>
      </c>
      <c r="DT6" s="56" t="str">
        <f t="shared" si="59"/>
        <v>q</v>
      </c>
      <c r="DU6" s="56" t="str">
        <f t="shared" si="59"/>
        <v>s</v>
      </c>
      <c r="DV6" s="56" t="str">
        <f t="shared" si="59"/>
        <v>s</v>
      </c>
      <c r="DW6" s="56" t="str">
        <f t="shared" si="59"/>
        <v>d</v>
      </c>
      <c r="DX6" s="56" t="str">
        <f t="shared" si="59"/>
        <v>s</v>
      </c>
      <c r="DY6" s="56" t="str">
        <f t="shared" ref="DY6:EK6" si="60">LEFT(TEXT(DY5,"ddd"),1)</f>
        <v>t</v>
      </c>
      <c r="DZ6" s="56" t="str">
        <f t="shared" si="60"/>
        <v>q</v>
      </c>
      <c r="EA6" s="56" t="str">
        <f t="shared" si="60"/>
        <v>q</v>
      </c>
      <c r="EB6" s="56" t="str">
        <f t="shared" si="60"/>
        <v>s</v>
      </c>
      <c r="EC6" s="56" t="str">
        <f t="shared" si="60"/>
        <v>s</v>
      </c>
      <c r="ED6" s="56" t="str">
        <f t="shared" si="60"/>
        <v>d</v>
      </c>
      <c r="EE6" s="56" t="str">
        <f t="shared" si="60"/>
        <v>s</v>
      </c>
      <c r="EF6" s="56" t="str">
        <f t="shared" si="60"/>
        <v>t</v>
      </c>
      <c r="EG6" s="56" t="str">
        <f t="shared" si="60"/>
        <v>q</v>
      </c>
      <c r="EH6" s="56" t="str">
        <f t="shared" si="60"/>
        <v>q</v>
      </c>
      <c r="EI6" s="56" t="str">
        <f t="shared" si="60"/>
        <v>s</v>
      </c>
      <c r="EJ6" s="56" t="str">
        <f t="shared" si="60"/>
        <v>s</v>
      </c>
      <c r="EK6" s="56" t="str">
        <f t="shared" si="60"/>
        <v>d</v>
      </c>
    </row>
    <row r="7" spans="1:141" ht="30.2" hidden="1" customHeight="1" thickBot="1" x14ac:dyDescent="0.3">
      <c r="A7" s="40" t="s">
        <v>153</v>
      </c>
      <c r="C7" s="57"/>
      <c r="E7"/>
      <c r="H7" t="str">
        <f>IF(OR(ISBLANK(início_da_tarefa),ISBLANK(término_da_tarefa)),"",término_da_tarefa-início_da_tarefa+1)</f>
        <v/>
      </c>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row>
    <row r="8" spans="1:141" s="65" customFormat="1" ht="22.5" customHeight="1" thickBot="1" x14ac:dyDescent="0.3">
      <c r="A8" s="32" t="s">
        <v>154</v>
      </c>
      <c r="B8" s="59" t="s">
        <v>92</v>
      </c>
      <c r="C8" s="60"/>
      <c r="D8" s="61"/>
      <c r="E8" s="62"/>
      <c r="F8" s="63"/>
      <c r="G8" s="64"/>
      <c r="H8" s="64" t="str">
        <f t="shared" ref="H8:H51" si="61">IF(OR(ISBLANK(início_da_tarefa),ISBLANK(término_da_tarefa)),"",término_da_tarefa-início_da_tarefa+1)</f>
        <v/>
      </c>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row>
    <row r="9" spans="1:141" s="65" customFormat="1" ht="41.25" customHeight="1" thickBot="1" x14ac:dyDescent="0.3">
      <c r="A9" s="32" t="s">
        <v>155</v>
      </c>
      <c r="B9" s="66" t="s">
        <v>91</v>
      </c>
      <c r="C9" s="67"/>
      <c r="D9" s="68">
        <v>1</v>
      </c>
      <c r="E9" s="69">
        <v>44046</v>
      </c>
      <c r="F9" s="69">
        <v>44055</v>
      </c>
      <c r="G9" s="64"/>
      <c r="H9" s="64">
        <f t="shared" si="61"/>
        <v>10</v>
      </c>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c r="EB9" s="58"/>
      <c r="EC9" s="58"/>
      <c r="ED9" s="58"/>
      <c r="EE9" s="58"/>
      <c r="EF9" s="58"/>
      <c r="EG9" s="58"/>
      <c r="EH9" s="58"/>
      <c r="EI9" s="58"/>
      <c r="EJ9" s="58"/>
      <c r="EK9" s="58"/>
    </row>
    <row r="10" spans="1:141" s="65" customFormat="1" ht="41.25" customHeight="1" thickBot="1" x14ac:dyDescent="0.3">
      <c r="A10" s="32" t="s">
        <v>156</v>
      </c>
      <c r="B10" s="66" t="s">
        <v>93</v>
      </c>
      <c r="C10" s="67"/>
      <c r="D10" s="68">
        <v>1</v>
      </c>
      <c r="E10" s="69">
        <v>44056</v>
      </c>
      <c r="F10" s="69">
        <v>44060</v>
      </c>
      <c r="G10" s="64"/>
      <c r="H10" s="64">
        <f t="shared" si="61"/>
        <v>5</v>
      </c>
      <c r="I10" s="58"/>
      <c r="J10" s="58"/>
      <c r="K10" s="58"/>
      <c r="L10" s="58"/>
      <c r="M10" s="58"/>
      <c r="N10" s="58"/>
      <c r="O10" s="58"/>
      <c r="P10" s="58"/>
      <c r="Q10" s="58"/>
      <c r="R10" s="58"/>
      <c r="S10" s="58"/>
      <c r="T10" s="58"/>
      <c r="U10" s="70"/>
      <c r="V10" s="70"/>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row>
    <row r="11" spans="1:141" s="65" customFormat="1" ht="22.5" customHeight="1" thickBot="1" x14ac:dyDescent="0.3">
      <c r="A11" s="32" t="s">
        <v>157</v>
      </c>
      <c r="B11" s="71" t="s">
        <v>84</v>
      </c>
      <c r="C11" s="72"/>
      <c r="D11" s="73"/>
      <c r="E11" s="74"/>
      <c r="F11" s="75"/>
      <c r="G11" s="64"/>
      <c r="H11" s="64" t="str">
        <f t="shared" si="61"/>
        <v/>
      </c>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row>
    <row r="12" spans="1:141" s="65" customFormat="1" ht="41.25" customHeight="1" thickBot="1" x14ac:dyDescent="0.3">
      <c r="A12" s="32"/>
      <c r="B12" s="76" t="s">
        <v>94</v>
      </c>
      <c r="C12" s="77"/>
      <c r="D12" s="78">
        <v>1</v>
      </c>
      <c r="E12" s="79">
        <v>44061</v>
      </c>
      <c r="F12" s="79">
        <v>44068</v>
      </c>
      <c r="G12" s="64"/>
      <c r="H12" s="64">
        <f t="shared" si="61"/>
        <v>8</v>
      </c>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row>
    <row r="13" spans="1:141" s="65" customFormat="1" ht="41.25" customHeight="1" thickBot="1" x14ac:dyDescent="0.3">
      <c r="A13" s="40"/>
      <c r="B13" s="76" t="s">
        <v>89</v>
      </c>
      <c r="C13" s="77"/>
      <c r="D13" s="78">
        <v>1</v>
      </c>
      <c r="E13" s="79">
        <v>44069</v>
      </c>
      <c r="F13" s="79">
        <v>44070</v>
      </c>
      <c r="G13" s="64"/>
      <c r="H13" s="64">
        <f t="shared" si="61"/>
        <v>2</v>
      </c>
      <c r="I13" s="58"/>
      <c r="J13" s="58"/>
      <c r="K13" s="58"/>
      <c r="L13" s="58"/>
      <c r="M13" s="58"/>
      <c r="N13" s="58"/>
      <c r="O13" s="58"/>
      <c r="P13" s="58"/>
      <c r="Q13" s="58"/>
      <c r="R13" s="58"/>
      <c r="S13" s="58"/>
      <c r="T13" s="58"/>
      <c r="U13" s="70"/>
      <c r="V13" s="70"/>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row>
    <row r="14" spans="1:141" s="65" customFormat="1" ht="41.25" customHeight="1" thickBot="1" x14ac:dyDescent="0.3">
      <c r="A14" s="40"/>
      <c r="B14" s="76" t="s">
        <v>87</v>
      </c>
      <c r="C14" s="77"/>
      <c r="D14" s="78">
        <v>1</v>
      </c>
      <c r="E14" s="79">
        <v>44071</v>
      </c>
      <c r="F14" s="79">
        <v>44075</v>
      </c>
      <c r="G14" s="64"/>
      <c r="H14" s="64">
        <f t="shared" si="61"/>
        <v>5</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row>
    <row r="15" spans="1:141" s="65" customFormat="1" ht="41.25" customHeight="1" thickBot="1" x14ac:dyDescent="0.3">
      <c r="A15" s="40"/>
      <c r="B15" s="76" t="s">
        <v>86</v>
      </c>
      <c r="C15" s="77"/>
      <c r="D15" s="78">
        <v>1</v>
      </c>
      <c r="E15" s="79">
        <v>44075</v>
      </c>
      <c r="F15" s="79">
        <v>44076</v>
      </c>
      <c r="G15" s="64"/>
      <c r="H15" s="64">
        <f t="shared" si="61"/>
        <v>2</v>
      </c>
      <c r="I15" s="58"/>
      <c r="J15" s="58"/>
      <c r="K15" s="58"/>
      <c r="L15" s="58"/>
      <c r="M15" s="58"/>
      <c r="N15" s="58"/>
      <c r="O15" s="58"/>
      <c r="P15" s="58"/>
      <c r="Q15" s="58"/>
      <c r="R15" s="58"/>
      <c r="S15" s="58"/>
      <c r="T15" s="58"/>
      <c r="U15" s="58"/>
      <c r="V15" s="58"/>
      <c r="W15" s="58"/>
      <c r="X15" s="58"/>
      <c r="Y15" s="70"/>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row>
    <row r="16" spans="1:141" s="65" customFormat="1" ht="41.25" customHeight="1" thickBot="1" x14ac:dyDescent="0.3">
      <c r="A16" s="40"/>
      <c r="B16" s="76" t="s">
        <v>85</v>
      </c>
      <c r="C16" s="77"/>
      <c r="D16" s="78">
        <v>1</v>
      </c>
      <c r="E16" s="79">
        <v>44076</v>
      </c>
      <c r="F16" s="79">
        <v>44077</v>
      </c>
      <c r="G16" s="64"/>
      <c r="H16" s="64"/>
      <c r="I16" s="58"/>
      <c r="J16" s="58"/>
      <c r="K16" s="58"/>
      <c r="L16" s="58"/>
      <c r="M16" s="58"/>
      <c r="N16" s="58"/>
      <c r="O16" s="58"/>
      <c r="P16" s="58"/>
      <c r="Q16" s="58"/>
      <c r="R16" s="58"/>
      <c r="S16" s="58"/>
      <c r="T16" s="58"/>
      <c r="U16" s="58"/>
      <c r="V16" s="58"/>
      <c r="W16" s="58"/>
      <c r="X16" s="58"/>
      <c r="Y16" s="70"/>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c r="EB16" s="58"/>
      <c r="EC16" s="58"/>
      <c r="ED16" s="58"/>
      <c r="EE16" s="58"/>
      <c r="EF16" s="58"/>
      <c r="EG16" s="58"/>
      <c r="EH16" s="58"/>
      <c r="EI16" s="58"/>
      <c r="EJ16" s="58"/>
      <c r="EK16" s="58"/>
    </row>
    <row r="17" spans="1:141" s="65" customFormat="1" ht="41.25" customHeight="1" thickBot="1" x14ac:dyDescent="0.3">
      <c r="A17" s="40"/>
      <c r="B17" s="124" t="s">
        <v>98</v>
      </c>
      <c r="C17" s="77"/>
      <c r="D17" s="78">
        <v>1</v>
      </c>
      <c r="E17" s="79">
        <v>44078</v>
      </c>
      <c r="F17" s="79">
        <v>44078</v>
      </c>
      <c r="G17" s="64"/>
      <c r="H17" s="64">
        <f t="shared" si="61"/>
        <v>1</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c r="EB17" s="58"/>
      <c r="EC17" s="58"/>
      <c r="ED17" s="58"/>
      <c r="EE17" s="58"/>
      <c r="EF17" s="58"/>
      <c r="EG17" s="58"/>
      <c r="EH17" s="58"/>
      <c r="EI17" s="58"/>
      <c r="EJ17" s="58"/>
      <c r="EK17" s="58"/>
    </row>
    <row r="18" spans="1:141" s="65" customFormat="1" ht="22.5" customHeight="1" thickBot="1" x14ac:dyDescent="0.3">
      <c r="A18" s="40" t="s">
        <v>158</v>
      </c>
      <c r="B18" s="80" t="s">
        <v>75</v>
      </c>
      <c r="C18" s="81"/>
      <c r="D18" s="82"/>
      <c r="E18" s="83"/>
      <c r="F18" s="84"/>
      <c r="G18" s="64"/>
      <c r="H18" s="64" t="str">
        <f t="shared" si="61"/>
        <v/>
      </c>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c r="EB18" s="58"/>
      <c r="EC18" s="58"/>
      <c r="ED18" s="58"/>
      <c r="EE18" s="58"/>
      <c r="EF18" s="58"/>
      <c r="EG18" s="58"/>
      <c r="EH18" s="58"/>
      <c r="EI18" s="58"/>
      <c r="EJ18" s="58"/>
      <c r="EK18" s="58"/>
    </row>
    <row r="19" spans="1:141" s="65" customFormat="1" ht="41.25" customHeight="1" thickBot="1" x14ac:dyDescent="0.3">
      <c r="A19" s="40"/>
      <c r="B19" s="85" t="s">
        <v>79</v>
      </c>
      <c r="C19" s="86"/>
      <c r="D19" s="87">
        <v>1</v>
      </c>
      <c r="E19" s="88">
        <v>44089</v>
      </c>
      <c r="F19" s="88">
        <v>44090</v>
      </c>
      <c r="G19" s="64"/>
      <c r="H19" s="64">
        <f t="shared" si="61"/>
        <v>2</v>
      </c>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row>
    <row r="20" spans="1:141" s="65" customFormat="1" ht="41.25" customHeight="1" thickBot="1" x14ac:dyDescent="0.3">
      <c r="A20" s="40"/>
      <c r="B20" s="85" t="s">
        <v>80</v>
      </c>
      <c r="C20" s="86"/>
      <c r="D20" s="87">
        <v>1</v>
      </c>
      <c r="E20" s="88">
        <v>44089</v>
      </c>
      <c r="F20" s="88">
        <v>44090</v>
      </c>
      <c r="G20" s="64"/>
      <c r="H20" s="64">
        <f t="shared" si="61"/>
        <v>2</v>
      </c>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row>
    <row r="21" spans="1:141" s="65" customFormat="1" ht="41.25" customHeight="1" thickBot="1" x14ac:dyDescent="0.3">
      <c r="A21" s="40"/>
      <c r="B21" s="85" t="s">
        <v>81</v>
      </c>
      <c r="C21" s="86"/>
      <c r="D21" s="87">
        <v>1</v>
      </c>
      <c r="E21" s="88">
        <v>44089</v>
      </c>
      <c r="F21" s="88">
        <v>44090</v>
      </c>
      <c r="G21" s="64"/>
      <c r="H21" s="64">
        <f t="shared" si="61"/>
        <v>2</v>
      </c>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row>
    <row r="22" spans="1:141" s="65" customFormat="1" ht="41.25" customHeight="1" thickBot="1" x14ac:dyDescent="0.3">
      <c r="A22" s="40"/>
      <c r="B22" s="85" t="s">
        <v>82</v>
      </c>
      <c r="C22" s="86"/>
      <c r="D22" s="87">
        <v>1</v>
      </c>
      <c r="E22" s="88">
        <v>44089</v>
      </c>
      <c r="F22" s="88">
        <v>44090</v>
      </c>
      <c r="G22" s="64"/>
      <c r="H22" s="64">
        <f t="shared" si="61"/>
        <v>2</v>
      </c>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row>
    <row r="23" spans="1:141" s="65" customFormat="1" ht="41.25" customHeight="1" thickBot="1" x14ac:dyDescent="0.3">
      <c r="A23" s="40"/>
      <c r="B23" s="85" t="s">
        <v>83</v>
      </c>
      <c r="C23" s="86"/>
      <c r="D23" s="87">
        <v>1</v>
      </c>
      <c r="E23" s="88">
        <v>44089</v>
      </c>
      <c r="F23" s="88">
        <v>44090</v>
      </c>
      <c r="G23" s="64"/>
      <c r="H23" s="64">
        <f t="shared" si="61"/>
        <v>2</v>
      </c>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58"/>
      <c r="CT23" s="58"/>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58"/>
      <c r="DY23" s="58"/>
      <c r="DZ23" s="58"/>
      <c r="EA23" s="58"/>
      <c r="EB23" s="58"/>
      <c r="EC23" s="58"/>
      <c r="ED23" s="58"/>
      <c r="EE23" s="58"/>
      <c r="EF23" s="58"/>
      <c r="EG23" s="58"/>
      <c r="EH23" s="58"/>
      <c r="EI23" s="58"/>
      <c r="EJ23" s="58"/>
      <c r="EK23" s="58"/>
    </row>
    <row r="24" spans="1:141" s="65" customFormat="1" ht="41.25" customHeight="1" thickBot="1" x14ac:dyDescent="0.3">
      <c r="A24" s="40"/>
      <c r="B24" s="85" t="s">
        <v>77</v>
      </c>
      <c r="C24" s="86"/>
      <c r="D24" s="87">
        <v>1</v>
      </c>
      <c r="E24" s="88">
        <v>44092</v>
      </c>
      <c r="F24" s="88">
        <v>44095</v>
      </c>
      <c r="G24" s="64"/>
      <c r="H24" s="64">
        <f t="shared" si="61"/>
        <v>4</v>
      </c>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row>
    <row r="25" spans="1:141" s="65" customFormat="1" ht="41.25" customHeight="1" thickBot="1" x14ac:dyDescent="0.3">
      <c r="A25" s="40"/>
      <c r="B25" s="85" t="s">
        <v>78</v>
      </c>
      <c r="C25" s="86"/>
      <c r="D25" s="87">
        <v>1</v>
      </c>
      <c r="E25" s="88">
        <v>44092</v>
      </c>
      <c r="F25" s="88">
        <v>44095</v>
      </c>
      <c r="G25" s="64"/>
      <c r="H25" s="64">
        <f t="shared" si="61"/>
        <v>4</v>
      </c>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row>
    <row r="26" spans="1:141" s="65" customFormat="1" ht="41.25" customHeight="1" thickBot="1" x14ac:dyDescent="0.3">
      <c r="A26" s="40"/>
      <c r="B26" s="85" t="s">
        <v>99</v>
      </c>
      <c r="C26" s="86"/>
      <c r="D26" s="87">
        <v>1</v>
      </c>
      <c r="E26" s="88">
        <v>44099</v>
      </c>
      <c r="F26" s="88">
        <v>44099</v>
      </c>
      <c r="G26" s="64"/>
      <c r="H26" s="64">
        <f t="shared" si="61"/>
        <v>1</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row>
    <row r="27" spans="1:141" s="65" customFormat="1" ht="41.25" customHeight="1" thickBot="1" x14ac:dyDescent="0.3">
      <c r="A27" s="40"/>
      <c r="B27" s="85" t="s">
        <v>76</v>
      </c>
      <c r="C27" s="86"/>
      <c r="D27" s="87">
        <v>1</v>
      </c>
      <c r="E27" s="88">
        <v>44099</v>
      </c>
      <c r="F27" s="88">
        <v>44099</v>
      </c>
      <c r="G27" s="64"/>
      <c r="H27" s="64">
        <f t="shared" si="61"/>
        <v>1</v>
      </c>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row>
    <row r="28" spans="1:141" s="65" customFormat="1" ht="22.5" customHeight="1" thickBot="1" x14ac:dyDescent="0.3">
      <c r="A28" s="40" t="s">
        <v>158</v>
      </c>
      <c r="B28" s="89" t="s">
        <v>53</v>
      </c>
      <c r="C28" s="90"/>
      <c r="D28" s="91"/>
      <c r="E28" s="92"/>
      <c r="F28" s="93"/>
      <c r="G28" s="64"/>
      <c r="H28" s="64" t="str">
        <f t="shared" si="61"/>
        <v/>
      </c>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row>
    <row r="29" spans="1:141" s="65" customFormat="1" ht="41.25" customHeight="1" thickBot="1" x14ac:dyDescent="0.3">
      <c r="A29" s="40"/>
      <c r="B29" s="94" t="s">
        <v>56</v>
      </c>
      <c r="C29" s="95"/>
      <c r="D29" s="96">
        <v>1</v>
      </c>
      <c r="E29" s="97">
        <v>44102</v>
      </c>
      <c r="F29" s="97">
        <v>44106</v>
      </c>
      <c r="G29" s="64"/>
      <c r="H29" s="64">
        <f t="shared" si="61"/>
        <v>5</v>
      </c>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58"/>
      <c r="DY29" s="58"/>
      <c r="DZ29" s="58"/>
      <c r="EA29" s="58"/>
      <c r="EB29" s="58"/>
      <c r="EC29" s="58"/>
      <c r="ED29" s="58"/>
      <c r="EE29" s="58"/>
      <c r="EF29" s="58"/>
      <c r="EG29" s="58"/>
      <c r="EH29" s="58"/>
      <c r="EI29" s="58"/>
      <c r="EJ29" s="58"/>
      <c r="EK29" s="58"/>
    </row>
    <row r="30" spans="1:141" s="65" customFormat="1" ht="41.25" customHeight="1" thickBot="1" x14ac:dyDescent="0.3">
      <c r="A30" s="40"/>
      <c r="B30" s="94" t="s">
        <v>57</v>
      </c>
      <c r="C30" s="95"/>
      <c r="D30" s="96">
        <v>1</v>
      </c>
      <c r="E30" s="97">
        <v>44109</v>
      </c>
      <c r="F30" s="97">
        <v>44113</v>
      </c>
      <c r="G30" s="64"/>
      <c r="H30" s="64">
        <f t="shared" si="61"/>
        <v>5</v>
      </c>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8"/>
      <c r="DZ30" s="58"/>
      <c r="EA30" s="58"/>
      <c r="EB30" s="58"/>
      <c r="EC30" s="58"/>
      <c r="ED30" s="58"/>
      <c r="EE30" s="58"/>
      <c r="EF30" s="58"/>
      <c r="EG30" s="58"/>
      <c r="EH30" s="58"/>
      <c r="EI30" s="58"/>
      <c r="EJ30" s="58"/>
      <c r="EK30" s="58"/>
    </row>
    <row r="31" spans="1:141" s="65" customFormat="1" ht="41.25" customHeight="1" thickBot="1" x14ac:dyDescent="0.3">
      <c r="A31" s="40"/>
      <c r="B31" s="94" t="s">
        <v>58</v>
      </c>
      <c r="C31" s="95"/>
      <c r="D31" s="96">
        <v>1</v>
      </c>
      <c r="E31" s="97">
        <v>44116</v>
      </c>
      <c r="F31" s="97">
        <v>44120</v>
      </c>
      <c r="G31" s="64"/>
      <c r="H31" s="64">
        <f t="shared" si="61"/>
        <v>5</v>
      </c>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c r="EB31" s="58"/>
      <c r="EC31" s="58"/>
      <c r="ED31" s="58"/>
      <c r="EE31" s="58"/>
      <c r="EF31" s="58"/>
      <c r="EG31" s="58"/>
      <c r="EH31" s="58"/>
      <c r="EI31" s="58"/>
      <c r="EJ31" s="58"/>
      <c r="EK31" s="58"/>
    </row>
    <row r="32" spans="1:141" s="65" customFormat="1" ht="41.25" customHeight="1" thickBot="1" x14ac:dyDescent="0.3">
      <c r="A32" s="40"/>
      <c r="B32" s="94" t="s">
        <v>60</v>
      </c>
      <c r="C32" s="95"/>
      <c r="D32" s="96">
        <v>1</v>
      </c>
      <c r="E32" s="97">
        <v>44116</v>
      </c>
      <c r="F32" s="97">
        <v>44120</v>
      </c>
      <c r="G32" s="64"/>
      <c r="H32" s="64">
        <f t="shared" si="61"/>
        <v>5</v>
      </c>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8"/>
      <c r="DZ32" s="58"/>
      <c r="EA32" s="58"/>
      <c r="EB32" s="58"/>
      <c r="EC32" s="58"/>
      <c r="ED32" s="58"/>
      <c r="EE32" s="58"/>
      <c r="EF32" s="58"/>
      <c r="EG32" s="58"/>
      <c r="EH32" s="58"/>
      <c r="EI32" s="58"/>
      <c r="EJ32" s="58"/>
      <c r="EK32" s="58"/>
    </row>
    <row r="33" spans="1:141" s="65" customFormat="1" ht="41.25" customHeight="1" thickBot="1" x14ac:dyDescent="0.3">
      <c r="A33" s="40"/>
      <c r="B33" s="94" t="s">
        <v>59</v>
      </c>
      <c r="C33" s="95"/>
      <c r="D33" s="96">
        <v>1</v>
      </c>
      <c r="E33" s="97">
        <v>44123</v>
      </c>
      <c r="F33" s="97">
        <v>44127</v>
      </c>
      <c r="G33" s="64"/>
      <c r="H33" s="64">
        <f t="shared" si="61"/>
        <v>5</v>
      </c>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c r="CS33" s="58"/>
      <c r="CT33" s="58"/>
      <c r="CU33" s="58"/>
      <c r="CV33" s="58"/>
      <c r="CW33" s="58"/>
      <c r="CX33" s="58"/>
      <c r="CY33" s="58"/>
      <c r="CZ33" s="58"/>
      <c r="DA33" s="58"/>
      <c r="DB33" s="58"/>
      <c r="DC33" s="58"/>
      <c r="DD33" s="58"/>
      <c r="DE33" s="58"/>
      <c r="DF33" s="58"/>
      <c r="DG33" s="58"/>
      <c r="DH33" s="58"/>
      <c r="DI33" s="58"/>
      <c r="DJ33" s="58"/>
      <c r="DK33" s="58"/>
      <c r="DL33" s="58"/>
      <c r="DM33" s="58"/>
      <c r="DN33" s="58"/>
      <c r="DO33" s="58"/>
      <c r="DP33" s="58"/>
      <c r="DQ33" s="58"/>
      <c r="DR33" s="58"/>
      <c r="DS33" s="58"/>
      <c r="DT33" s="58"/>
      <c r="DU33" s="58"/>
      <c r="DV33" s="58"/>
      <c r="DW33" s="58"/>
      <c r="DX33" s="58"/>
      <c r="DY33" s="58"/>
      <c r="DZ33" s="58"/>
      <c r="EA33" s="58"/>
      <c r="EB33" s="58"/>
      <c r="EC33" s="58"/>
      <c r="ED33" s="58"/>
      <c r="EE33" s="58"/>
      <c r="EF33" s="58"/>
      <c r="EG33" s="58"/>
      <c r="EH33" s="58"/>
      <c r="EI33" s="58"/>
      <c r="EJ33" s="58"/>
      <c r="EK33" s="58"/>
    </row>
    <row r="34" spans="1:141" s="65" customFormat="1" ht="41.25" customHeight="1" thickBot="1" x14ac:dyDescent="0.3">
      <c r="A34" s="40"/>
      <c r="B34" s="94" t="s">
        <v>61</v>
      </c>
      <c r="C34" s="95"/>
      <c r="D34" s="96">
        <v>1</v>
      </c>
      <c r="E34" s="97">
        <v>44123</v>
      </c>
      <c r="F34" s="97">
        <v>44127</v>
      </c>
      <c r="G34" s="64"/>
      <c r="H34" s="64">
        <f t="shared" si="61"/>
        <v>5</v>
      </c>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c r="CS34" s="58"/>
      <c r="CT34" s="58"/>
      <c r="CU34" s="58"/>
      <c r="CV34" s="58"/>
      <c r="CW34" s="58"/>
      <c r="CX34" s="58"/>
      <c r="CY34" s="58"/>
      <c r="CZ34" s="58"/>
      <c r="DA34" s="58"/>
      <c r="DB34" s="58"/>
      <c r="DC34" s="58"/>
      <c r="DD34" s="58"/>
      <c r="DE34" s="58"/>
      <c r="DF34" s="58"/>
      <c r="DG34" s="58"/>
      <c r="DH34" s="58"/>
      <c r="DI34" s="58"/>
      <c r="DJ34" s="58"/>
      <c r="DK34" s="58"/>
      <c r="DL34" s="58"/>
      <c r="DM34" s="58"/>
      <c r="DN34" s="58"/>
      <c r="DO34" s="58"/>
      <c r="DP34" s="58"/>
      <c r="DQ34" s="58"/>
      <c r="DR34" s="58"/>
      <c r="DS34" s="58"/>
      <c r="DT34" s="58"/>
      <c r="DU34" s="58"/>
      <c r="DV34" s="58"/>
      <c r="DW34" s="58"/>
      <c r="DX34" s="58"/>
      <c r="DY34" s="58"/>
      <c r="DZ34" s="58"/>
      <c r="EA34" s="58"/>
      <c r="EB34" s="58"/>
      <c r="EC34" s="58"/>
      <c r="ED34" s="58"/>
      <c r="EE34" s="58"/>
      <c r="EF34" s="58"/>
      <c r="EG34" s="58"/>
      <c r="EH34" s="58"/>
      <c r="EI34" s="58"/>
      <c r="EJ34" s="58"/>
      <c r="EK34" s="58"/>
    </row>
    <row r="35" spans="1:141" s="65" customFormat="1" ht="41.25" customHeight="1" thickBot="1" x14ac:dyDescent="0.3">
      <c r="A35" s="40"/>
      <c r="B35" s="94" t="s">
        <v>69</v>
      </c>
      <c r="C35" s="95"/>
      <c r="D35" s="96">
        <v>1</v>
      </c>
      <c r="E35" s="97">
        <v>44130</v>
      </c>
      <c r="F35" s="97">
        <v>44134</v>
      </c>
      <c r="G35" s="64"/>
      <c r="H35" s="64">
        <f t="shared" si="61"/>
        <v>5</v>
      </c>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8"/>
      <c r="DZ35" s="58"/>
      <c r="EA35" s="58"/>
      <c r="EB35" s="58"/>
      <c r="EC35" s="58"/>
      <c r="ED35" s="58"/>
      <c r="EE35" s="58"/>
      <c r="EF35" s="58"/>
      <c r="EG35" s="58"/>
      <c r="EH35" s="58"/>
      <c r="EI35" s="58"/>
      <c r="EJ35" s="58"/>
      <c r="EK35" s="58"/>
    </row>
    <row r="36" spans="1:141" s="65" customFormat="1" ht="41.25" customHeight="1" thickBot="1" x14ac:dyDescent="0.3">
      <c r="A36" s="40"/>
      <c r="B36" s="94" t="s">
        <v>52</v>
      </c>
      <c r="C36" s="95"/>
      <c r="D36" s="96">
        <v>1</v>
      </c>
      <c r="E36" s="97">
        <v>44134</v>
      </c>
      <c r="F36" s="97">
        <v>44134</v>
      </c>
      <c r="G36" s="64"/>
      <c r="H36" s="64">
        <f t="shared" si="61"/>
        <v>1</v>
      </c>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c r="CS36" s="58"/>
      <c r="CT36" s="58"/>
      <c r="CU36" s="58"/>
      <c r="CV36" s="58"/>
      <c r="CW36" s="58"/>
      <c r="CX36" s="58"/>
      <c r="CY36" s="58"/>
      <c r="CZ36" s="58"/>
      <c r="DA36" s="58"/>
      <c r="DB36" s="58"/>
      <c r="DC36" s="58"/>
      <c r="DD36" s="58"/>
      <c r="DE36" s="58"/>
      <c r="DF36" s="58"/>
      <c r="DG36" s="58"/>
      <c r="DH36" s="58"/>
      <c r="DI36" s="58"/>
      <c r="DJ36" s="58"/>
      <c r="DK36" s="58"/>
      <c r="DL36" s="58"/>
      <c r="DM36" s="58"/>
      <c r="DN36" s="58"/>
      <c r="DO36" s="58"/>
      <c r="DP36" s="58"/>
      <c r="DQ36" s="58"/>
      <c r="DR36" s="58"/>
      <c r="DS36" s="58"/>
      <c r="DT36" s="58"/>
      <c r="DU36" s="58"/>
      <c r="DV36" s="58"/>
      <c r="DW36" s="58"/>
      <c r="DX36" s="58"/>
      <c r="DY36" s="58"/>
      <c r="DZ36" s="58"/>
      <c r="EA36" s="58"/>
      <c r="EB36" s="58"/>
      <c r="EC36" s="58"/>
      <c r="ED36" s="58"/>
      <c r="EE36" s="58"/>
      <c r="EF36" s="58"/>
      <c r="EG36" s="58"/>
      <c r="EH36" s="58"/>
      <c r="EI36" s="58"/>
      <c r="EJ36" s="58"/>
      <c r="EK36" s="58"/>
    </row>
    <row r="37" spans="1:141" s="65" customFormat="1" ht="22.5" customHeight="1" thickBot="1" x14ac:dyDescent="0.3">
      <c r="A37" s="40" t="s">
        <v>158</v>
      </c>
      <c r="B37" s="115" t="s">
        <v>63</v>
      </c>
      <c r="C37" s="116"/>
      <c r="D37" s="117"/>
      <c r="E37" s="118"/>
      <c r="F37" s="119"/>
      <c r="G37" s="64"/>
      <c r="H37" s="64" t="str">
        <f t="shared" si="61"/>
        <v/>
      </c>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row>
    <row r="38" spans="1:141" s="65" customFormat="1" ht="41.25" customHeight="1" thickBot="1" x14ac:dyDescent="0.3">
      <c r="A38" s="40"/>
      <c r="B38" s="120" t="s">
        <v>62</v>
      </c>
      <c r="C38" s="121"/>
      <c r="D38" s="122">
        <v>1</v>
      </c>
      <c r="E38" s="123">
        <v>44137</v>
      </c>
      <c r="F38" s="123">
        <v>44139</v>
      </c>
      <c r="G38" s="64"/>
      <c r="H38" s="64">
        <f t="shared" si="61"/>
        <v>3</v>
      </c>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58"/>
      <c r="CT38" s="58"/>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58"/>
      <c r="DY38" s="58"/>
      <c r="DZ38" s="58"/>
      <c r="EA38" s="58"/>
      <c r="EB38" s="58"/>
      <c r="EC38" s="58"/>
      <c r="ED38" s="58"/>
      <c r="EE38" s="58"/>
      <c r="EF38" s="58"/>
      <c r="EG38" s="58"/>
      <c r="EH38" s="58"/>
      <c r="EI38" s="58"/>
      <c r="EJ38" s="58"/>
      <c r="EK38" s="58"/>
    </row>
    <row r="39" spans="1:141" s="65" customFormat="1" ht="41.25" customHeight="1" thickBot="1" x14ac:dyDescent="0.3">
      <c r="A39" s="40"/>
      <c r="B39" s="120" t="s">
        <v>64</v>
      </c>
      <c r="C39" s="121"/>
      <c r="D39" s="122">
        <v>1</v>
      </c>
      <c r="E39" s="123">
        <v>44140</v>
      </c>
      <c r="F39" s="123">
        <v>44141</v>
      </c>
      <c r="G39" s="64"/>
      <c r="H39" s="64">
        <f t="shared" si="61"/>
        <v>2</v>
      </c>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c r="EB39" s="58"/>
      <c r="EC39" s="58"/>
      <c r="ED39" s="58"/>
      <c r="EE39" s="58"/>
      <c r="EF39" s="58"/>
      <c r="EG39" s="58"/>
      <c r="EH39" s="58"/>
      <c r="EI39" s="58"/>
      <c r="EJ39" s="58"/>
      <c r="EK39" s="58"/>
    </row>
    <row r="40" spans="1:141" s="65" customFormat="1" ht="41.25" customHeight="1" thickBot="1" x14ac:dyDescent="0.3">
      <c r="A40" s="40"/>
      <c r="B40" s="120" t="s">
        <v>65</v>
      </c>
      <c r="C40" s="121"/>
      <c r="D40" s="122">
        <v>1</v>
      </c>
      <c r="E40" s="123">
        <v>44144</v>
      </c>
      <c r="F40" s="123">
        <v>44146</v>
      </c>
      <c r="G40" s="64"/>
      <c r="H40" s="64">
        <f t="shared" si="61"/>
        <v>3</v>
      </c>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8"/>
      <c r="DZ40" s="58"/>
      <c r="EA40" s="58"/>
      <c r="EB40" s="58"/>
      <c r="EC40" s="58"/>
      <c r="ED40" s="58"/>
      <c r="EE40" s="58"/>
      <c r="EF40" s="58"/>
      <c r="EG40" s="58"/>
      <c r="EH40" s="58"/>
      <c r="EI40" s="58"/>
      <c r="EJ40" s="58"/>
      <c r="EK40" s="58"/>
    </row>
    <row r="41" spans="1:141" s="65" customFormat="1" ht="41.25" customHeight="1" thickBot="1" x14ac:dyDescent="0.3">
      <c r="A41" s="40"/>
      <c r="B41" s="120" t="s">
        <v>66</v>
      </c>
      <c r="C41" s="121"/>
      <c r="D41" s="122">
        <v>1</v>
      </c>
      <c r="E41" s="123">
        <v>44147</v>
      </c>
      <c r="F41" s="123">
        <v>44148</v>
      </c>
      <c r="G41" s="64"/>
      <c r="H41" s="64">
        <f t="shared" si="61"/>
        <v>2</v>
      </c>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58"/>
      <c r="CT41" s="58"/>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58"/>
      <c r="DY41" s="58"/>
      <c r="DZ41" s="58"/>
      <c r="EA41" s="58"/>
      <c r="EB41" s="58"/>
      <c r="EC41" s="58"/>
      <c r="ED41" s="58"/>
      <c r="EE41" s="58"/>
      <c r="EF41" s="58"/>
      <c r="EG41" s="58"/>
      <c r="EH41" s="58"/>
      <c r="EI41" s="58"/>
      <c r="EJ41" s="58"/>
      <c r="EK41" s="58"/>
    </row>
    <row r="42" spans="1:141" s="65" customFormat="1" ht="41.25" customHeight="1" thickBot="1" x14ac:dyDescent="0.3">
      <c r="A42" s="40"/>
      <c r="B42" s="120" t="s">
        <v>67</v>
      </c>
      <c r="C42" s="121"/>
      <c r="D42" s="122">
        <v>1</v>
      </c>
      <c r="E42" s="123">
        <v>44151</v>
      </c>
      <c r="F42" s="123">
        <v>44155</v>
      </c>
      <c r="G42" s="64"/>
      <c r="H42" s="64">
        <f t="shared" si="61"/>
        <v>5</v>
      </c>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8"/>
      <c r="DZ42" s="58"/>
      <c r="EA42" s="58"/>
      <c r="EB42" s="58"/>
      <c r="EC42" s="58"/>
      <c r="ED42" s="58"/>
      <c r="EE42" s="58"/>
      <c r="EF42" s="58"/>
      <c r="EG42" s="58"/>
      <c r="EH42" s="58"/>
      <c r="EI42" s="58"/>
      <c r="EJ42" s="58"/>
      <c r="EK42" s="58"/>
    </row>
    <row r="43" spans="1:141" s="65" customFormat="1" ht="41.25" customHeight="1" thickBot="1" x14ac:dyDescent="0.3">
      <c r="A43" s="40"/>
      <c r="B43" s="120" t="s">
        <v>68</v>
      </c>
      <c r="C43" s="121"/>
      <c r="D43" s="122">
        <v>1</v>
      </c>
      <c r="E43" s="123">
        <v>44158</v>
      </c>
      <c r="F43" s="123">
        <v>44158</v>
      </c>
      <c r="G43" s="64"/>
      <c r="H43" s="64">
        <f t="shared" si="61"/>
        <v>1</v>
      </c>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c r="DX43" s="58"/>
      <c r="DY43" s="58"/>
      <c r="DZ43" s="58"/>
      <c r="EA43" s="58"/>
      <c r="EB43" s="58"/>
      <c r="EC43" s="58"/>
      <c r="ED43" s="58"/>
      <c r="EE43" s="58"/>
      <c r="EF43" s="58"/>
      <c r="EG43" s="58"/>
      <c r="EH43" s="58"/>
      <c r="EI43" s="58"/>
      <c r="EJ43" s="58"/>
      <c r="EK43" s="58"/>
    </row>
    <row r="44" spans="1:141" s="65" customFormat="1" ht="22.5" customHeight="1" thickBot="1" x14ac:dyDescent="0.3">
      <c r="A44" s="40" t="s">
        <v>158</v>
      </c>
      <c r="B44" s="71" t="s">
        <v>165</v>
      </c>
      <c r="C44" s="72"/>
      <c r="D44" s="73"/>
      <c r="E44" s="74"/>
      <c r="F44" s="75"/>
      <c r="G44" s="64"/>
      <c r="H44" s="64" t="str">
        <f t="shared" si="61"/>
        <v/>
      </c>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8"/>
      <c r="DZ44" s="58"/>
      <c r="EA44" s="58"/>
      <c r="EB44" s="58"/>
      <c r="EC44" s="58"/>
      <c r="ED44" s="58"/>
      <c r="EE44" s="58"/>
      <c r="EF44" s="58"/>
      <c r="EG44" s="58"/>
      <c r="EH44" s="58"/>
      <c r="EI44" s="58"/>
      <c r="EJ44" s="58"/>
      <c r="EK44" s="58"/>
    </row>
    <row r="45" spans="1:141" s="65" customFormat="1" ht="41.25" customHeight="1" thickBot="1" x14ac:dyDescent="0.3">
      <c r="A45" s="40"/>
      <c r="B45" s="76" t="s">
        <v>70</v>
      </c>
      <c r="C45" s="77"/>
      <c r="D45" s="78">
        <v>1</v>
      </c>
      <c r="E45" s="79">
        <v>44151</v>
      </c>
      <c r="F45" s="79">
        <v>44152</v>
      </c>
      <c r="G45" s="64"/>
      <c r="H45" s="64">
        <f t="shared" si="61"/>
        <v>2</v>
      </c>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c r="DX45" s="58"/>
      <c r="DY45" s="58"/>
      <c r="DZ45" s="58"/>
      <c r="EA45" s="58"/>
      <c r="EB45" s="58"/>
      <c r="EC45" s="58"/>
      <c r="ED45" s="58"/>
      <c r="EE45" s="58"/>
      <c r="EF45" s="58"/>
      <c r="EG45" s="58"/>
      <c r="EH45" s="58"/>
      <c r="EI45" s="58"/>
      <c r="EJ45" s="58"/>
      <c r="EK45" s="58"/>
    </row>
    <row r="46" spans="1:141" s="65" customFormat="1" ht="41.25" customHeight="1" thickBot="1" x14ac:dyDescent="0.3">
      <c r="A46" s="40"/>
      <c r="B46" s="76" t="s">
        <v>71</v>
      </c>
      <c r="C46" s="77"/>
      <c r="D46" s="78">
        <v>1</v>
      </c>
      <c r="E46" s="79">
        <v>44153</v>
      </c>
      <c r="F46" s="79">
        <v>44162</v>
      </c>
      <c r="G46" s="64"/>
      <c r="H46" s="64">
        <f t="shared" si="61"/>
        <v>10</v>
      </c>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8"/>
      <c r="DZ46" s="58"/>
      <c r="EA46" s="58"/>
      <c r="EB46" s="58"/>
      <c r="EC46" s="58"/>
      <c r="ED46" s="58"/>
      <c r="EE46" s="58"/>
      <c r="EF46" s="58"/>
      <c r="EG46" s="58"/>
      <c r="EH46" s="58"/>
      <c r="EI46" s="58"/>
      <c r="EJ46" s="58"/>
      <c r="EK46" s="58"/>
    </row>
    <row r="47" spans="1:141" s="65" customFormat="1" ht="41.25" customHeight="1" thickBot="1" x14ac:dyDescent="0.3">
      <c r="A47" s="40"/>
      <c r="B47" s="76" t="s">
        <v>72</v>
      </c>
      <c r="C47" s="77"/>
      <c r="D47" s="78">
        <v>1</v>
      </c>
      <c r="E47" s="79">
        <v>44165</v>
      </c>
      <c r="F47" s="79">
        <v>44169</v>
      </c>
      <c r="G47" s="64"/>
      <c r="H47" s="64">
        <f t="shared" si="61"/>
        <v>5</v>
      </c>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8"/>
      <c r="DZ47" s="58"/>
      <c r="EA47" s="58"/>
      <c r="EB47" s="58"/>
      <c r="EC47" s="58"/>
      <c r="ED47" s="58"/>
      <c r="EE47" s="58"/>
      <c r="EF47" s="58"/>
      <c r="EG47" s="58"/>
      <c r="EH47" s="58"/>
      <c r="EI47" s="58"/>
      <c r="EJ47" s="58"/>
      <c r="EK47" s="58"/>
    </row>
    <row r="48" spans="1:141" s="65" customFormat="1" ht="41.25" customHeight="1" thickBot="1" x14ac:dyDescent="0.3">
      <c r="A48" s="40"/>
      <c r="B48" s="76" t="s">
        <v>54</v>
      </c>
      <c r="C48" s="77"/>
      <c r="D48" s="78">
        <v>1</v>
      </c>
      <c r="E48" s="79">
        <v>44172</v>
      </c>
      <c r="F48" s="79">
        <v>44174</v>
      </c>
      <c r="G48" s="64"/>
      <c r="H48" s="64">
        <f t="shared" si="61"/>
        <v>3</v>
      </c>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c r="EA48" s="58"/>
      <c r="EB48" s="58"/>
      <c r="EC48" s="58"/>
      <c r="ED48" s="58"/>
      <c r="EE48" s="58"/>
      <c r="EF48" s="58"/>
      <c r="EG48" s="58"/>
      <c r="EH48" s="58"/>
      <c r="EI48" s="58"/>
      <c r="EJ48" s="58"/>
      <c r="EK48" s="58"/>
    </row>
    <row r="49" spans="1:141" s="65" customFormat="1" ht="41.25" customHeight="1" thickBot="1" x14ac:dyDescent="0.3">
      <c r="A49" s="40"/>
      <c r="B49" s="76" t="s">
        <v>100</v>
      </c>
      <c r="C49" s="77"/>
      <c r="D49" s="78">
        <v>1</v>
      </c>
      <c r="E49" s="79">
        <v>44176</v>
      </c>
      <c r="F49" s="79">
        <v>44176</v>
      </c>
      <c r="G49" s="64"/>
      <c r="H49" s="64">
        <f t="shared" si="61"/>
        <v>1</v>
      </c>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c r="EA49" s="58"/>
      <c r="EB49" s="58"/>
      <c r="EC49" s="58"/>
      <c r="ED49" s="58"/>
      <c r="EE49" s="58"/>
      <c r="EF49" s="58"/>
      <c r="EG49" s="58"/>
      <c r="EH49" s="58"/>
      <c r="EI49" s="58"/>
      <c r="EJ49" s="58"/>
      <c r="EK49" s="58"/>
    </row>
    <row r="50" spans="1:141" s="65" customFormat="1" ht="30.2" customHeight="1" thickBot="1" x14ac:dyDescent="0.3">
      <c r="A50" s="40" t="s">
        <v>159</v>
      </c>
      <c r="B50" s="98"/>
      <c r="C50" s="99"/>
      <c r="D50" s="100"/>
      <c r="E50" s="101"/>
      <c r="F50" s="101"/>
      <c r="G50" s="64"/>
      <c r="H50" s="64" t="str">
        <f t="shared" si="61"/>
        <v/>
      </c>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58"/>
      <c r="EB50" s="58"/>
      <c r="EC50" s="58"/>
      <c r="ED50" s="58"/>
      <c r="EE50" s="58"/>
      <c r="EF50" s="58"/>
      <c r="EG50" s="58"/>
      <c r="EH50" s="58"/>
      <c r="EI50" s="58"/>
      <c r="EJ50" s="58"/>
      <c r="EK50" s="58"/>
    </row>
    <row r="51" spans="1:141" s="65" customFormat="1" ht="30.2" customHeight="1" thickBot="1" x14ac:dyDescent="0.3">
      <c r="A51" s="32" t="s">
        <v>160</v>
      </c>
      <c r="B51" s="102" t="s">
        <v>161</v>
      </c>
      <c r="C51" s="103"/>
      <c r="D51" s="104"/>
      <c r="E51" s="105"/>
      <c r="F51" s="106"/>
      <c r="G51" s="107"/>
      <c r="H51" s="107" t="str">
        <f t="shared" si="61"/>
        <v/>
      </c>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8"/>
      <c r="DD51" s="108"/>
      <c r="DE51" s="108"/>
      <c r="DF51" s="108"/>
      <c r="DG51" s="108"/>
      <c r="DH51" s="108"/>
      <c r="DI51" s="108"/>
      <c r="DJ51" s="108"/>
      <c r="DK51" s="108"/>
      <c r="DL51" s="108"/>
      <c r="DM51" s="108"/>
      <c r="DN51" s="108"/>
      <c r="DO51" s="108"/>
      <c r="DP51" s="108"/>
      <c r="DQ51" s="108"/>
      <c r="DR51" s="108"/>
      <c r="DS51" s="108"/>
      <c r="DT51" s="108"/>
      <c r="DU51" s="108"/>
      <c r="DV51" s="108"/>
      <c r="DW51" s="108"/>
      <c r="DX51" s="108"/>
      <c r="DY51" s="108"/>
      <c r="DZ51" s="108"/>
      <c r="EA51" s="108"/>
      <c r="EB51" s="108"/>
      <c r="EC51" s="108"/>
      <c r="ED51" s="108"/>
      <c r="EE51" s="108"/>
      <c r="EF51" s="108"/>
      <c r="EG51" s="108"/>
      <c r="EH51" s="108"/>
      <c r="EI51" s="108"/>
      <c r="EJ51" s="108"/>
      <c r="EK51" s="108"/>
    </row>
    <row r="52" spans="1:141" ht="30.2" customHeight="1" x14ac:dyDescent="0.25">
      <c r="G52" s="109"/>
    </row>
    <row r="53" spans="1:141" ht="30.2" customHeight="1" x14ac:dyDescent="0.25">
      <c r="C53" s="39"/>
      <c r="F53" s="110"/>
    </row>
    <row r="54" spans="1:141" ht="30.2" customHeight="1" x14ac:dyDescent="0.25">
      <c r="C54" s="111"/>
    </row>
  </sheetData>
  <mergeCells count="24">
    <mergeCell ref="EE4:EK4"/>
    <mergeCell ref="CO4:CU4"/>
    <mergeCell ref="CV4:DB4"/>
    <mergeCell ref="DC4:DI4"/>
    <mergeCell ref="DJ4:DP4"/>
    <mergeCell ref="DQ4:DW4"/>
    <mergeCell ref="DX4:ED4"/>
    <mergeCell ref="B5:G5"/>
    <mergeCell ref="BM4:BS4"/>
    <mergeCell ref="BT4:BZ4"/>
    <mergeCell ref="CA4:CG4"/>
    <mergeCell ref="CH4:CN4"/>
    <mergeCell ref="W4:AC4"/>
    <mergeCell ref="AD4:AJ4"/>
    <mergeCell ref="AK4:AQ4"/>
    <mergeCell ref="AR4:AX4"/>
    <mergeCell ref="AY4:BE4"/>
    <mergeCell ref="BF4:BL4"/>
    <mergeCell ref="E1:F1"/>
    <mergeCell ref="C3:D3"/>
    <mergeCell ref="E3:F3"/>
    <mergeCell ref="C4:D4"/>
    <mergeCell ref="I4:O4"/>
    <mergeCell ref="P4:V4"/>
  </mergeCells>
  <conditionalFormatting sqref="D50:D51 D7:D36">
    <cfRule type="dataBar" priority="108">
      <dataBar>
        <cfvo type="num" val="0"/>
        <cfvo type="num" val="1"/>
        <color theme="0" tint="-0.249977111117893"/>
      </dataBar>
      <extLst>
        <ext xmlns:x14="http://schemas.microsoft.com/office/spreadsheetml/2009/9/main" uri="{B025F937-C7B1-47D3-B67F-A62EFF666E3E}">
          <x14:id>{5C4A2C21-2CAB-4394-A5A0-1D9EFD3AC251}</x14:id>
        </ext>
      </extLst>
    </cfRule>
  </conditionalFormatting>
  <conditionalFormatting sqref="I5:BL36 I50:BL51">
    <cfRule type="expression" dxfId="107" priority="111">
      <formula>AND(TODAY()&gt;=I$5,TODAY()&lt;J$5)</formula>
    </cfRule>
  </conditionalFormatting>
  <conditionalFormatting sqref="I7:BL36 I50:BL51">
    <cfRule type="expression" dxfId="106" priority="109">
      <formula>AND(início_da_tarefa&lt;=I$5,ROUNDDOWN((término_da_tarefa-início_da_tarefa+1)*progresso_da_tarefa,0)+início_da_tarefa-1&gt;=I$5)</formula>
    </cfRule>
    <cfRule type="expression" dxfId="105" priority="110" stopIfTrue="1">
      <formula>AND(término_da_tarefa&gt;=I$5,início_da_tarefa&lt;J$5)</formula>
    </cfRule>
  </conditionalFormatting>
  <conditionalFormatting sqref="D44:D49">
    <cfRule type="dataBar" priority="100">
      <dataBar>
        <cfvo type="num" val="0"/>
        <cfvo type="num" val="1"/>
        <color theme="0" tint="-0.249977111117893"/>
      </dataBar>
      <extLst>
        <ext xmlns:x14="http://schemas.microsoft.com/office/spreadsheetml/2009/9/main" uri="{B025F937-C7B1-47D3-B67F-A62EFF666E3E}">
          <x14:id>{F100C6E8-2BA3-4E81-9275-A9AC3DE971E2}</x14:id>
        </ext>
      </extLst>
    </cfRule>
  </conditionalFormatting>
  <conditionalFormatting sqref="D37:D43">
    <cfRule type="dataBar" priority="104">
      <dataBar>
        <cfvo type="num" val="0"/>
        <cfvo type="num" val="1"/>
        <color theme="0" tint="-0.249977111117893"/>
      </dataBar>
      <extLst>
        <ext xmlns:x14="http://schemas.microsoft.com/office/spreadsheetml/2009/9/main" uri="{B025F937-C7B1-47D3-B67F-A62EFF666E3E}">
          <x14:id>{D6829076-6106-4BF9-8B10-F1038B142CF1}</x14:id>
        </ext>
      </extLst>
    </cfRule>
  </conditionalFormatting>
  <conditionalFormatting sqref="I37:BL43">
    <cfRule type="expression" dxfId="104" priority="107">
      <formula>AND(TODAY()&gt;=I$5,TODAY()&lt;J$5)</formula>
    </cfRule>
  </conditionalFormatting>
  <conditionalFormatting sqref="I37:BL43">
    <cfRule type="expression" dxfId="103" priority="105">
      <formula>AND(início_da_tarefa&lt;=I$5,ROUNDDOWN((término_da_tarefa-início_da_tarefa+1)*progresso_da_tarefa,0)+início_da_tarefa-1&gt;=I$5)</formula>
    </cfRule>
    <cfRule type="expression" dxfId="102" priority="106" stopIfTrue="1">
      <formula>AND(término_da_tarefa&gt;=I$5,início_da_tarefa&lt;J$5)</formula>
    </cfRule>
  </conditionalFormatting>
  <conditionalFormatting sqref="I44:BL49">
    <cfRule type="expression" dxfId="101" priority="103">
      <formula>AND(TODAY()&gt;=I$5,TODAY()&lt;J$5)</formula>
    </cfRule>
  </conditionalFormatting>
  <conditionalFormatting sqref="I44:BL49">
    <cfRule type="expression" dxfId="100" priority="101">
      <formula>AND(início_da_tarefa&lt;=I$5,ROUNDDOWN((término_da_tarefa-início_da_tarefa+1)*progresso_da_tarefa,0)+início_da_tarefa-1&gt;=I$5)</formula>
    </cfRule>
    <cfRule type="expression" dxfId="99" priority="102" stopIfTrue="1">
      <formula>AND(término_da_tarefa&gt;=I$5,início_da_tarefa&lt;J$5)</formula>
    </cfRule>
  </conditionalFormatting>
  <conditionalFormatting sqref="EE44:EK49">
    <cfRule type="expression" dxfId="98" priority="1">
      <formula>AND(início_da_tarefa&lt;=EE$5,ROUNDDOWN((término_da_tarefa-início_da_tarefa+1)*progresso_da_tarefa,0)+início_da_tarefa-1&gt;=EE$5)</formula>
    </cfRule>
    <cfRule type="expression" dxfId="97" priority="2" stopIfTrue="1">
      <formula>AND(término_da_tarefa&gt;=EE$5,início_da_tarefa&lt;EF$5)</formula>
    </cfRule>
  </conditionalFormatting>
  <conditionalFormatting sqref="BM5:BS36 BM50:BS51">
    <cfRule type="expression" dxfId="96" priority="99">
      <formula>AND(TODAY()&gt;=BM$5,TODAY()&lt;BN$5)</formula>
    </cfRule>
  </conditionalFormatting>
  <conditionalFormatting sqref="BM7:BS36 BM50:BS51">
    <cfRule type="expression" dxfId="95" priority="97">
      <formula>AND(início_da_tarefa&lt;=BM$5,ROUNDDOWN((término_da_tarefa-início_da_tarefa+1)*progresso_da_tarefa,0)+início_da_tarefa-1&gt;=BM$5)</formula>
    </cfRule>
    <cfRule type="expression" dxfId="94" priority="98" stopIfTrue="1">
      <formula>AND(término_da_tarefa&gt;=BM$5,início_da_tarefa&lt;BN$5)</formula>
    </cfRule>
  </conditionalFormatting>
  <conditionalFormatting sqref="BM37:BS43">
    <cfRule type="expression" dxfId="93" priority="96">
      <formula>AND(TODAY()&gt;=BM$5,TODAY()&lt;BN$5)</formula>
    </cfRule>
  </conditionalFormatting>
  <conditionalFormatting sqref="BM37:BS43">
    <cfRule type="expression" dxfId="92" priority="94">
      <formula>AND(início_da_tarefa&lt;=BM$5,ROUNDDOWN((término_da_tarefa-início_da_tarefa+1)*progresso_da_tarefa,0)+início_da_tarefa-1&gt;=BM$5)</formula>
    </cfRule>
    <cfRule type="expression" dxfId="91" priority="95" stopIfTrue="1">
      <formula>AND(término_da_tarefa&gt;=BM$5,início_da_tarefa&lt;BN$5)</formula>
    </cfRule>
  </conditionalFormatting>
  <conditionalFormatting sqref="BM44:BS49">
    <cfRule type="expression" dxfId="90" priority="93">
      <formula>AND(TODAY()&gt;=BM$5,TODAY()&lt;BN$5)</formula>
    </cfRule>
  </conditionalFormatting>
  <conditionalFormatting sqref="BM44:BS49">
    <cfRule type="expression" dxfId="89" priority="91">
      <formula>AND(início_da_tarefa&lt;=BM$5,ROUNDDOWN((término_da_tarefa-início_da_tarefa+1)*progresso_da_tarefa,0)+início_da_tarefa-1&gt;=BM$5)</formula>
    </cfRule>
    <cfRule type="expression" dxfId="88" priority="92" stopIfTrue="1">
      <formula>AND(término_da_tarefa&gt;=BM$5,início_da_tarefa&lt;BN$5)</formula>
    </cfRule>
  </conditionalFormatting>
  <conditionalFormatting sqref="BT5:BZ36 BT50:BZ51">
    <cfRule type="expression" dxfId="87" priority="90">
      <formula>AND(TODAY()&gt;=BT$5,TODAY()&lt;BU$5)</formula>
    </cfRule>
  </conditionalFormatting>
  <conditionalFormatting sqref="BT7:BZ36 BT50:BZ51">
    <cfRule type="expression" dxfId="86" priority="88">
      <formula>AND(início_da_tarefa&lt;=BT$5,ROUNDDOWN((término_da_tarefa-início_da_tarefa+1)*progresso_da_tarefa,0)+início_da_tarefa-1&gt;=BT$5)</formula>
    </cfRule>
    <cfRule type="expression" dxfId="85" priority="89" stopIfTrue="1">
      <formula>AND(término_da_tarefa&gt;=BT$5,início_da_tarefa&lt;BU$5)</formula>
    </cfRule>
  </conditionalFormatting>
  <conditionalFormatting sqref="BT37:BZ43">
    <cfRule type="expression" dxfId="84" priority="87">
      <formula>AND(TODAY()&gt;=BT$5,TODAY()&lt;BU$5)</formula>
    </cfRule>
  </conditionalFormatting>
  <conditionalFormatting sqref="BT37:BZ43">
    <cfRule type="expression" dxfId="83" priority="85">
      <formula>AND(início_da_tarefa&lt;=BT$5,ROUNDDOWN((término_da_tarefa-início_da_tarefa+1)*progresso_da_tarefa,0)+início_da_tarefa-1&gt;=BT$5)</formula>
    </cfRule>
    <cfRule type="expression" dxfId="82" priority="86" stopIfTrue="1">
      <formula>AND(término_da_tarefa&gt;=BT$5,início_da_tarefa&lt;BU$5)</formula>
    </cfRule>
  </conditionalFormatting>
  <conditionalFormatting sqref="BT44:BZ49">
    <cfRule type="expression" dxfId="81" priority="84">
      <formula>AND(TODAY()&gt;=BT$5,TODAY()&lt;BU$5)</formula>
    </cfRule>
  </conditionalFormatting>
  <conditionalFormatting sqref="BT44:BZ49">
    <cfRule type="expression" dxfId="80" priority="82">
      <formula>AND(início_da_tarefa&lt;=BT$5,ROUNDDOWN((término_da_tarefa-início_da_tarefa+1)*progresso_da_tarefa,0)+início_da_tarefa-1&gt;=BT$5)</formula>
    </cfRule>
    <cfRule type="expression" dxfId="79" priority="83" stopIfTrue="1">
      <formula>AND(término_da_tarefa&gt;=BT$5,início_da_tarefa&lt;BU$5)</formula>
    </cfRule>
  </conditionalFormatting>
  <conditionalFormatting sqref="CA5:CG36 CA50:CG51">
    <cfRule type="expression" dxfId="78" priority="81">
      <formula>AND(TODAY()&gt;=CA$5,TODAY()&lt;CB$5)</formula>
    </cfRule>
  </conditionalFormatting>
  <conditionalFormatting sqref="CA7:CG36 CA50:CG51">
    <cfRule type="expression" dxfId="77" priority="79">
      <formula>AND(início_da_tarefa&lt;=CA$5,ROUNDDOWN((término_da_tarefa-início_da_tarefa+1)*progresso_da_tarefa,0)+início_da_tarefa-1&gt;=CA$5)</formula>
    </cfRule>
    <cfRule type="expression" dxfId="76" priority="80" stopIfTrue="1">
      <formula>AND(término_da_tarefa&gt;=CA$5,início_da_tarefa&lt;CB$5)</formula>
    </cfRule>
  </conditionalFormatting>
  <conditionalFormatting sqref="CA37:CG43">
    <cfRule type="expression" dxfId="75" priority="78">
      <formula>AND(TODAY()&gt;=CA$5,TODAY()&lt;CB$5)</formula>
    </cfRule>
  </conditionalFormatting>
  <conditionalFormatting sqref="CA37:CG43">
    <cfRule type="expression" dxfId="74" priority="76">
      <formula>AND(início_da_tarefa&lt;=CA$5,ROUNDDOWN((término_da_tarefa-início_da_tarefa+1)*progresso_da_tarefa,0)+início_da_tarefa-1&gt;=CA$5)</formula>
    </cfRule>
    <cfRule type="expression" dxfId="73" priority="77" stopIfTrue="1">
      <formula>AND(término_da_tarefa&gt;=CA$5,início_da_tarefa&lt;CB$5)</formula>
    </cfRule>
  </conditionalFormatting>
  <conditionalFormatting sqref="CA44:CG49">
    <cfRule type="expression" dxfId="72" priority="75">
      <formula>AND(TODAY()&gt;=CA$5,TODAY()&lt;CB$5)</formula>
    </cfRule>
  </conditionalFormatting>
  <conditionalFormatting sqref="CA44:CG49">
    <cfRule type="expression" dxfId="71" priority="73">
      <formula>AND(início_da_tarefa&lt;=CA$5,ROUNDDOWN((término_da_tarefa-início_da_tarefa+1)*progresso_da_tarefa,0)+início_da_tarefa-1&gt;=CA$5)</formula>
    </cfRule>
    <cfRule type="expression" dxfId="70" priority="74" stopIfTrue="1">
      <formula>AND(término_da_tarefa&gt;=CA$5,início_da_tarefa&lt;CB$5)</formula>
    </cfRule>
  </conditionalFormatting>
  <conditionalFormatting sqref="CH5:CN36 CH50:CN51">
    <cfRule type="expression" dxfId="69" priority="72">
      <formula>AND(TODAY()&gt;=CH$5,TODAY()&lt;CI$5)</formula>
    </cfRule>
  </conditionalFormatting>
  <conditionalFormatting sqref="CH7:CN36 CH50:CN51">
    <cfRule type="expression" dxfId="68" priority="70">
      <formula>AND(início_da_tarefa&lt;=CH$5,ROUNDDOWN((término_da_tarefa-início_da_tarefa+1)*progresso_da_tarefa,0)+início_da_tarefa-1&gt;=CH$5)</formula>
    </cfRule>
    <cfRule type="expression" dxfId="67" priority="71" stopIfTrue="1">
      <formula>AND(término_da_tarefa&gt;=CH$5,início_da_tarefa&lt;CI$5)</formula>
    </cfRule>
  </conditionalFormatting>
  <conditionalFormatting sqref="CH37:CN43">
    <cfRule type="expression" dxfId="66" priority="69">
      <formula>AND(TODAY()&gt;=CH$5,TODAY()&lt;CI$5)</formula>
    </cfRule>
  </conditionalFormatting>
  <conditionalFormatting sqref="CH37:CN43">
    <cfRule type="expression" dxfId="65" priority="67">
      <formula>AND(início_da_tarefa&lt;=CH$5,ROUNDDOWN((término_da_tarefa-início_da_tarefa+1)*progresso_da_tarefa,0)+início_da_tarefa-1&gt;=CH$5)</formula>
    </cfRule>
    <cfRule type="expression" dxfId="64" priority="68" stopIfTrue="1">
      <formula>AND(término_da_tarefa&gt;=CH$5,início_da_tarefa&lt;CI$5)</formula>
    </cfRule>
  </conditionalFormatting>
  <conditionalFormatting sqref="CH44:CN49">
    <cfRule type="expression" dxfId="63" priority="66">
      <formula>AND(TODAY()&gt;=CH$5,TODAY()&lt;CI$5)</formula>
    </cfRule>
  </conditionalFormatting>
  <conditionalFormatting sqref="CH44:CN49">
    <cfRule type="expression" dxfId="62" priority="64">
      <formula>AND(início_da_tarefa&lt;=CH$5,ROUNDDOWN((término_da_tarefa-início_da_tarefa+1)*progresso_da_tarefa,0)+início_da_tarefa-1&gt;=CH$5)</formula>
    </cfRule>
    <cfRule type="expression" dxfId="61" priority="65" stopIfTrue="1">
      <formula>AND(término_da_tarefa&gt;=CH$5,início_da_tarefa&lt;CI$5)</formula>
    </cfRule>
  </conditionalFormatting>
  <conditionalFormatting sqref="CO5:CU36 CO50:CU51">
    <cfRule type="expression" dxfId="60" priority="63">
      <formula>AND(TODAY()&gt;=CO$5,TODAY()&lt;CP$5)</formula>
    </cfRule>
  </conditionalFormatting>
  <conditionalFormatting sqref="CO7:CU36 CO50:CU51">
    <cfRule type="expression" dxfId="59" priority="61">
      <formula>AND(início_da_tarefa&lt;=CO$5,ROUNDDOWN((término_da_tarefa-início_da_tarefa+1)*progresso_da_tarefa,0)+início_da_tarefa-1&gt;=CO$5)</formula>
    </cfRule>
    <cfRule type="expression" dxfId="58" priority="62" stopIfTrue="1">
      <formula>AND(término_da_tarefa&gt;=CO$5,início_da_tarefa&lt;CP$5)</formula>
    </cfRule>
  </conditionalFormatting>
  <conditionalFormatting sqref="CO37:CU43">
    <cfRule type="expression" dxfId="57" priority="60">
      <formula>AND(TODAY()&gt;=CO$5,TODAY()&lt;CP$5)</formula>
    </cfRule>
  </conditionalFormatting>
  <conditionalFormatting sqref="CO37:CU43">
    <cfRule type="expression" dxfId="56" priority="58">
      <formula>AND(início_da_tarefa&lt;=CO$5,ROUNDDOWN((término_da_tarefa-início_da_tarefa+1)*progresso_da_tarefa,0)+início_da_tarefa-1&gt;=CO$5)</formula>
    </cfRule>
    <cfRule type="expression" dxfId="55" priority="59" stopIfTrue="1">
      <formula>AND(término_da_tarefa&gt;=CO$5,início_da_tarefa&lt;CP$5)</formula>
    </cfRule>
  </conditionalFormatting>
  <conditionalFormatting sqref="CO44:CU49">
    <cfRule type="expression" dxfId="54" priority="57">
      <formula>AND(TODAY()&gt;=CO$5,TODAY()&lt;CP$5)</formula>
    </cfRule>
  </conditionalFormatting>
  <conditionalFormatting sqref="CO44:CU49">
    <cfRule type="expression" dxfId="53" priority="55">
      <formula>AND(início_da_tarefa&lt;=CO$5,ROUNDDOWN((término_da_tarefa-início_da_tarefa+1)*progresso_da_tarefa,0)+início_da_tarefa-1&gt;=CO$5)</formula>
    </cfRule>
    <cfRule type="expression" dxfId="52" priority="56" stopIfTrue="1">
      <formula>AND(término_da_tarefa&gt;=CO$5,início_da_tarefa&lt;CP$5)</formula>
    </cfRule>
  </conditionalFormatting>
  <conditionalFormatting sqref="CV5:DB36 CV50:DB51">
    <cfRule type="expression" dxfId="51" priority="54">
      <formula>AND(TODAY()&gt;=CV$5,TODAY()&lt;CW$5)</formula>
    </cfRule>
  </conditionalFormatting>
  <conditionalFormatting sqref="CV7:DB36 CV50:DB51">
    <cfRule type="expression" dxfId="50" priority="52">
      <formula>AND(início_da_tarefa&lt;=CV$5,ROUNDDOWN((término_da_tarefa-início_da_tarefa+1)*progresso_da_tarefa,0)+início_da_tarefa-1&gt;=CV$5)</formula>
    </cfRule>
    <cfRule type="expression" dxfId="49" priority="53" stopIfTrue="1">
      <formula>AND(término_da_tarefa&gt;=CV$5,início_da_tarefa&lt;CW$5)</formula>
    </cfRule>
  </conditionalFormatting>
  <conditionalFormatting sqref="CV37:DB43">
    <cfRule type="expression" dxfId="48" priority="51">
      <formula>AND(TODAY()&gt;=CV$5,TODAY()&lt;CW$5)</formula>
    </cfRule>
  </conditionalFormatting>
  <conditionalFormatting sqref="CV37:DB43">
    <cfRule type="expression" dxfId="47" priority="49">
      <formula>AND(início_da_tarefa&lt;=CV$5,ROUNDDOWN((término_da_tarefa-início_da_tarefa+1)*progresso_da_tarefa,0)+início_da_tarefa-1&gt;=CV$5)</formula>
    </cfRule>
    <cfRule type="expression" dxfId="46" priority="50" stopIfTrue="1">
      <formula>AND(término_da_tarefa&gt;=CV$5,início_da_tarefa&lt;CW$5)</formula>
    </cfRule>
  </conditionalFormatting>
  <conditionalFormatting sqref="CV44:DB49">
    <cfRule type="expression" dxfId="45" priority="48">
      <formula>AND(TODAY()&gt;=CV$5,TODAY()&lt;CW$5)</formula>
    </cfRule>
  </conditionalFormatting>
  <conditionalFormatting sqref="CV44:DB49">
    <cfRule type="expression" dxfId="44" priority="46">
      <formula>AND(início_da_tarefa&lt;=CV$5,ROUNDDOWN((término_da_tarefa-início_da_tarefa+1)*progresso_da_tarefa,0)+início_da_tarefa-1&gt;=CV$5)</formula>
    </cfRule>
    <cfRule type="expression" dxfId="43" priority="47" stopIfTrue="1">
      <formula>AND(término_da_tarefa&gt;=CV$5,início_da_tarefa&lt;CW$5)</formula>
    </cfRule>
  </conditionalFormatting>
  <conditionalFormatting sqref="DC5:DI36 DC50:DI51">
    <cfRule type="expression" dxfId="42" priority="45">
      <formula>AND(TODAY()&gt;=DC$5,TODAY()&lt;DD$5)</formula>
    </cfRule>
  </conditionalFormatting>
  <conditionalFormatting sqref="DC7:DI36 DC50:DI51">
    <cfRule type="expression" dxfId="41" priority="43">
      <formula>AND(início_da_tarefa&lt;=DC$5,ROUNDDOWN((término_da_tarefa-início_da_tarefa+1)*progresso_da_tarefa,0)+início_da_tarefa-1&gt;=DC$5)</formula>
    </cfRule>
    <cfRule type="expression" dxfId="40" priority="44" stopIfTrue="1">
      <formula>AND(término_da_tarefa&gt;=DC$5,início_da_tarefa&lt;DD$5)</formula>
    </cfRule>
  </conditionalFormatting>
  <conditionalFormatting sqref="DC37:DI43">
    <cfRule type="expression" dxfId="39" priority="42">
      <formula>AND(TODAY()&gt;=DC$5,TODAY()&lt;DD$5)</formula>
    </cfRule>
  </conditionalFormatting>
  <conditionalFormatting sqref="DC37:DI43">
    <cfRule type="expression" dxfId="38" priority="40">
      <formula>AND(início_da_tarefa&lt;=DC$5,ROUNDDOWN((término_da_tarefa-início_da_tarefa+1)*progresso_da_tarefa,0)+início_da_tarefa-1&gt;=DC$5)</formula>
    </cfRule>
    <cfRule type="expression" dxfId="37" priority="41" stopIfTrue="1">
      <formula>AND(término_da_tarefa&gt;=DC$5,início_da_tarefa&lt;DD$5)</formula>
    </cfRule>
  </conditionalFormatting>
  <conditionalFormatting sqref="DC44:DI49">
    <cfRule type="expression" dxfId="36" priority="39">
      <formula>AND(TODAY()&gt;=DC$5,TODAY()&lt;DD$5)</formula>
    </cfRule>
  </conditionalFormatting>
  <conditionalFormatting sqref="DC44:DI49">
    <cfRule type="expression" dxfId="35" priority="37">
      <formula>AND(início_da_tarefa&lt;=DC$5,ROUNDDOWN((término_da_tarefa-início_da_tarefa+1)*progresso_da_tarefa,0)+início_da_tarefa-1&gt;=DC$5)</formula>
    </cfRule>
    <cfRule type="expression" dxfId="34" priority="38" stopIfTrue="1">
      <formula>AND(término_da_tarefa&gt;=DC$5,início_da_tarefa&lt;DD$5)</formula>
    </cfRule>
  </conditionalFormatting>
  <conditionalFormatting sqref="DJ5:DP36 DJ50:DP51">
    <cfRule type="expression" dxfId="33" priority="36">
      <formula>AND(TODAY()&gt;=DJ$5,TODAY()&lt;DK$5)</formula>
    </cfRule>
  </conditionalFormatting>
  <conditionalFormatting sqref="DJ7:DP36 DJ50:DP51">
    <cfRule type="expression" dxfId="32" priority="34">
      <formula>AND(início_da_tarefa&lt;=DJ$5,ROUNDDOWN((término_da_tarefa-início_da_tarefa+1)*progresso_da_tarefa,0)+início_da_tarefa-1&gt;=DJ$5)</formula>
    </cfRule>
    <cfRule type="expression" dxfId="31" priority="35" stopIfTrue="1">
      <formula>AND(término_da_tarefa&gt;=DJ$5,início_da_tarefa&lt;DK$5)</formula>
    </cfRule>
  </conditionalFormatting>
  <conditionalFormatting sqref="DJ37:DP43">
    <cfRule type="expression" dxfId="30" priority="33">
      <formula>AND(TODAY()&gt;=DJ$5,TODAY()&lt;DK$5)</formula>
    </cfRule>
  </conditionalFormatting>
  <conditionalFormatting sqref="DJ37:DP43">
    <cfRule type="expression" dxfId="29" priority="31">
      <formula>AND(início_da_tarefa&lt;=DJ$5,ROUNDDOWN((término_da_tarefa-início_da_tarefa+1)*progresso_da_tarefa,0)+início_da_tarefa-1&gt;=DJ$5)</formula>
    </cfRule>
    <cfRule type="expression" dxfId="28" priority="32" stopIfTrue="1">
      <formula>AND(término_da_tarefa&gt;=DJ$5,início_da_tarefa&lt;DK$5)</formula>
    </cfRule>
  </conditionalFormatting>
  <conditionalFormatting sqref="DJ44:DP49">
    <cfRule type="expression" dxfId="27" priority="30">
      <formula>AND(TODAY()&gt;=DJ$5,TODAY()&lt;DK$5)</formula>
    </cfRule>
  </conditionalFormatting>
  <conditionalFormatting sqref="DJ44:DP49">
    <cfRule type="expression" dxfId="26" priority="28">
      <formula>AND(início_da_tarefa&lt;=DJ$5,ROUNDDOWN((término_da_tarefa-início_da_tarefa+1)*progresso_da_tarefa,0)+início_da_tarefa-1&gt;=DJ$5)</formula>
    </cfRule>
    <cfRule type="expression" dxfId="25" priority="29" stopIfTrue="1">
      <formula>AND(término_da_tarefa&gt;=DJ$5,início_da_tarefa&lt;DK$5)</formula>
    </cfRule>
  </conditionalFormatting>
  <conditionalFormatting sqref="DQ5:DW36 DQ50:DW51">
    <cfRule type="expression" dxfId="24" priority="27">
      <formula>AND(TODAY()&gt;=DQ$5,TODAY()&lt;DR$5)</formula>
    </cfRule>
  </conditionalFormatting>
  <conditionalFormatting sqref="DQ7:DW36 DQ50:DW51">
    <cfRule type="expression" dxfId="23" priority="25">
      <formula>AND(início_da_tarefa&lt;=DQ$5,ROUNDDOWN((término_da_tarefa-início_da_tarefa+1)*progresso_da_tarefa,0)+início_da_tarefa-1&gt;=DQ$5)</formula>
    </cfRule>
    <cfRule type="expression" dxfId="22" priority="26" stopIfTrue="1">
      <formula>AND(término_da_tarefa&gt;=DQ$5,início_da_tarefa&lt;DR$5)</formula>
    </cfRule>
  </conditionalFormatting>
  <conditionalFormatting sqref="DQ37:DW43">
    <cfRule type="expression" dxfId="21" priority="24">
      <formula>AND(TODAY()&gt;=DQ$5,TODAY()&lt;DR$5)</formula>
    </cfRule>
  </conditionalFormatting>
  <conditionalFormatting sqref="DQ37:DW43">
    <cfRule type="expression" dxfId="20" priority="22">
      <formula>AND(início_da_tarefa&lt;=DQ$5,ROUNDDOWN((término_da_tarefa-início_da_tarefa+1)*progresso_da_tarefa,0)+início_da_tarefa-1&gt;=DQ$5)</formula>
    </cfRule>
    <cfRule type="expression" dxfId="19" priority="23" stopIfTrue="1">
      <formula>AND(término_da_tarefa&gt;=DQ$5,início_da_tarefa&lt;DR$5)</formula>
    </cfRule>
  </conditionalFormatting>
  <conditionalFormatting sqref="DQ44:DW49">
    <cfRule type="expression" dxfId="18" priority="21">
      <formula>AND(TODAY()&gt;=DQ$5,TODAY()&lt;DR$5)</formula>
    </cfRule>
  </conditionalFormatting>
  <conditionalFormatting sqref="DQ44:DW49">
    <cfRule type="expression" dxfId="17" priority="19">
      <formula>AND(início_da_tarefa&lt;=DQ$5,ROUNDDOWN((término_da_tarefa-início_da_tarefa+1)*progresso_da_tarefa,0)+início_da_tarefa-1&gt;=DQ$5)</formula>
    </cfRule>
    <cfRule type="expression" dxfId="16" priority="20" stopIfTrue="1">
      <formula>AND(término_da_tarefa&gt;=DQ$5,início_da_tarefa&lt;DR$5)</formula>
    </cfRule>
  </conditionalFormatting>
  <conditionalFormatting sqref="DX5:ED36 DX50:ED51">
    <cfRule type="expression" dxfId="15" priority="18">
      <formula>AND(TODAY()&gt;=DX$5,TODAY()&lt;DY$5)</formula>
    </cfRule>
  </conditionalFormatting>
  <conditionalFormatting sqref="DX7:ED36 DX50:ED51">
    <cfRule type="expression" dxfId="14" priority="16">
      <formula>AND(início_da_tarefa&lt;=DX$5,ROUNDDOWN((término_da_tarefa-início_da_tarefa+1)*progresso_da_tarefa,0)+início_da_tarefa-1&gt;=DX$5)</formula>
    </cfRule>
    <cfRule type="expression" dxfId="13" priority="17" stopIfTrue="1">
      <formula>AND(término_da_tarefa&gt;=DX$5,início_da_tarefa&lt;DY$5)</formula>
    </cfRule>
  </conditionalFormatting>
  <conditionalFormatting sqref="DX37:ED43">
    <cfRule type="expression" dxfId="12" priority="15">
      <formula>AND(TODAY()&gt;=DX$5,TODAY()&lt;DY$5)</formula>
    </cfRule>
  </conditionalFormatting>
  <conditionalFormatting sqref="DX37:ED43">
    <cfRule type="expression" dxfId="11" priority="13">
      <formula>AND(início_da_tarefa&lt;=DX$5,ROUNDDOWN((término_da_tarefa-início_da_tarefa+1)*progresso_da_tarefa,0)+início_da_tarefa-1&gt;=DX$5)</formula>
    </cfRule>
    <cfRule type="expression" dxfId="10" priority="14" stopIfTrue="1">
      <formula>AND(término_da_tarefa&gt;=DX$5,início_da_tarefa&lt;DY$5)</formula>
    </cfRule>
  </conditionalFormatting>
  <conditionalFormatting sqref="DX44:ED49">
    <cfRule type="expression" dxfId="9" priority="12">
      <formula>AND(TODAY()&gt;=DX$5,TODAY()&lt;DY$5)</formula>
    </cfRule>
  </conditionalFormatting>
  <conditionalFormatting sqref="DX44:ED49">
    <cfRule type="expression" dxfId="8" priority="10">
      <formula>AND(início_da_tarefa&lt;=DX$5,ROUNDDOWN((término_da_tarefa-início_da_tarefa+1)*progresso_da_tarefa,0)+início_da_tarefa-1&gt;=DX$5)</formula>
    </cfRule>
    <cfRule type="expression" dxfId="7" priority="11" stopIfTrue="1">
      <formula>AND(término_da_tarefa&gt;=DX$5,início_da_tarefa&lt;DY$5)</formula>
    </cfRule>
  </conditionalFormatting>
  <conditionalFormatting sqref="EE5:EK36 EE50:EK51">
    <cfRule type="expression" dxfId="6" priority="9">
      <formula>AND(TODAY()&gt;=EE$5,TODAY()&lt;EF$5)</formula>
    </cfRule>
  </conditionalFormatting>
  <conditionalFormatting sqref="EE7:EK36 EE50:EK51">
    <cfRule type="expression" dxfId="5" priority="7">
      <formula>AND(início_da_tarefa&lt;=EE$5,ROUNDDOWN((término_da_tarefa-início_da_tarefa+1)*progresso_da_tarefa,0)+início_da_tarefa-1&gt;=EE$5)</formula>
    </cfRule>
    <cfRule type="expression" dxfId="4" priority="8" stopIfTrue="1">
      <formula>AND(término_da_tarefa&gt;=EE$5,início_da_tarefa&lt;EF$5)</formula>
    </cfRule>
  </conditionalFormatting>
  <conditionalFormatting sqref="EE37:EK43">
    <cfRule type="expression" dxfId="3" priority="6">
      <formula>AND(TODAY()&gt;=EE$5,TODAY()&lt;EF$5)</formula>
    </cfRule>
  </conditionalFormatting>
  <conditionalFormatting sqref="EE37:EK43">
    <cfRule type="expression" dxfId="2" priority="4">
      <formula>AND(início_da_tarefa&lt;=EE$5,ROUNDDOWN((término_da_tarefa-início_da_tarefa+1)*progresso_da_tarefa,0)+início_da_tarefa-1&gt;=EE$5)</formula>
    </cfRule>
    <cfRule type="expression" dxfId="1" priority="5" stopIfTrue="1">
      <formula>AND(término_da_tarefa&gt;=EE$5,início_da_tarefa&lt;EF$5)</formula>
    </cfRule>
  </conditionalFormatting>
  <conditionalFormatting sqref="EE44:EK49">
    <cfRule type="expression" dxfId="0" priority="3">
      <formula>AND(TODAY()&gt;=EE$5,TODAY()&lt;EF$5)</formula>
    </cfRule>
  </conditionalFormatting>
  <dataValidations count="1">
    <dataValidation type="whole" operator="greaterThanOrEqual" allowBlank="1" showInputMessage="1" promptTitle="Semana de exibição" prompt="Alterar esse número rola a exibição do Gráfico de Gantt." sqref="E4" xr:uid="{393CE916-1510-4EB1-864E-CD27D988AE13}">
      <formula1>1</formula1>
    </dataValidation>
  </dataValidations>
  <printOptions horizontalCentered="1"/>
  <pageMargins left="0.35" right="0.35" top="0.35" bottom="0.5" header="0.3" footer="0.3"/>
  <pageSetup paperSize="9" scale="2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C4A2C21-2CAB-4394-A5A0-1D9EFD3AC251}">
            <x14:dataBar minLength="0" maxLength="100" gradient="0">
              <x14:cfvo type="num">
                <xm:f>0</xm:f>
              </x14:cfvo>
              <x14:cfvo type="num">
                <xm:f>1</xm:f>
              </x14:cfvo>
              <x14:negativeFillColor rgb="FFFF0000"/>
              <x14:axisColor rgb="FF000000"/>
            </x14:dataBar>
          </x14:cfRule>
          <xm:sqref>D50:D51 D7:D36</xm:sqref>
        </x14:conditionalFormatting>
        <x14:conditionalFormatting xmlns:xm="http://schemas.microsoft.com/office/excel/2006/main">
          <x14:cfRule type="dataBar" id="{F100C6E8-2BA3-4E81-9275-A9AC3DE971E2}">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D6829076-6106-4BF9-8B10-F1038B142CF1}">
            <x14:dataBar minLength="0" maxLength="100" gradient="0">
              <x14:cfvo type="num">
                <xm:f>0</xm:f>
              </x14:cfvo>
              <x14:cfvo type="num">
                <xm:f>1</xm:f>
              </x14:cfvo>
              <x14:negativeFillColor rgb="FFFF0000"/>
              <x14:axisColor rgb="FF000000"/>
            </x14:dataBar>
          </x14:cfRule>
          <xm:sqref>D37:D43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Matriz de Custo</vt:lpstr>
      <vt:lpstr>Custo Material</vt:lpstr>
      <vt:lpstr>Custo Desenvolvimento</vt:lpstr>
      <vt:lpstr>Média Salarial</vt:lpstr>
      <vt:lpstr>CronogramaDeProjeto</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Tolentino</dc:creator>
  <cp:lastModifiedBy>Alberto Tolentino</cp:lastModifiedBy>
  <cp:lastPrinted>2020-12-05T16:00:31Z</cp:lastPrinted>
  <dcterms:created xsi:type="dcterms:W3CDTF">2020-12-04T17:00:14Z</dcterms:created>
  <dcterms:modified xsi:type="dcterms:W3CDTF">2020-12-05T16:41:35Z</dcterms:modified>
</cp:coreProperties>
</file>